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.xml" ContentType="application/vnd.openxmlformats-officedocument.drawing+xml"/>
  <Override PartName="/xl/comments1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 59_2025 - vigilancia armada\Impugnacao\"/>
    </mc:Choice>
  </mc:AlternateContent>
  <xr:revisionPtr revIDLastSave="0" documentId="8_{817836FB-8EAB-4D11-80D6-516BCF4266BE}" xr6:coauthVersionLast="47" xr6:coauthVersionMax="47" xr10:uidLastSave="{00000000-0000-0000-0000-000000000000}"/>
  <bookViews>
    <workbookView xWindow="-120" yWindow="-120" windowWidth="20730" windowHeight="11160" tabRatio="845" firstSheet="13" activeTab="14" xr2:uid="{00000000-000D-0000-FFFF-FFFF00000000}"/>
  </bookViews>
  <sheets>
    <sheet name="Vale Alimentação Apoio Limpeza" sheetId="1" state="hidden" r:id="rId1"/>
    <sheet name="VT ESPARTA 2014" sheetId="2" state="hidden" r:id="rId2"/>
    <sheet name="Desconto 6% Apoio e Limpeza" sheetId="5" state="hidden" r:id="rId3"/>
    <sheet name="VT ESPARTA 2015" sheetId="13" state="hidden" r:id="rId4"/>
    <sheet name="VT Apoio Motorista Limpeza 2014" sheetId="11" state="hidden" r:id="rId5"/>
    <sheet name="VT - DESC. Apoio e Limpeza" sheetId="7" state="hidden" r:id="rId6"/>
    <sheet name="Vale Transporte + Motorista" sheetId="6" state="hidden" r:id="rId7"/>
    <sheet name="Desconto 6% + Motoristas" sheetId="8" state="hidden" r:id="rId8"/>
    <sheet name="VT - Desc. + Motoristas" sheetId="9" state="hidden" r:id="rId9"/>
    <sheet name="VT Apoio Motorista Limpeza 2015" sheetId="12" state="hidden" r:id="rId10"/>
    <sheet name="VT ESPARTA 2016" sheetId="15" state="hidden" r:id="rId11"/>
    <sheet name="Úteis 2012 - 2013 - 2014" sheetId="3" state="hidden" r:id="rId12"/>
    <sheet name="Plan1" sheetId="10" state="hidden" r:id="rId13"/>
    <sheet name="Banco de Dados" sheetId="16" r:id="rId14"/>
    <sheet name="Análise Dias VA, VT e Intra" sheetId="17" r:id="rId15"/>
    <sheet name="Comparativo Médias" sheetId="18" r:id="rId16"/>
    <sheet name="Folha 01-2022" sheetId="19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xlnm._FilterDatabase" localSheetId="14" hidden="1">'Análise Dias VA, VT e Intra'!$A$3:$AG$54</definedName>
    <definedName name="_xlnm._FilterDatabase" localSheetId="13" hidden="1">'Banco de Dados'!$A$3:$AP$3</definedName>
    <definedName name="_xlnm._FilterDatabase" localSheetId="16" hidden="1">'Folha 01-2022'!$A$5:$G$5265</definedName>
    <definedName name="_xlnm.Print_Area" localSheetId="3">'VT ESPARTA 2015'!$A$1:$P$153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8" l="1"/>
  <c r="L4" i="18"/>
  <c r="K4" i="18"/>
  <c r="J4" i="18"/>
  <c r="M3" i="18"/>
  <c r="L3" i="18"/>
  <c r="K3" i="18"/>
  <c r="J3" i="18"/>
  <c r="F4" i="18"/>
  <c r="E4" i="18"/>
  <c r="D4" i="18"/>
  <c r="C4" i="18"/>
  <c r="F3" i="18"/>
  <c r="E3" i="18"/>
  <c r="D3" i="18"/>
  <c r="C3" i="18"/>
  <c r="M14" i="18"/>
  <c r="L14" i="18"/>
  <c r="K14" i="18"/>
  <c r="M13" i="18"/>
  <c r="F14" i="18"/>
  <c r="F13" i="18"/>
  <c r="J14" i="18"/>
  <c r="L13" i="18"/>
  <c r="K13" i="18"/>
  <c r="J13" i="18"/>
  <c r="E14" i="18"/>
  <c r="D14" i="18"/>
  <c r="C14" i="18"/>
  <c r="E13" i="18"/>
  <c r="D13" i="18"/>
  <c r="C13" i="18"/>
  <c r="C18" i="18" l="1"/>
  <c r="T14" i="18"/>
  <c r="T13" i="18"/>
  <c r="I34" i="17"/>
  <c r="I33" i="17"/>
  <c r="I32" i="17"/>
  <c r="I31" i="17"/>
  <c r="I30" i="17"/>
  <c r="I29" i="17"/>
  <c r="I28" i="17"/>
  <c r="I27" i="17"/>
  <c r="I26" i="17"/>
  <c r="I25" i="17"/>
  <c r="I24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U34" i="17"/>
  <c r="U33" i="17"/>
  <c r="U32" i="17"/>
  <c r="U31" i="17"/>
  <c r="U30" i="17"/>
  <c r="U29" i="17"/>
  <c r="U28" i="17"/>
  <c r="U27" i="17"/>
  <c r="U26" i="17"/>
  <c r="U25" i="17"/>
  <c r="U24" i="17"/>
  <c r="U21" i="17"/>
  <c r="U20" i="17"/>
  <c r="U19" i="17"/>
  <c r="U18" i="17"/>
  <c r="U17" i="17"/>
  <c r="U16" i="17"/>
  <c r="U15" i="17"/>
  <c r="U14" i="17"/>
  <c r="U13" i="17"/>
  <c r="U12" i="17"/>
  <c r="U11" i="17"/>
  <c r="U10" i="17"/>
  <c r="U7" i="17"/>
  <c r="U6" i="17"/>
  <c r="U5" i="17"/>
  <c r="U4" i="17"/>
  <c r="Q34" i="17"/>
  <c r="Q33" i="17"/>
  <c r="Q32" i="17"/>
  <c r="Q31" i="17"/>
  <c r="Q30" i="17"/>
  <c r="Q29" i="17"/>
  <c r="Q28" i="17"/>
  <c r="Q27" i="17"/>
  <c r="Q26" i="17"/>
  <c r="Q25" i="17"/>
  <c r="Q24" i="17"/>
  <c r="Q7" i="17"/>
  <c r="Q6" i="17"/>
  <c r="Q5" i="17"/>
  <c r="Q4" i="17"/>
  <c r="M7" i="17"/>
  <c r="M6" i="17"/>
  <c r="M5" i="17"/>
  <c r="M4" i="17"/>
  <c r="M21" i="17"/>
  <c r="M20" i="17"/>
  <c r="M19" i="17"/>
  <c r="M18" i="17"/>
  <c r="M17" i="17"/>
  <c r="M15" i="17"/>
  <c r="M14" i="17"/>
  <c r="M13" i="17"/>
  <c r="M12" i="17"/>
  <c r="M11" i="17"/>
  <c r="M10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M16" i="17"/>
  <c r="M34" i="17"/>
  <c r="M33" i="17"/>
  <c r="M32" i="17"/>
  <c r="M31" i="17"/>
  <c r="M30" i="17"/>
  <c r="M29" i="17"/>
  <c r="M28" i="17"/>
  <c r="M27" i="17"/>
  <c r="M26" i="17"/>
  <c r="M25" i="17"/>
  <c r="M24" i="17"/>
  <c r="S34" i="16" l="1"/>
  <c r="R34" i="16"/>
  <c r="Q34" i="16"/>
  <c r="O34" i="16"/>
  <c r="N34" i="16"/>
  <c r="M34" i="16"/>
  <c r="P34" i="16" s="1"/>
  <c r="K34" i="16"/>
  <c r="J34" i="16"/>
  <c r="I34" i="16"/>
  <c r="L34" i="16" s="1"/>
  <c r="G34" i="16"/>
  <c r="F34" i="16"/>
  <c r="E34" i="16"/>
  <c r="S33" i="16"/>
  <c r="R33" i="16"/>
  <c r="Q33" i="16"/>
  <c r="T33" i="16" s="1"/>
  <c r="O33" i="16"/>
  <c r="N33" i="16"/>
  <c r="M33" i="16"/>
  <c r="P33" i="16" s="1"/>
  <c r="K33" i="16"/>
  <c r="J33" i="16"/>
  <c r="I33" i="16"/>
  <c r="L33" i="16" s="1"/>
  <c r="G33" i="16"/>
  <c r="F33" i="16"/>
  <c r="E33" i="16"/>
  <c r="H33" i="16" s="1"/>
  <c r="S32" i="16"/>
  <c r="R32" i="16"/>
  <c r="Q32" i="16"/>
  <c r="T32" i="16" s="1"/>
  <c r="O32" i="16"/>
  <c r="N32" i="16"/>
  <c r="M32" i="16"/>
  <c r="P32" i="16" s="1"/>
  <c r="K32" i="16"/>
  <c r="J32" i="16"/>
  <c r="I32" i="16"/>
  <c r="G32" i="16"/>
  <c r="F32" i="16"/>
  <c r="E32" i="16"/>
  <c r="H32" i="16" s="1"/>
  <c r="S31" i="16"/>
  <c r="R31" i="16"/>
  <c r="Q31" i="16"/>
  <c r="O31" i="16"/>
  <c r="N31" i="16"/>
  <c r="M31" i="16"/>
  <c r="K31" i="16"/>
  <c r="J31" i="16"/>
  <c r="L31" i="16" s="1"/>
  <c r="I31" i="16"/>
  <c r="G31" i="16"/>
  <c r="F31" i="16"/>
  <c r="E31" i="16"/>
  <c r="S30" i="16"/>
  <c r="R30" i="16"/>
  <c r="Q30" i="16"/>
  <c r="O30" i="16"/>
  <c r="N30" i="16"/>
  <c r="M30" i="16"/>
  <c r="K30" i="16"/>
  <c r="J30" i="16"/>
  <c r="I30" i="16"/>
  <c r="L30" i="16" s="1"/>
  <c r="G30" i="16"/>
  <c r="F30" i="16"/>
  <c r="E30" i="16"/>
  <c r="S29" i="16"/>
  <c r="R29" i="16"/>
  <c r="Q29" i="16"/>
  <c r="T29" i="16" s="1"/>
  <c r="O29" i="16"/>
  <c r="N29" i="16"/>
  <c r="P29" i="16" s="1"/>
  <c r="M29" i="16"/>
  <c r="K29" i="16"/>
  <c r="J29" i="16"/>
  <c r="I29" i="16"/>
  <c r="G29" i="16"/>
  <c r="F29" i="16"/>
  <c r="E29" i="16"/>
  <c r="H29" i="16" s="1"/>
  <c r="S28" i="16"/>
  <c r="R28" i="16"/>
  <c r="Q28" i="16"/>
  <c r="O28" i="16"/>
  <c r="N28" i="16"/>
  <c r="M28" i="16"/>
  <c r="K28" i="16"/>
  <c r="J28" i="16"/>
  <c r="I28" i="16"/>
  <c r="G28" i="16"/>
  <c r="F28" i="16"/>
  <c r="E28" i="16"/>
  <c r="H28" i="16" s="1"/>
  <c r="P31" i="16"/>
  <c r="P30" i="16"/>
  <c r="P28" i="16"/>
  <c r="O27" i="16"/>
  <c r="N27" i="16"/>
  <c r="M27" i="16"/>
  <c r="T34" i="16"/>
  <c r="H34" i="16"/>
  <c r="L32" i="16"/>
  <c r="T31" i="16"/>
  <c r="H31" i="16"/>
  <c r="T30" i="16"/>
  <c r="H30" i="16"/>
  <c r="L29" i="16"/>
  <c r="T28" i="16"/>
  <c r="L28" i="16"/>
  <c r="E52" i="17" l="1"/>
  <c r="E53" i="17" s="1"/>
  <c r="E51" i="17"/>
  <c r="E50" i="17"/>
  <c r="E37" i="17"/>
  <c r="E36" i="17"/>
  <c r="E23" i="17"/>
  <c r="E22" i="17"/>
  <c r="E9" i="17"/>
  <c r="E8" i="17"/>
  <c r="T51" i="17"/>
  <c r="S51" i="17"/>
  <c r="R51" i="17"/>
  <c r="P51" i="17"/>
  <c r="O51" i="17"/>
  <c r="N51" i="17"/>
  <c r="L51" i="17"/>
  <c r="K51" i="17"/>
  <c r="J51" i="17"/>
  <c r="H51" i="17"/>
  <c r="G51" i="17"/>
  <c r="F51" i="17"/>
  <c r="T50" i="17"/>
  <c r="S50" i="17"/>
  <c r="R50" i="17"/>
  <c r="P50" i="17"/>
  <c r="O50" i="17"/>
  <c r="N50" i="17"/>
  <c r="L50" i="17"/>
  <c r="K50" i="17"/>
  <c r="J50" i="17"/>
  <c r="H50" i="17"/>
  <c r="G50" i="17"/>
  <c r="F50" i="17"/>
  <c r="AJ37" i="17"/>
  <c r="AI37" i="17"/>
  <c r="AH37" i="17"/>
  <c r="AF37" i="17"/>
  <c r="AE37" i="17"/>
  <c r="AD37" i="17"/>
  <c r="AB37" i="17"/>
  <c r="AA37" i="17"/>
  <c r="Z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D37" i="17"/>
  <c r="C37" i="17"/>
  <c r="B37" i="17"/>
  <c r="AJ36" i="17"/>
  <c r="AI36" i="17"/>
  <c r="AH36" i="17"/>
  <c r="AF36" i="17"/>
  <c r="AE36" i="17"/>
  <c r="AD36" i="17"/>
  <c r="AB36" i="17"/>
  <c r="AA36" i="17"/>
  <c r="Z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D36" i="17"/>
  <c r="C36" i="17"/>
  <c r="B36" i="17"/>
  <c r="B51" i="16"/>
  <c r="B50" i="16"/>
  <c r="B19" i="16"/>
  <c r="B16" i="16"/>
  <c r="B15" i="16"/>
  <c r="B14" i="16"/>
  <c r="B13" i="16"/>
  <c r="B12" i="16"/>
  <c r="B11" i="16"/>
  <c r="B10" i="16"/>
  <c r="B18" i="16" l="1"/>
  <c r="B17" i="16" l="1"/>
  <c r="B7" i="16" l="1"/>
  <c r="B6" i="16"/>
  <c r="B5" i="16"/>
  <c r="B4" i="16"/>
  <c r="B34" i="16" l="1"/>
  <c r="AI32" i="16"/>
  <c r="AH32" i="16"/>
  <c r="AA32" i="16"/>
  <c r="Z32" i="16"/>
  <c r="AI31" i="16"/>
  <c r="AA31" i="16"/>
  <c r="AE32" i="16"/>
  <c r="AD32" i="16"/>
  <c r="W32" i="16"/>
  <c r="V32" i="16"/>
  <c r="AE31" i="16"/>
  <c r="W31" i="16"/>
  <c r="B49" i="17" l="1"/>
  <c r="B48" i="17"/>
  <c r="B47" i="17"/>
  <c r="B46" i="17"/>
  <c r="B45" i="17"/>
  <c r="B44" i="17"/>
  <c r="B43" i="17"/>
  <c r="B42" i="17"/>
  <c r="B41" i="17"/>
  <c r="B40" i="17"/>
  <c r="B39" i="17"/>
  <c r="B38" i="17"/>
  <c r="B23" i="17"/>
  <c r="B9" i="17"/>
  <c r="B30" i="16"/>
  <c r="B29" i="16"/>
  <c r="B28" i="16"/>
  <c r="B27" i="16"/>
  <c r="B26" i="16"/>
  <c r="B25" i="16"/>
  <c r="B24" i="16"/>
  <c r="B21" i="16"/>
  <c r="B20" i="16"/>
  <c r="B9" i="16"/>
  <c r="B8" i="16"/>
  <c r="B51" i="17" l="1"/>
  <c r="B50" i="17"/>
  <c r="B22" i="17"/>
  <c r="B8" i="17"/>
  <c r="B23" i="16"/>
  <c r="B22" i="16"/>
  <c r="AC34" i="16" l="1"/>
  <c r="U34" i="16"/>
  <c r="AD34" i="16"/>
  <c r="V34" i="16"/>
  <c r="AE34" i="16"/>
  <c r="W34" i="16"/>
  <c r="AH34" i="16" l="1"/>
  <c r="Z34" i="16"/>
  <c r="AI34" i="16"/>
  <c r="AA34" i="16"/>
  <c r="Y34" i="16"/>
  <c r="AG34" i="16"/>
  <c r="B33" i="16" l="1"/>
  <c r="AC33" i="16" l="1"/>
  <c r="U33" i="16"/>
  <c r="AA33" i="16" l="1"/>
  <c r="AI33" i="16"/>
  <c r="AH33" i="16"/>
  <c r="Z33" i="16"/>
  <c r="AE33" i="16"/>
  <c r="W33" i="16"/>
  <c r="AD33" i="16"/>
  <c r="V33" i="16"/>
  <c r="AG33" i="16"/>
  <c r="Y33" i="16"/>
  <c r="B32" i="16" l="1"/>
  <c r="AC32" i="16" l="1"/>
  <c r="U32" i="16" l="1"/>
  <c r="AJ34" i="16"/>
  <c r="AB34" i="16"/>
  <c r="X34" i="16"/>
  <c r="AF34" i="16"/>
  <c r="AJ33" i="16"/>
  <c r="AB33" i="16"/>
  <c r="X33" i="16"/>
  <c r="AF33" i="16"/>
  <c r="Y32" i="16"/>
  <c r="AG32" i="16"/>
  <c r="B31" i="16" l="1"/>
  <c r="V31" i="16" l="1"/>
  <c r="AD31" i="16"/>
  <c r="AH31" i="16" l="1"/>
  <c r="Z31" i="16"/>
  <c r="Y31" i="16"/>
  <c r="AG31" i="16"/>
  <c r="AF32" i="16"/>
  <c r="X32" i="16"/>
  <c r="AC31" i="16"/>
  <c r="AF31" i="16" s="1"/>
  <c r="U31" i="16"/>
  <c r="X31" i="16" s="1"/>
  <c r="AJ32" i="16" l="1"/>
  <c r="AJ31" i="16"/>
  <c r="AB32" i="16"/>
  <c r="AB31" i="16"/>
  <c r="B36" i="16" l="1"/>
  <c r="B37" i="16"/>
  <c r="Y10" i="17"/>
  <c r="Y11" i="17"/>
  <c r="Y12" i="17"/>
  <c r="Y13" i="17"/>
  <c r="Y14" i="17"/>
  <c r="Y15" i="17"/>
  <c r="Y16" i="17"/>
  <c r="Y20" i="17"/>
  <c r="Y21" i="17"/>
  <c r="C37" i="16"/>
  <c r="AJ49" i="17"/>
  <c r="AI49" i="17"/>
  <c r="AH49" i="17"/>
  <c r="AF49" i="17"/>
  <c r="AE49" i="17"/>
  <c r="AD49" i="17"/>
  <c r="AB49" i="17"/>
  <c r="AA49" i="17"/>
  <c r="Z49" i="17"/>
  <c r="AC49" i="17" s="1"/>
  <c r="X49" i="17"/>
  <c r="W49" i="17"/>
  <c r="V49" i="17"/>
  <c r="D49" i="17"/>
  <c r="C49" i="17"/>
  <c r="AJ48" i="17"/>
  <c r="AI48" i="17"/>
  <c r="AH48" i="17"/>
  <c r="AF48" i="17"/>
  <c r="AE48" i="17"/>
  <c r="AD48" i="17"/>
  <c r="AB48" i="17"/>
  <c r="AA48" i="17"/>
  <c r="Z48" i="17"/>
  <c r="X48" i="17"/>
  <c r="W48" i="17"/>
  <c r="V48" i="17"/>
  <c r="D48" i="17"/>
  <c r="C48" i="17"/>
  <c r="AJ47" i="17"/>
  <c r="AI47" i="17"/>
  <c r="AH47" i="17"/>
  <c r="AF47" i="17"/>
  <c r="AE47" i="17"/>
  <c r="AD47" i="17"/>
  <c r="AB47" i="17"/>
  <c r="AA47" i="17"/>
  <c r="Z47" i="17"/>
  <c r="X47" i="17"/>
  <c r="W47" i="17"/>
  <c r="V47" i="17"/>
  <c r="D47" i="17"/>
  <c r="C47" i="17"/>
  <c r="AJ46" i="17"/>
  <c r="AI46" i="17"/>
  <c r="AH46" i="17"/>
  <c r="AF46" i="17"/>
  <c r="AE46" i="17"/>
  <c r="AD46" i="17"/>
  <c r="AB46" i="17"/>
  <c r="AA46" i="17"/>
  <c r="Z46" i="17"/>
  <c r="X46" i="17"/>
  <c r="W46" i="17"/>
  <c r="V46" i="17"/>
  <c r="D46" i="17"/>
  <c r="C46" i="17"/>
  <c r="AJ45" i="17"/>
  <c r="AI45" i="17"/>
  <c r="AH45" i="17"/>
  <c r="AK45" i="17" s="1"/>
  <c r="AF45" i="17"/>
  <c r="AE45" i="17"/>
  <c r="AD45" i="17"/>
  <c r="AB45" i="17"/>
  <c r="AA45" i="17"/>
  <c r="Z45" i="17"/>
  <c r="X45" i="17"/>
  <c r="W45" i="17"/>
  <c r="V45" i="17"/>
  <c r="D45" i="17"/>
  <c r="C45" i="17"/>
  <c r="AJ44" i="17"/>
  <c r="AI44" i="17"/>
  <c r="AH44" i="17"/>
  <c r="AF44" i="17"/>
  <c r="AE44" i="17"/>
  <c r="AD44" i="17"/>
  <c r="AB44" i="17"/>
  <c r="AA44" i="17"/>
  <c r="Z44" i="17"/>
  <c r="X44" i="17"/>
  <c r="W44" i="17"/>
  <c r="V44" i="17"/>
  <c r="Y44" i="17" s="1"/>
  <c r="D44" i="17"/>
  <c r="C44" i="17"/>
  <c r="AJ43" i="17"/>
  <c r="AI43" i="17"/>
  <c r="AH43" i="17"/>
  <c r="AF43" i="17"/>
  <c r="AE43" i="17"/>
  <c r="AD43" i="17"/>
  <c r="AB43" i="17"/>
  <c r="AA43" i="17"/>
  <c r="Z43" i="17"/>
  <c r="X43" i="17"/>
  <c r="W43" i="17"/>
  <c r="V43" i="17"/>
  <c r="D43" i="17"/>
  <c r="C43" i="17"/>
  <c r="AJ42" i="17"/>
  <c r="AI42" i="17"/>
  <c r="AH42" i="17"/>
  <c r="AF42" i="17"/>
  <c r="AE42" i="17"/>
  <c r="AD42" i="17"/>
  <c r="AB42" i="17"/>
  <c r="AA42" i="17"/>
  <c r="Z42" i="17"/>
  <c r="X42" i="17"/>
  <c r="W42" i="17"/>
  <c r="V42" i="17"/>
  <c r="D42" i="17"/>
  <c r="C42" i="17"/>
  <c r="AJ41" i="17"/>
  <c r="AI41" i="17"/>
  <c r="AH41" i="17"/>
  <c r="AF41" i="17"/>
  <c r="AE41" i="17"/>
  <c r="AD41" i="17"/>
  <c r="AB41" i="17"/>
  <c r="AA41" i="17"/>
  <c r="Z41" i="17"/>
  <c r="X41" i="17"/>
  <c r="W41" i="17"/>
  <c r="V41" i="17"/>
  <c r="D41" i="17"/>
  <c r="C41" i="17"/>
  <c r="AJ40" i="17"/>
  <c r="AI40" i="17"/>
  <c r="AH40" i="17"/>
  <c r="AF40" i="17"/>
  <c r="AE40" i="17"/>
  <c r="AD40" i="17"/>
  <c r="AB40" i="17"/>
  <c r="AA40" i="17"/>
  <c r="Z40" i="17"/>
  <c r="X40" i="17"/>
  <c r="W40" i="17"/>
  <c r="V40" i="17"/>
  <c r="D40" i="17"/>
  <c r="C40" i="17"/>
  <c r="AJ39" i="17"/>
  <c r="AI39" i="17"/>
  <c r="AH39" i="17"/>
  <c r="AF39" i="17"/>
  <c r="AE39" i="17"/>
  <c r="AD39" i="17"/>
  <c r="AB39" i="17"/>
  <c r="AA39" i="17"/>
  <c r="Z39" i="17"/>
  <c r="X39" i="17"/>
  <c r="W39" i="17"/>
  <c r="V39" i="17"/>
  <c r="D39" i="17"/>
  <c r="C39" i="17"/>
  <c r="AJ38" i="17"/>
  <c r="AI38" i="17"/>
  <c r="AH38" i="17"/>
  <c r="AF38" i="17"/>
  <c r="AE38" i="17"/>
  <c r="AD38" i="17"/>
  <c r="AB38" i="17"/>
  <c r="AA38" i="17"/>
  <c r="Z38" i="17"/>
  <c r="X38" i="17"/>
  <c r="W38" i="17"/>
  <c r="V38" i="17"/>
  <c r="D38" i="17"/>
  <c r="C38" i="17"/>
  <c r="AG32" i="17"/>
  <c r="AH19" i="16"/>
  <c r="AD19" i="16"/>
  <c r="Z19" i="16"/>
  <c r="V19" i="16"/>
  <c r="AI16" i="16"/>
  <c r="AH16" i="16"/>
  <c r="AG16" i="16"/>
  <c r="AE16" i="16"/>
  <c r="AD16" i="16"/>
  <c r="AC16" i="16"/>
  <c r="AF16" i="16" s="1"/>
  <c r="AA16" i="16"/>
  <c r="Z16" i="16"/>
  <c r="Y16" i="16"/>
  <c r="AB16" i="16" s="1"/>
  <c r="W16" i="16"/>
  <c r="V16" i="16"/>
  <c r="U16" i="16"/>
  <c r="X16" i="16" s="1"/>
  <c r="AI15" i="16"/>
  <c r="AH15" i="16"/>
  <c r="AG15" i="16"/>
  <c r="AE15" i="16"/>
  <c r="AD15" i="16"/>
  <c r="AC15" i="16"/>
  <c r="AF15" i="16" s="1"/>
  <c r="AA15" i="16"/>
  <c r="Z15" i="16"/>
  <c r="Y15" i="16"/>
  <c r="AB15" i="16" s="1"/>
  <c r="W15" i="16"/>
  <c r="V15" i="16"/>
  <c r="U15" i="16"/>
  <c r="AI14" i="16"/>
  <c r="AH14" i="16"/>
  <c r="AG14" i="16"/>
  <c r="AJ14" i="16" s="1"/>
  <c r="AE14" i="16"/>
  <c r="AD14" i="16"/>
  <c r="AC14" i="16"/>
  <c r="AF14" i="16" s="1"/>
  <c r="AA14" i="16"/>
  <c r="Z14" i="16"/>
  <c r="Y14" i="16"/>
  <c r="W14" i="16"/>
  <c r="V14" i="16"/>
  <c r="U14" i="16"/>
  <c r="AI12" i="16"/>
  <c r="AH12" i="16"/>
  <c r="AG12" i="16"/>
  <c r="AJ12" i="16" s="1"/>
  <c r="AE12" i="16"/>
  <c r="AD12" i="16"/>
  <c r="AC12" i="16"/>
  <c r="AF12" i="16" s="1"/>
  <c r="AA12" i="16"/>
  <c r="Z12" i="16"/>
  <c r="Y12" i="16"/>
  <c r="AB12" i="16" s="1"/>
  <c r="W12" i="16"/>
  <c r="V12" i="16"/>
  <c r="U12" i="16"/>
  <c r="AN19" i="16"/>
  <c r="AN18" i="16"/>
  <c r="AN17" i="16"/>
  <c r="AN16" i="16"/>
  <c r="AN15" i="16"/>
  <c r="AN14" i="16"/>
  <c r="AN13" i="16"/>
  <c r="AN12" i="16"/>
  <c r="AN1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O51" i="16"/>
  <c r="N51" i="16"/>
  <c r="M51" i="16"/>
  <c r="D51" i="16"/>
  <c r="C51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O50" i="16"/>
  <c r="N50" i="16"/>
  <c r="M50" i="16"/>
  <c r="D50" i="16"/>
  <c r="C50" i="16"/>
  <c r="AM37" i="16"/>
  <c r="AL37" i="16"/>
  <c r="AK37" i="16"/>
  <c r="O37" i="16"/>
  <c r="N37" i="16"/>
  <c r="M37" i="16"/>
  <c r="D37" i="16"/>
  <c r="AM36" i="16"/>
  <c r="AL36" i="16"/>
  <c r="AK36" i="16"/>
  <c r="O36" i="16"/>
  <c r="N36" i="16"/>
  <c r="M36" i="16"/>
  <c r="D36" i="16"/>
  <c r="C36" i="16"/>
  <c r="AI10" i="16"/>
  <c r="AH10" i="16"/>
  <c r="AG10" i="16"/>
  <c r="AA10" i="16"/>
  <c r="Z10" i="16"/>
  <c r="Y10" i="16"/>
  <c r="AE10" i="16"/>
  <c r="AD10" i="16"/>
  <c r="AC10" i="16"/>
  <c r="W10" i="16"/>
  <c r="V10" i="16"/>
  <c r="U10" i="16"/>
  <c r="AA51" i="17" l="1"/>
  <c r="AA50" i="17"/>
  <c r="AF51" i="17"/>
  <c r="AF50" i="17"/>
  <c r="AG44" i="17"/>
  <c r="X51" i="17"/>
  <c r="X50" i="17"/>
  <c r="AC38" i="17"/>
  <c r="Z51" i="17"/>
  <c r="Z50" i="17"/>
  <c r="AE51" i="17"/>
  <c r="AE50" i="17"/>
  <c r="AJ51" i="17"/>
  <c r="AJ50" i="17"/>
  <c r="D51" i="17"/>
  <c r="D50" i="17"/>
  <c r="AI51" i="17"/>
  <c r="AI50" i="17"/>
  <c r="C51" i="17"/>
  <c r="C50" i="17"/>
  <c r="V51" i="17"/>
  <c r="V50" i="17"/>
  <c r="Y49" i="17"/>
  <c r="AB51" i="17"/>
  <c r="AB50" i="17"/>
  <c r="AD51" i="17"/>
  <c r="AD50" i="17"/>
  <c r="AH51" i="17"/>
  <c r="AH50" i="17"/>
  <c r="W51" i="17"/>
  <c r="W50" i="17"/>
  <c r="I50" i="17"/>
  <c r="I51" i="17"/>
  <c r="M51" i="17"/>
  <c r="M50" i="17"/>
  <c r="Q50" i="17"/>
  <c r="Q51" i="17"/>
  <c r="U51" i="17"/>
  <c r="U50" i="17"/>
  <c r="AJ16" i="16"/>
  <c r="X15" i="16"/>
  <c r="AJ15" i="16"/>
  <c r="X14" i="16"/>
  <c r="AB14" i="16"/>
  <c r="X12" i="16"/>
  <c r="B52" i="16"/>
  <c r="B53" i="16" s="1"/>
  <c r="AK33" i="17"/>
  <c r="B52" i="17"/>
  <c r="B53" i="17" s="1"/>
  <c r="AG34" i="17"/>
  <c r="AK32" i="17"/>
  <c r="AK41" i="17"/>
  <c r="AK31" i="17"/>
  <c r="AK44" i="17"/>
  <c r="AC48" i="17"/>
  <c r="AK42" i="17"/>
  <c r="Y43" i="17"/>
  <c r="AC46" i="17"/>
  <c r="Y34" i="17"/>
  <c r="Y47" i="17"/>
  <c r="AK43" i="17"/>
  <c r="AC47" i="17"/>
  <c r="AC40" i="17"/>
  <c r="AK47" i="17"/>
  <c r="AG33" i="17"/>
  <c r="Y39" i="17"/>
  <c r="AK46" i="17"/>
  <c r="AK40" i="17"/>
  <c r="AG45" i="17"/>
  <c r="AG42" i="17"/>
  <c r="AG31" i="17"/>
  <c r="AG38" i="17"/>
  <c r="AG49" i="17"/>
  <c r="Y33" i="17"/>
  <c r="AK38" i="17"/>
  <c r="AC42" i="17"/>
  <c r="AK49" i="17"/>
  <c r="AC34" i="17"/>
  <c r="Y41" i="17"/>
  <c r="AG43" i="17"/>
  <c r="Y32" i="17"/>
  <c r="Y46" i="17"/>
  <c r="AG48" i="17"/>
  <c r="AC33" i="17"/>
  <c r="AC41" i="17"/>
  <c r="AK48" i="17"/>
  <c r="Y42" i="17"/>
  <c r="AC32" i="17"/>
  <c r="AK34" i="17"/>
  <c r="Y45" i="17"/>
  <c r="AG47" i="17"/>
  <c r="AG41" i="17"/>
  <c r="AC31" i="17"/>
  <c r="AC45" i="17"/>
  <c r="AG46" i="17"/>
  <c r="Y40" i="17"/>
  <c r="AC39" i="17"/>
  <c r="Y38" i="17"/>
  <c r="AG40" i="17"/>
  <c r="AC44" i="17"/>
  <c r="AG39" i="17"/>
  <c r="Y48" i="17"/>
  <c r="AK39" i="17"/>
  <c r="AC43" i="17"/>
  <c r="Y31" i="17"/>
  <c r="AE19" i="16"/>
  <c r="W19" i="16"/>
  <c r="AC50" i="17" l="1"/>
  <c r="AC51" i="17"/>
  <c r="AG51" i="17"/>
  <c r="AG50" i="17"/>
  <c r="Y50" i="17"/>
  <c r="Y51" i="17"/>
  <c r="AK51" i="17"/>
  <c r="AK50" i="17"/>
  <c r="AA19" i="16"/>
  <c r="AG19" i="16"/>
  <c r="Y19" i="16"/>
  <c r="AC19" i="16"/>
  <c r="AG19" i="17" s="1"/>
  <c r="U19" i="16"/>
  <c r="Y19" i="17" s="1"/>
  <c r="AI19" i="16"/>
  <c r="AK19" i="17" l="1"/>
  <c r="AC19" i="17"/>
  <c r="AI18" i="16" l="1"/>
  <c r="AA18" i="16"/>
  <c r="AE18" i="16"/>
  <c r="W18" i="16"/>
  <c r="AC18" i="16"/>
  <c r="U18" i="16"/>
  <c r="X19" i="16" l="1"/>
  <c r="AF19" i="16"/>
  <c r="AH18" i="16"/>
  <c r="Z18" i="16"/>
  <c r="Y18" i="16"/>
  <c r="AG18" i="16"/>
  <c r="AD18" i="16"/>
  <c r="V18" i="16"/>
  <c r="Y18" i="17" s="1"/>
  <c r="AK18" i="17" l="1"/>
  <c r="AF18" i="16"/>
  <c r="AG18" i="17"/>
  <c r="AC18" i="17"/>
  <c r="AJ18" i="16"/>
  <c r="X18" i="16"/>
  <c r="AJ19" i="16"/>
  <c r="AB19" i="16"/>
  <c r="AB18" i="16"/>
  <c r="AG17" i="16" l="1"/>
  <c r="Y17" i="16" l="1"/>
  <c r="U17" i="16"/>
  <c r="AC17" i="16"/>
  <c r="AI17" i="16" l="1"/>
  <c r="AA17" i="16"/>
  <c r="AH17" i="16"/>
  <c r="Z17" i="16"/>
  <c r="AD17" i="16"/>
  <c r="V17" i="16"/>
  <c r="AE17" i="16"/>
  <c r="W17" i="16"/>
  <c r="Y17" i="17" l="1"/>
  <c r="AC17" i="17"/>
  <c r="AJ17" i="16"/>
  <c r="AK17" i="17"/>
  <c r="AG17" i="17"/>
  <c r="AB17" i="16"/>
  <c r="AF17" i="16"/>
  <c r="X17" i="16"/>
  <c r="V13" i="16" l="1"/>
  <c r="AC13" i="16"/>
  <c r="U13" i="16" l="1"/>
  <c r="AD13" i="16"/>
  <c r="W13" i="16"/>
  <c r="X13" i="16" s="1"/>
  <c r="AE13" i="16"/>
  <c r="AF13" i="16" l="1"/>
  <c r="Z13" i="16"/>
  <c r="AH13" i="16"/>
  <c r="AI13" i="16"/>
  <c r="AA13" i="16"/>
  <c r="Y13" i="16"/>
  <c r="AG13" i="16"/>
  <c r="AJ13" i="16" l="1"/>
  <c r="AB13" i="16"/>
  <c r="AC11" i="16" l="1"/>
  <c r="U11" i="16"/>
  <c r="V11" i="16"/>
  <c r="AD11" i="16"/>
  <c r="W11" i="16"/>
  <c r="AE11" i="16"/>
  <c r="X11" i="16" l="1"/>
  <c r="AF11" i="16"/>
  <c r="AG11" i="16" l="1"/>
  <c r="Y11" i="16"/>
  <c r="AI11" i="16"/>
  <c r="AA11" i="16"/>
  <c r="AH11" i="16"/>
  <c r="AJ11" i="16" s="1"/>
  <c r="Z11" i="16"/>
  <c r="AB11" i="16" l="1"/>
  <c r="V30" i="16" l="1"/>
  <c r="AD30" i="16"/>
  <c r="AD27" i="16"/>
  <c r="V27" i="16"/>
  <c r="W27" i="16"/>
  <c r="AE27" i="16"/>
  <c r="V29" i="16"/>
  <c r="AD29" i="16"/>
  <c r="W28" i="16"/>
  <c r="AE28" i="16"/>
  <c r="AD28" i="16"/>
  <c r="V28" i="16"/>
  <c r="AC25" i="16"/>
  <c r="U25" i="16"/>
  <c r="W25" i="16"/>
  <c r="AE25" i="16"/>
  <c r="AC30" i="16"/>
  <c r="U30" i="16"/>
  <c r="AE26" i="16"/>
  <c r="W26" i="16"/>
  <c r="U29" i="16"/>
  <c r="AC29" i="16"/>
  <c r="V24" i="16"/>
  <c r="AD24" i="16"/>
  <c r="W29" i="16"/>
  <c r="AE29" i="16"/>
  <c r="U28" i="16"/>
  <c r="AC28" i="16"/>
  <c r="AE30" i="16"/>
  <c r="W30" i="16"/>
  <c r="U27" i="16"/>
  <c r="AC27" i="16"/>
  <c r="V25" i="16"/>
  <c r="AD25" i="16"/>
  <c r="AE24" i="16"/>
  <c r="W24" i="16"/>
  <c r="AD26" i="16"/>
  <c r="V26" i="16"/>
  <c r="U24" i="16"/>
  <c r="AC24" i="16"/>
  <c r="U20" i="16"/>
  <c r="AC20" i="16"/>
  <c r="AE21" i="16"/>
  <c r="W21" i="16"/>
  <c r="AD21" i="16"/>
  <c r="V21" i="16"/>
  <c r="AC21" i="16"/>
  <c r="U21" i="16"/>
  <c r="V20" i="16"/>
  <c r="AD20" i="16"/>
  <c r="AE20" i="16"/>
  <c r="W20" i="16"/>
  <c r="AI25" i="16" l="1"/>
  <c r="AI24" i="16"/>
  <c r="AG29" i="16"/>
  <c r="AH25" i="16"/>
  <c r="AG28" i="16"/>
  <c r="AG27" i="16"/>
  <c r="AI26" i="16"/>
  <c r="AH24" i="16"/>
  <c r="AG30" i="16"/>
  <c r="AH26" i="16"/>
  <c r="AI30" i="16"/>
  <c r="AG25" i="16"/>
  <c r="AG28" i="17"/>
  <c r="AF28" i="16"/>
  <c r="AH28" i="16"/>
  <c r="AI29" i="16"/>
  <c r="AG24" i="16"/>
  <c r="AI28" i="16"/>
  <c r="V37" i="16"/>
  <c r="AH20" i="16"/>
  <c r="Y25" i="16"/>
  <c r="AH29" i="16"/>
  <c r="Z26" i="16"/>
  <c r="AI27" i="16"/>
  <c r="AH27" i="16"/>
  <c r="AI21" i="16"/>
  <c r="AH30" i="16"/>
  <c r="U26" i="16"/>
  <c r="U36" i="16" s="1"/>
  <c r="AC26" i="16"/>
  <c r="AC37" i="16" s="1"/>
  <c r="Z28" i="16"/>
  <c r="AA30" i="16"/>
  <c r="AA24" i="16"/>
  <c r="AA25" i="16"/>
  <c r="Z30" i="16"/>
  <c r="Z25" i="16"/>
  <c r="Z29" i="16"/>
  <c r="AA27" i="16"/>
  <c r="Y24" i="16"/>
  <c r="Y29" i="16"/>
  <c r="AA26" i="16"/>
  <c r="AA29" i="16"/>
  <c r="Y30" i="16"/>
  <c r="AA28" i="16"/>
  <c r="Y27" i="16"/>
  <c r="Y28" i="16"/>
  <c r="Z24" i="16"/>
  <c r="Z27" i="16"/>
  <c r="AF24" i="16"/>
  <c r="X24" i="16"/>
  <c r="W36" i="16"/>
  <c r="W37" i="16"/>
  <c r="AE37" i="16"/>
  <c r="AE36" i="16"/>
  <c r="AF27" i="16"/>
  <c r="AG27" i="17"/>
  <c r="Y27" i="17"/>
  <c r="X27" i="16"/>
  <c r="X28" i="16"/>
  <c r="Y28" i="17"/>
  <c r="AD36" i="16"/>
  <c r="AD37" i="16"/>
  <c r="V36" i="16"/>
  <c r="AG29" i="17"/>
  <c r="AF29" i="16"/>
  <c r="X29" i="16"/>
  <c r="Y29" i="17"/>
  <c r="X30" i="16"/>
  <c r="Y30" i="17"/>
  <c r="AF30" i="16"/>
  <c r="AG30" i="17"/>
  <c r="Y25" i="17"/>
  <c r="X25" i="16"/>
  <c r="AF25" i="16"/>
  <c r="AG25" i="17"/>
  <c r="AH21" i="16"/>
  <c r="AI20" i="16"/>
  <c r="AG21" i="16"/>
  <c r="Z20" i="16"/>
  <c r="Z21" i="16"/>
  <c r="Y21" i="16"/>
  <c r="AA20" i="16"/>
  <c r="AA21" i="16"/>
  <c r="X21" i="16"/>
  <c r="AF21" i="16"/>
  <c r="AG21" i="17"/>
  <c r="AG20" i="16"/>
  <c r="X20" i="16"/>
  <c r="AG20" i="17"/>
  <c r="AF20" i="16"/>
  <c r="AG26" i="16"/>
  <c r="AJ25" i="16" l="1"/>
  <c r="AJ27" i="16"/>
  <c r="AI36" i="16"/>
  <c r="AG37" i="16"/>
  <c r="AB25" i="16"/>
  <c r="U37" i="16"/>
  <c r="AC36" i="16"/>
  <c r="AJ29" i="16"/>
  <c r="AK29" i="17"/>
  <c r="AJ24" i="16"/>
  <c r="AJ21" i="16"/>
  <c r="AJ28" i="16"/>
  <c r="AG24" i="17"/>
  <c r="AK27" i="17"/>
  <c r="AK24" i="17"/>
  <c r="AH37" i="16"/>
  <c r="AG36" i="16"/>
  <c r="AK25" i="17"/>
  <c r="AI37" i="16"/>
  <c r="AH36" i="16"/>
  <c r="AK21" i="17"/>
  <c r="AC25" i="17"/>
  <c r="AK30" i="17"/>
  <c r="Y24" i="17"/>
  <c r="AJ30" i="16"/>
  <c r="AK28" i="17"/>
  <c r="Y26" i="16"/>
  <c r="Y36" i="16" s="1"/>
  <c r="Z36" i="16"/>
  <c r="Z37" i="16"/>
  <c r="AC28" i="17"/>
  <c r="AB28" i="16"/>
  <c r="AC27" i="17"/>
  <c r="AB27" i="16"/>
  <c r="AB30" i="16"/>
  <c r="AC30" i="17"/>
  <c r="AB29" i="16"/>
  <c r="AC29" i="17"/>
  <c r="AB24" i="16"/>
  <c r="AA36" i="16"/>
  <c r="AA37" i="16"/>
  <c r="AF26" i="16"/>
  <c r="AF36" i="16" s="1"/>
  <c r="AG26" i="17"/>
  <c r="Y26" i="17"/>
  <c r="X26" i="16"/>
  <c r="X36" i="16" s="1"/>
  <c r="AK26" i="17"/>
  <c r="AJ26" i="16"/>
  <c r="AJ20" i="16"/>
  <c r="Y20" i="16"/>
  <c r="AB21" i="16"/>
  <c r="AC21" i="17"/>
  <c r="AK20" i="17"/>
  <c r="AG37" i="17" l="1"/>
  <c r="Y36" i="17"/>
  <c r="AG36" i="17"/>
  <c r="Y37" i="17"/>
  <c r="AK37" i="17"/>
  <c r="AK36" i="17"/>
  <c r="AJ37" i="16"/>
  <c r="AJ36" i="16"/>
  <c r="AF37" i="16"/>
  <c r="X37" i="16"/>
  <c r="Y37" i="16"/>
  <c r="AC24" i="17"/>
  <c r="AB26" i="16"/>
  <c r="AB37" i="16" s="1"/>
  <c r="AC26" i="17"/>
  <c r="AB20" i="16"/>
  <c r="AC20" i="17"/>
  <c r="AC36" i="17" l="1"/>
  <c r="AC37" i="17"/>
  <c r="AB36" i="16"/>
  <c r="AI5" i="16" l="1"/>
  <c r="AH5" i="16"/>
  <c r="AG5" i="16"/>
  <c r="AE5" i="16"/>
  <c r="AD5" i="16"/>
  <c r="AC5" i="16"/>
  <c r="AA5" i="16"/>
  <c r="Z5" i="16"/>
  <c r="Y5" i="16"/>
  <c r="W5" i="16"/>
  <c r="V5" i="16"/>
  <c r="U5" i="16"/>
  <c r="AN49" i="16" l="1"/>
  <c r="T49" i="16"/>
  <c r="P49" i="16"/>
  <c r="AN48" i="16"/>
  <c r="T48" i="16"/>
  <c r="P48" i="16"/>
  <c r="L48" i="16"/>
  <c r="H48" i="16"/>
  <c r="AN47" i="16"/>
  <c r="T47" i="16"/>
  <c r="P47" i="16"/>
  <c r="L47" i="16"/>
  <c r="H47" i="16"/>
  <c r="AN46" i="16"/>
  <c r="T46" i="16"/>
  <c r="P46" i="16"/>
  <c r="L46" i="16"/>
  <c r="H46" i="16"/>
  <c r="AN45" i="16"/>
  <c r="T45" i="16"/>
  <c r="P45" i="16"/>
  <c r="AN44" i="16"/>
  <c r="T44" i="16"/>
  <c r="P44" i="16"/>
  <c r="L44" i="16"/>
  <c r="H44" i="16"/>
  <c r="AN43" i="16"/>
  <c r="T43" i="16"/>
  <c r="P43" i="16"/>
  <c r="L43" i="16"/>
  <c r="H43" i="16"/>
  <c r="AN42" i="16"/>
  <c r="T42" i="16"/>
  <c r="P42" i="16"/>
  <c r="L42" i="16"/>
  <c r="H42" i="16"/>
  <c r="AN41" i="16"/>
  <c r="P41" i="16"/>
  <c r="AN40" i="16"/>
  <c r="T40" i="16"/>
  <c r="P40" i="16"/>
  <c r="L40" i="16"/>
  <c r="H40" i="16"/>
  <c r="AN39" i="16"/>
  <c r="T39" i="16"/>
  <c r="P39" i="16"/>
  <c r="L39" i="16"/>
  <c r="H39" i="16"/>
  <c r="AN38" i="16"/>
  <c r="P38" i="16"/>
  <c r="H38" i="16"/>
  <c r="AN35" i="16"/>
  <c r="AN34" i="16"/>
  <c r="AN33" i="16"/>
  <c r="AN32" i="16"/>
  <c r="AN31" i="16"/>
  <c r="AN30" i="16"/>
  <c r="AN29" i="16"/>
  <c r="AN28" i="16"/>
  <c r="T41" i="16" l="1"/>
  <c r="H41" i="16"/>
  <c r="H45" i="16"/>
  <c r="H49" i="16"/>
  <c r="L41" i="16"/>
  <c r="L45" i="16"/>
  <c r="L49" i="16"/>
  <c r="J51" i="16"/>
  <c r="J50" i="16"/>
  <c r="K51" i="16"/>
  <c r="K50" i="16"/>
  <c r="Q51" i="16"/>
  <c r="Q50" i="16"/>
  <c r="AN50" i="16"/>
  <c r="AN51" i="16"/>
  <c r="P50" i="16"/>
  <c r="P51" i="16"/>
  <c r="E50" i="16"/>
  <c r="E51" i="16"/>
  <c r="F51" i="16"/>
  <c r="F50" i="16"/>
  <c r="R50" i="16"/>
  <c r="R51" i="16"/>
  <c r="S50" i="16"/>
  <c r="S51" i="16"/>
  <c r="G50" i="16"/>
  <c r="G51" i="16"/>
  <c r="H51" i="16"/>
  <c r="H50" i="16"/>
  <c r="I51" i="16"/>
  <c r="I50" i="16"/>
  <c r="L38" i="16"/>
  <c r="T38" i="16"/>
  <c r="T50" i="16" l="1"/>
  <c r="T51" i="16"/>
  <c r="L51" i="16"/>
  <c r="L50" i="16"/>
  <c r="AN51" i="17"/>
  <c r="AM51" i="17"/>
  <c r="AL51" i="17"/>
  <c r="AN50" i="17"/>
  <c r="AM50" i="17"/>
  <c r="AL50" i="17"/>
  <c r="AO41" i="17"/>
  <c r="AO40" i="17"/>
  <c r="AO39" i="17"/>
  <c r="AO38" i="17"/>
  <c r="AO51" i="17" s="1"/>
  <c r="F6" i="19"/>
  <c r="AO50" i="17" l="1"/>
  <c r="AN27" i="16"/>
  <c r="AN26" i="16"/>
  <c r="AN25" i="16"/>
  <c r="AN24" i="16"/>
  <c r="AM23" i="16"/>
  <c r="AL23" i="16"/>
  <c r="AK23" i="16"/>
  <c r="AM22" i="16"/>
  <c r="AL22" i="16"/>
  <c r="AK22" i="16"/>
  <c r="AN10" i="16"/>
  <c r="AM9" i="16"/>
  <c r="AL9" i="16"/>
  <c r="AK9" i="16"/>
  <c r="AM8" i="16"/>
  <c r="AL8" i="16"/>
  <c r="AK8" i="16"/>
  <c r="AN7" i="16"/>
  <c r="AN6" i="16"/>
  <c r="AN5" i="16"/>
  <c r="AN4" i="16"/>
  <c r="AO21" i="17"/>
  <c r="AN36" i="16" l="1"/>
  <c r="AN37" i="16"/>
  <c r="AM52" i="16"/>
  <c r="AM53" i="16" s="1"/>
  <c r="AN23" i="16"/>
  <c r="AK52" i="16"/>
  <c r="AK53" i="16" s="1"/>
  <c r="AL52" i="16"/>
  <c r="AL53" i="16" s="1"/>
  <c r="AN8" i="16"/>
  <c r="AN9" i="16"/>
  <c r="AN22" i="16"/>
  <c r="AN52" i="16" l="1"/>
  <c r="AN53" i="16" s="1"/>
  <c r="AO27" i="17" l="1"/>
  <c r="AO26" i="17"/>
  <c r="AO25" i="17"/>
  <c r="AO24" i="17"/>
  <c r="AO20" i="17"/>
  <c r="AO19" i="17"/>
  <c r="AO18" i="17"/>
  <c r="AO17" i="17"/>
  <c r="AO16" i="17"/>
  <c r="AO15" i="17"/>
  <c r="AO14" i="17"/>
  <c r="AO13" i="17"/>
  <c r="AO12" i="17"/>
  <c r="AO11" i="17"/>
  <c r="AO7" i="17"/>
  <c r="AO6" i="17"/>
  <c r="AO5" i="17"/>
  <c r="AO4" i="17"/>
  <c r="AO10" i="17"/>
  <c r="D4393" i="19"/>
  <c r="E4393" i="19" s="1"/>
  <c r="D4392" i="19"/>
  <c r="E4392" i="19" s="1"/>
  <c r="D4391" i="19"/>
  <c r="E4391" i="19" s="1"/>
  <c r="D4390" i="19"/>
  <c r="E4390" i="19" s="1"/>
  <c r="D4389" i="19"/>
  <c r="E4389" i="19" s="1"/>
  <c r="D4388" i="19"/>
  <c r="E4388" i="19" s="1"/>
  <c r="D4387" i="19"/>
  <c r="E4387" i="19" s="1"/>
  <c r="D4386" i="19"/>
  <c r="E4386" i="19" s="1"/>
  <c r="D4385" i="19"/>
  <c r="E4385" i="19" s="1"/>
  <c r="D4384" i="19"/>
  <c r="E4384" i="19" s="1"/>
  <c r="D4383" i="19"/>
  <c r="E4383" i="19" s="1"/>
  <c r="D4382" i="19"/>
  <c r="E4382" i="19" s="1"/>
  <c r="D4381" i="19"/>
  <c r="E4381" i="19" s="1"/>
  <c r="D4380" i="19"/>
  <c r="E4380" i="19" s="1"/>
  <c r="D4379" i="19"/>
  <c r="E4379" i="19" s="1"/>
  <c r="D4378" i="19"/>
  <c r="E4378" i="19" s="1"/>
  <c r="D4377" i="19"/>
  <c r="E4377" i="19" s="1"/>
  <c r="D4376" i="19"/>
  <c r="E4376" i="19" s="1"/>
  <c r="D4375" i="19"/>
  <c r="E4375" i="19" s="1"/>
  <c r="D4374" i="19"/>
  <c r="E4374" i="19" s="1"/>
  <c r="D4373" i="19"/>
  <c r="E4373" i="19" s="1"/>
  <c r="D4372" i="19"/>
  <c r="E4372" i="19" s="1"/>
  <c r="D4371" i="19"/>
  <c r="E4371" i="19" s="1"/>
  <c r="D4370" i="19"/>
  <c r="E4370" i="19" s="1"/>
  <c r="D4369" i="19"/>
  <c r="E4369" i="19" s="1"/>
  <c r="D4368" i="19"/>
  <c r="E4368" i="19" s="1"/>
  <c r="D4367" i="19"/>
  <c r="E4367" i="19" s="1"/>
  <c r="D4366" i="19"/>
  <c r="E4366" i="19" s="1"/>
  <c r="D4365" i="19"/>
  <c r="E4365" i="19" s="1"/>
  <c r="D4364" i="19"/>
  <c r="E4364" i="19" s="1"/>
  <c r="D4363" i="19"/>
  <c r="E4363" i="19" s="1"/>
  <c r="D4362" i="19"/>
  <c r="E4362" i="19" s="1"/>
  <c r="D4361" i="19"/>
  <c r="E4361" i="19" s="1"/>
  <c r="D4360" i="19"/>
  <c r="E4360" i="19" s="1"/>
  <c r="D4359" i="19"/>
  <c r="E4359" i="19" s="1"/>
  <c r="D4358" i="19"/>
  <c r="E4358" i="19" s="1"/>
  <c r="D4357" i="19"/>
  <c r="E4357" i="19" s="1"/>
  <c r="D4356" i="19"/>
  <c r="E4356" i="19" s="1"/>
  <c r="D4355" i="19"/>
  <c r="E4355" i="19" s="1"/>
  <c r="D4354" i="19"/>
  <c r="E4354" i="19" s="1"/>
  <c r="D4353" i="19"/>
  <c r="E4353" i="19" s="1"/>
  <c r="D4352" i="19"/>
  <c r="E4352" i="19" s="1"/>
  <c r="D4351" i="19"/>
  <c r="E4351" i="19" s="1"/>
  <c r="D4350" i="19"/>
  <c r="E4350" i="19" s="1"/>
  <c r="D4349" i="19"/>
  <c r="E4349" i="19" s="1"/>
  <c r="D4348" i="19"/>
  <c r="E4348" i="19" s="1"/>
  <c r="D4347" i="19"/>
  <c r="E4347" i="19" s="1"/>
  <c r="D4346" i="19"/>
  <c r="E4346" i="19" s="1"/>
  <c r="D4345" i="19"/>
  <c r="E4345" i="19" s="1"/>
  <c r="D4344" i="19"/>
  <c r="E4344" i="19" s="1"/>
  <c r="D4343" i="19"/>
  <c r="E4343" i="19" s="1"/>
  <c r="D4342" i="19"/>
  <c r="E4342" i="19" s="1"/>
  <c r="D4341" i="19"/>
  <c r="E4341" i="19" s="1"/>
  <c r="D4340" i="19"/>
  <c r="E4340" i="19" s="1"/>
  <c r="D4339" i="19"/>
  <c r="E4339" i="19" s="1"/>
  <c r="D4338" i="19"/>
  <c r="E4338" i="19" s="1"/>
  <c r="D4337" i="19"/>
  <c r="E4337" i="19" s="1"/>
  <c r="D4336" i="19"/>
  <c r="E4336" i="19" s="1"/>
  <c r="D4335" i="19"/>
  <c r="E4335" i="19" s="1"/>
  <c r="D4334" i="19"/>
  <c r="E4334" i="19" s="1"/>
  <c r="D4333" i="19"/>
  <c r="E4333" i="19" s="1"/>
  <c r="D4332" i="19"/>
  <c r="E4332" i="19" s="1"/>
  <c r="D4331" i="19"/>
  <c r="E4331" i="19" s="1"/>
  <c r="D4330" i="19"/>
  <c r="E4330" i="19" s="1"/>
  <c r="D4329" i="19"/>
  <c r="E4329" i="19" s="1"/>
  <c r="D4328" i="19"/>
  <c r="E4328" i="19" s="1"/>
  <c r="D4327" i="19"/>
  <c r="E4327" i="19" s="1"/>
  <c r="D4326" i="19"/>
  <c r="E4326" i="19" s="1"/>
  <c r="D4325" i="19"/>
  <c r="E4325" i="19" s="1"/>
  <c r="D4324" i="19"/>
  <c r="E4324" i="19" s="1"/>
  <c r="D4323" i="19"/>
  <c r="E4323" i="19" s="1"/>
  <c r="D4322" i="19"/>
  <c r="E4322" i="19" s="1"/>
  <c r="D4321" i="19"/>
  <c r="E4321" i="19" s="1"/>
  <c r="D4320" i="19"/>
  <c r="E4320" i="19" s="1"/>
  <c r="D4319" i="19"/>
  <c r="E4319" i="19" s="1"/>
  <c r="D4318" i="19"/>
  <c r="E4318" i="19" s="1"/>
  <c r="D4317" i="19"/>
  <c r="E4317" i="19" s="1"/>
  <c r="D4316" i="19"/>
  <c r="E4316" i="19" s="1"/>
  <c r="D4315" i="19"/>
  <c r="E4315" i="19" s="1"/>
  <c r="D4314" i="19"/>
  <c r="E4314" i="19" s="1"/>
  <c r="D4313" i="19"/>
  <c r="E4313" i="19" s="1"/>
  <c r="D4312" i="19"/>
  <c r="E4312" i="19" s="1"/>
  <c r="D4311" i="19"/>
  <c r="E4311" i="19" s="1"/>
  <c r="D4310" i="19"/>
  <c r="E4310" i="19" s="1"/>
  <c r="D4309" i="19"/>
  <c r="E4309" i="19" s="1"/>
  <c r="D4308" i="19"/>
  <c r="E4308" i="19" s="1"/>
  <c r="D4307" i="19"/>
  <c r="E4307" i="19" s="1"/>
  <c r="D4306" i="19"/>
  <c r="E4306" i="19" s="1"/>
  <c r="D4305" i="19"/>
  <c r="E4305" i="19" s="1"/>
  <c r="D4304" i="19"/>
  <c r="E4304" i="19" s="1"/>
  <c r="D4303" i="19"/>
  <c r="E4303" i="19" s="1"/>
  <c r="D4302" i="19"/>
  <c r="E4302" i="19" s="1"/>
  <c r="D4301" i="19"/>
  <c r="E4301" i="19" s="1"/>
  <c r="D4300" i="19"/>
  <c r="E4300" i="19" s="1"/>
  <c r="D4299" i="19"/>
  <c r="E4299" i="19" s="1"/>
  <c r="D4298" i="19"/>
  <c r="E4298" i="19" s="1"/>
  <c r="D4297" i="19"/>
  <c r="E4297" i="19" s="1"/>
  <c r="D4296" i="19"/>
  <c r="E4296" i="19" s="1"/>
  <c r="D4295" i="19"/>
  <c r="E4295" i="19" s="1"/>
  <c r="D4294" i="19"/>
  <c r="E4294" i="19" s="1"/>
  <c r="D4293" i="19"/>
  <c r="E4293" i="19" s="1"/>
  <c r="D4292" i="19"/>
  <c r="E4292" i="19" s="1"/>
  <c r="D4291" i="19"/>
  <c r="E4291" i="19" s="1"/>
  <c r="D4290" i="19"/>
  <c r="E4290" i="19" s="1"/>
  <c r="D4289" i="19"/>
  <c r="E4289" i="19" s="1"/>
  <c r="D4288" i="19"/>
  <c r="E4288" i="19" s="1"/>
  <c r="D4287" i="19"/>
  <c r="E4287" i="19" s="1"/>
  <c r="D4286" i="19"/>
  <c r="E4286" i="19" s="1"/>
  <c r="D4285" i="19"/>
  <c r="E4285" i="19" s="1"/>
  <c r="D4284" i="19"/>
  <c r="E4284" i="19" s="1"/>
  <c r="D4283" i="19"/>
  <c r="E4283" i="19" s="1"/>
  <c r="D4282" i="19"/>
  <c r="E4282" i="19" s="1"/>
  <c r="D4281" i="19"/>
  <c r="E4281" i="19" s="1"/>
  <c r="D4280" i="19"/>
  <c r="E4280" i="19" s="1"/>
  <c r="D4279" i="19"/>
  <c r="E4279" i="19" s="1"/>
  <c r="D4278" i="19"/>
  <c r="E4278" i="19" s="1"/>
  <c r="D4277" i="19"/>
  <c r="E4277" i="19" s="1"/>
  <c r="D4276" i="19"/>
  <c r="E4276" i="19" s="1"/>
  <c r="D4275" i="19"/>
  <c r="E4275" i="19" s="1"/>
  <c r="D4274" i="19"/>
  <c r="E4274" i="19" s="1"/>
  <c r="D4273" i="19"/>
  <c r="E4273" i="19" s="1"/>
  <c r="D4272" i="19"/>
  <c r="E4272" i="19" s="1"/>
  <c r="D4271" i="19"/>
  <c r="E4271" i="19" s="1"/>
  <c r="D4270" i="19"/>
  <c r="E4270" i="19" s="1"/>
  <c r="D4269" i="19"/>
  <c r="E4269" i="19" s="1"/>
  <c r="D4268" i="19"/>
  <c r="E4268" i="19" s="1"/>
  <c r="D4267" i="19"/>
  <c r="E4267" i="19" s="1"/>
  <c r="D4266" i="19"/>
  <c r="E4266" i="19" s="1"/>
  <c r="D4265" i="19"/>
  <c r="E4265" i="19" s="1"/>
  <c r="D4264" i="19"/>
  <c r="E4264" i="19" s="1"/>
  <c r="D4263" i="19"/>
  <c r="E4263" i="19" s="1"/>
  <c r="D4262" i="19"/>
  <c r="E4262" i="19" s="1"/>
  <c r="D4261" i="19"/>
  <c r="E4261" i="19" s="1"/>
  <c r="D4260" i="19"/>
  <c r="E4260" i="19" s="1"/>
  <c r="D4259" i="19"/>
  <c r="E4259" i="19" s="1"/>
  <c r="D4258" i="19"/>
  <c r="E4258" i="19" s="1"/>
  <c r="D4257" i="19"/>
  <c r="E4257" i="19" s="1"/>
  <c r="D4256" i="19"/>
  <c r="E4256" i="19" s="1"/>
  <c r="D4255" i="19"/>
  <c r="E4255" i="19" s="1"/>
  <c r="D4254" i="19"/>
  <c r="E4254" i="19" s="1"/>
  <c r="D4253" i="19"/>
  <c r="E4253" i="19" s="1"/>
  <c r="D4252" i="19"/>
  <c r="E4252" i="19" s="1"/>
  <c r="D4251" i="19"/>
  <c r="E4251" i="19" s="1"/>
  <c r="D4250" i="19"/>
  <c r="E4250" i="19" s="1"/>
  <c r="D4249" i="19"/>
  <c r="E4249" i="19" s="1"/>
  <c r="D4248" i="19"/>
  <c r="E4248" i="19" s="1"/>
  <c r="D4247" i="19"/>
  <c r="E4247" i="19" s="1"/>
  <c r="D4246" i="19"/>
  <c r="E4246" i="19" s="1"/>
  <c r="D4245" i="19"/>
  <c r="E4245" i="19" s="1"/>
  <c r="D4244" i="19"/>
  <c r="E4244" i="19" s="1"/>
  <c r="D4243" i="19"/>
  <c r="E4243" i="19" s="1"/>
  <c r="D4242" i="19"/>
  <c r="E4242" i="19" s="1"/>
  <c r="D4241" i="19"/>
  <c r="E4241" i="19" s="1"/>
  <c r="D4240" i="19"/>
  <c r="E4240" i="19" s="1"/>
  <c r="D4239" i="19"/>
  <c r="E4239" i="19" s="1"/>
  <c r="D4238" i="19"/>
  <c r="E4238" i="19" s="1"/>
  <c r="D4237" i="19"/>
  <c r="E4237" i="19" s="1"/>
  <c r="D4236" i="19"/>
  <c r="E4236" i="19" s="1"/>
  <c r="D4235" i="19"/>
  <c r="E4235" i="19" s="1"/>
  <c r="D4234" i="19"/>
  <c r="E4234" i="19" s="1"/>
  <c r="D4233" i="19"/>
  <c r="E4233" i="19" s="1"/>
  <c r="D4232" i="19"/>
  <c r="E4232" i="19" s="1"/>
  <c r="D4231" i="19"/>
  <c r="E4231" i="19" s="1"/>
  <c r="D4230" i="19"/>
  <c r="E4230" i="19" s="1"/>
  <c r="D4229" i="19"/>
  <c r="E4229" i="19" s="1"/>
  <c r="D4228" i="19"/>
  <c r="E4228" i="19" s="1"/>
  <c r="D4227" i="19"/>
  <c r="E4227" i="19" s="1"/>
  <c r="D4226" i="19"/>
  <c r="E4226" i="19" s="1"/>
  <c r="D4225" i="19"/>
  <c r="E4225" i="19" s="1"/>
  <c r="D4224" i="19"/>
  <c r="E4224" i="19" s="1"/>
  <c r="D4223" i="19"/>
  <c r="E4223" i="19" s="1"/>
  <c r="E4222" i="19"/>
  <c r="D4222" i="19"/>
  <c r="D4221" i="19"/>
  <c r="E4221" i="19" s="1"/>
  <c r="D4220" i="19"/>
  <c r="E4220" i="19" s="1"/>
  <c r="D4219" i="19"/>
  <c r="E4219" i="19" s="1"/>
  <c r="E4218" i="19"/>
  <c r="D4218" i="19"/>
  <c r="D4217" i="19"/>
  <c r="E4217" i="19" s="1"/>
  <c r="E4216" i="19"/>
  <c r="D4216" i="19"/>
  <c r="D4215" i="19"/>
  <c r="E4215" i="19" s="1"/>
  <c r="D4214" i="19"/>
  <c r="E4214" i="19" s="1"/>
  <c r="D4213" i="19"/>
  <c r="E4213" i="19" s="1"/>
  <c r="D4212" i="19"/>
  <c r="E4212" i="19" s="1"/>
  <c r="D4211" i="19"/>
  <c r="E4211" i="19" s="1"/>
  <c r="D4210" i="19"/>
  <c r="E4210" i="19" s="1"/>
  <c r="D4209" i="19"/>
  <c r="E4209" i="19" s="1"/>
  <c r="D4208" i="19"/>
  <c r="E4208" i="19" s="1"/>
  <c r="D4207" i="19"/>
  <c r="E4207" i="19" s="1"/>
  <c r="D4206" i="19"/>
  <c r="E4206" i="19" s="1"/>
  <c r="D4205" i="19"/>
  <c r="E4205" i="19" s="1"/>
  <c r="D4204" i="19"/>
  <c r="E4204" i="19" s="1"/>
  <c r="D4203" i="19"/>
  <c r="E4203" i="19" s="1"/>
  <c r="D4202" i="19"/>
  <c r="E4202" i="19" s="1"/>
  <c r="D4201" i="19"/>
  <c r="E4201" i="19" s="1"/>
  <c r="D4200" i="19"/>
  <c r="E4200" i="19" s="1"/>
  <c r="D4199" i="19"/>
  <c r="E4199" i="19" s="1"/>
  <c r="D4198" i="19"/>
  <c r="E4198" i="19" s="1"/>
  <c r="D4197" i="19"/>
  <c r="E4197" i="19" s="1"/>
  <c r="D4196" i="19"/>
  <c r="E4196" i="19" s="1"/>
  <c r="D4195" i="19"/>
  <c r="E4195" i="19" s="1"/>
  <c r="D4194" i="19"/>
  <c r="E4194" i="19" s="1"/>
  <c r="D4193" i="19"/>
  <c r="E4193" i="19" s="1"/>
  <c r="E4192" i="19"/>
  <c r="D4192" i="19"/>
  <c r="D4191" i="19"/>
  <c r="E4191" i="19" s="1"/>
  <c r="D4190" i="19"/>
  <c r="E4190" i="19" s="1"/>
  <c r="D4189" i="19"/>
  <c r="E4189" i="19" s="1"/>
  <c r="D4188" i="19"/>
  <c r="E4188" i="19" s="1"/>
  <c r="D4187" i="19"/>
  <c r="E4187" i="19" s="1"/>
  <c r="D4186" i="19"/>
  <c r="E4186" i="19" s="1"/>
  <c r="D4185" i="19"/>
  <c r="E4185" i="19" s="1"/>
  <c r="D4184" i="19"/>
  <c r="E4184" i="19" s="1"/>
  <c r="D4183" i="19"/>
  <c r="E4183" i="19" s="1"/>
  <c r="E4182" i="19"/>
  <c r="D4182" i="19"/>
  <c r="D4181" i="19"/>
  <c r="E4181" i="19" s="1"/>
  <c r="D4180" i="19"/>
  <c r="E4180" i="19" s="1"/>
  <c r="D4179" i="19"/>
  <c r="E4179" i="19" s="1"/>
  <c r="D4178" i="19"/>
  <c r="E4178" i="19" s="1"/>
  <c r="D4177" i="19"/>
  <c r="E4177" i="19" s="1"/>
  <c r="E4176" i="19"/>
  <c r="D4176" i="19"/>
  <c r="D4175" i="19"/>
  <c r="E4175" i="19" s="1"/>
  <c r="D4174" i="19"/>
  <c r="E4174" i="19" s="1"/>
  <c r="D4173" i="19"/>
  <c r="E4173" i="19" s="1"/>
  <c r="D4172" i="19"/>
  <c r="E4172" i="19" s="1"/>
  <c r="D4171" i="19"/>
  <c r="E4171" i="19" s="1"/>
  <c r="D4170" i="19"/>
  <c r="E4170" i="19" s="1"/>
  <c r="D4169" i="19"/>
  <c r="E4169" i="19" s="1"/>
  <c r="D4168" i="19"/>
  <c r="E4168" i="19" s="1"/>
  <c r="D4167" i="19"/>
  <c r="E4167" i="19" s="1"/>
  <c r="D4166" i="19"/>
  <c r="E4166" i="19" s="1"/>
  <c r="D4165" i="19"/>
  <c r="E4165" i="19" s="1"/>
  <c r="D4164" i="19"/>
  <c r="E4164" i="19" s="1"/>
  <c r="D4163" i="19"/>
  <c r="E4163" i="19" s="1"/>
  <c r="D4162" i="19"/>
  <c r="E4162" i="19" s="1"/>
  <c r="D4161" i="19"/>
  <c r="E4161" i="19" s="1"/>
  <c r="D4160" i="19"/>
  <c r="E4160" i="19" s="1"/>
  <c r="D4159" i="19"/>
  <c r="E4159" i="19" s="1"/>
  <c r="D4158" i="19"/>
  <c r="E4158" i="19" s="1"/>
  <c r="D4157" i="19"/>
  <c r="E4157" i="19" s="1"/>
  <c r="D4156" i="19"/>
  <c r="E4156" i="19" s="1"/>
  <c r="D4155" i="19"/>
  <c r="E4155" i="19" s="1"/>
  <c r="D4154" i="19"/>
  <c r="E4154" i="19" s="1"/>
  <c r="D4153" i="19"/>
  <c r="E4153" i="19" s="1"/>
  <c r="D4152" i="19"/>
  <c r="E4152" i="19" s="1"/>
  <c r="D4151" i="19"/>
  <c r="E4151" i="19" s="1"/>
  <c r="D4150" i="19"/>
  <c r="E4150" i="19" s="1"/>
  <c r="D4149" i="19"/>
  <c r="E4149" i="19" s="1"/>
  <c r="D4148" i="19"/>
  <c r="E4148" i="19" s="1"/>
  <c r="D4147" i="19"/>
  <c r="E4147" i="19" s="1"/>
  <c r="D4146" i="19"/>
  <c r="E4146" i="19" s="1"/>
  <c r="D4145" i="19"/>
  <c r="E4145" i="19" s="1"/>
  <c r="D4144" i="19"/>
  <c r="E4144" i="19" s="1"/>
  <c r="D4143" i="19"/>
  <c r="E4143" i="19" s="1"/>
  <c r="D4142" i="19"/>
  <c r="E4142" i="19" s="1"/>
  <c r="D4141" i="19"/>
  <c r="E4141" i="19" s="1"/>
  <c r="D4140" i="19"/>
  <c r="E4140" i="19" s="1"/>
  <c r="D4139" i="19"/>
  <c r="E4139" i="19" s="1"/>
  <c r="D4138" i="19"/>
  <c r="E4138" i="19" s="1"/>
  <c r="D4137" i="19"/>
  <c r="E4137" i="19" s="1"/>
  <c r="D4136" i="19"/>
  <c r="E4136" i="19" s="1"/>
  <c r="D4135" i="19"/>
  <c r="E4135" i="19" s="1"/>
  <c r="D4134" i="19"/>
  <c r="E4134" i="19" s="1"/>
  <c r="D4133" i="19"/>
  <c r="E4133" i="19" s="1"/>
  <c r="D4132" i="19"/>
  <c r="E4132" i="19" s="1"/>
  <c r="D4131" i="19"/>
  <c r="E4131" i="19" s="1"/>
  <c r="D4130" i="19"/>
  <c r="E4130" i="19" s="1"/>
  <c r="D4129" i="19"/>
  <c r="E4129" i="19" s="1"/>
  <c r="D4128" i="19"/>
  <c r="E4128" i="19" s="1"/>
  <c r="D4127" i="19"/>
  <c r="E4127" i="19" s="1"/>
  <c r="D4126" i="19"/>
  <c r="E4126" i="19" s="1"/>
  <c r="D4125" i="19"/>
  <c r="E4125" i="19" s="1"/>
  <c r="D4124" i="19"/>
  <c r="E4124" i="19" s="1"/>
  <c r="D4123" i="19"/>
  <c r="E4123" i="19" s="1"/>
  <c r="D4122" i="19"/>
  <c r="E4122" i="19" s="1"/>
  <c r="D4121" i="19"/>
  <c r="E4121" i="19" s="1"/>
  <c r="D4120" i="19"/>
  <c r="E4120" i="19" s="1"/>
  <c r="D4119" i="19"/>
  <c r="E4119" i="19" s="1"/>
  <c r="D4118" i="19"/>
  <c r="E4118" i="19" s="1"/>
  <c r="D4117" i="19"/>
  <c r="E4117" i="19" s="1"/>
  <c r="D4116" i="19"/>
  <c r="E4116" i="19" s="1"/>
  <c r="D4115" i="19"/>
  <c r="E4115" i="19" s="1"/>
  <c r="D4114" i="19"/>
  <c r="E4114" i="19" s="1"/>
  <c r="D4113" i="19"/>
  <c r="E4113" i="19" s="1"/>
  <c r="D4112" i="19"/>
  <c r="E4112" i="19" s="1"/>
  <c r="D4111" i="19"/>
  <c r="E4111" i="19" s="1"/>
  <c r="D4110" i="19"/>
  <c r="E4110" i="19" s="1"/>
  <c r="D4109" i="19"/>
  <c r="E4109" i="19" s="1"/>
  <c r="D4108" i="19"/>
  <c r="E4108" i="19" s="1"/>
  <c r="D4107" i="19"/>
  <c r="E4107" i="19" s="1"/>
  <c r="D4106" i="19"/>
  <c r="E4106" i="19" s="1"/>
  <c r="D4105" i="19"/>
  <c r="E4105" i="19" s="1"/>
  <c r="D4104" i="19"/>
  <c r="E4104" i="19" s="1"/>
  <c r="D4103" i="19"/>
  <c r="E4103" i="19" s="1"/>
  <c r="D4102" i="19"/>
  <c r="E4102" i="19" s="1"/>
  <c r="D4101" i="19"/>
  <c r="E4101" i="19" s="1"/>
  <c r="D4100" i="19"/>
  <c r="E4100" i="19" s="1"/>
  <c r="D4099" i="19"/>
  <c r="E4099" i="19" s="1"/>
  <c r="D4098" i="19"/>
  <c r="E4098" i="19" s="1"/>
  <c r="D4097" i="19"/>
  <c r="E4097" i="19" s="1"/>
  <c r="D4096" i="19"/>
  <c r="E4096" i="19" s="1"/>
  <c r="D4095" i="19"/>
  <c r="E4095" i="19" s="1"/>
  <c r="D4094" i="19"/>
  <c r="E4094" i="19" s="1"/>
  <c r="D4093" i="19"/>
  <c r="E4093" i="19" s="1"/>
  <c r="D4092" i="19"/>
  <c r="E4092" i="19" s="1"/>
  <c r="D4091" i="19"/>
  <c r="E4091" i="19" s="1"/>
  <c r="D4090" i="19"/>
  <c r="E4090" i="19" s="1"/>
  <c r="D4089" i="19"/>
  <c r="E4089" i="19" s="1"/>
  <c r="D4088" i="19"/>
  <c r="E4088" i="19" s="1"/>
  <c r="D4087" i="19"/>
  <c r="E4087" i="19" s="1"/>
  <c r="D4086" i="19"/>
  <c r="E4086" i="19" s="1"/>
  <c r="D4085" i="19"/>
  <c r="E4085" i="19" s="1"/>
  <c r="D4084" i="19"/>
  <c r="E4084" i="19" s="1"/>
  <c r="D4083" i="19"/>
  <c r="E4083" i="19" s="1"/>
  <c r="D4082" i="19"/>
  <c r="E4082" i="19" s="1"/>
  <c r="D4081" i="19"/>
  <c r="E4081" i="19" s="1"/>
  <c r="D4080" i="19"/>
  <c r="E4080" i="19" s="1"/>
  <c r="D4079" i="19"/>
  <c r="E4079" i="19" s="1"/>
  <c r="D4078" i="19"/>
  <c r="E4078" i="19" s="1"/>
  <c r="D4077" i="19"/>
  <c r="E4077" i="19" s="1"/>
  <c r="D4076" i="19"/>
  <c r="E4076" i="19" s="1"/>
  <c r="D4075" i="19"/>
  <c r="E4075" i="19" s="1"/>
  <c r="D4074" i="19"/>
  <c r="E4074" i="19" s="1"/>
  <c r="D4073" i="19"/>
  <c r="E4073" i="19" s="1"/>
  <c r="D4072" i="19"/>
  <c r="E4072" i="19" s="1"/>
  <c r="D4071" i="19"/>
  <c r="E4071" i="19" s="1"/>
  <c r="D4070" i="19"/>
  <c r="E4070" i="19" s="1"/>
  <c r="D4069" i="19"/>
  <c r="E4069" i="19" s="1"/>
  <c r="D4068" i="19"/>
  <c r="E4068" i="19" s="1"/>
  <c r="D4067" i="19"/>
  <c r="E4067" i="19" s="1"/>
  <c r="D4066" i="19"/>
  <c r="E4066" i="19" s="1"/>
  <c r="D4065" i="19"/>
  <c r="E4065" i="19" s="1"/>
  <c r="D4064" i="19"/>
  <c r="E4064" i="19" s="1"/>
  <c r="D4063" i="19"/>
  <c r="E4063" i="19" s="1"/>
  <c r="D4062" i="19"/>
  <c r="E4062" i="19" s="1"/>
  <c r="D4061" i="19"/>
  <c r="E4061" i="19" s="1"/>
  <c r="D4060" i="19"/>
  <c r="E4060" i="19" s="1"/>
  <c r="D4059" i="19"/>
  <c r="E4059" i="19" s="1"/>
  <c r="D4058" i="19"/>
  <c r="E4058" i="19" s="1"/>
  <c r="D4057" i="19"/>
  <c r="E4057" i="19" s="1"/>
  <c r="D4056" i="19"/>
  <c r="E4056" i="19" s="1"/>
  <c r="D4055" i="19"/>
  <c r="E4055" i="19" s="1"/>
  <c r="D4054" i="19"/>
  <c r="E4054" i="19" s="1"/>
  <c r="D4053" i="19"/>
  <c r="E4053" i="19" s="1"/>
  <c r="D4052" i="19"/>
  <c r="E4052" i="19" s="1"/>
  <c r="D4051" i="19"/>
  <c r="E4051" i="19" s="1"/>
  <c r="E4050" i="19"/>
  <c r="D4050" i="19"/>
  <c r="D4049" i="19"/>
  <c r="E4049" i="19" s="1"/>
  <c r="D4048" i="19"/>
  <c r="E4048" i="19" s="1"/>
  <c r="D4047" i="19"/>
  <c r="E4047" i="19" s="1"/>
  <c r="D4046" i="19"/>
  <c r="E4046" i="19" s="1"/>
  <c r="D4045" i="19"/>
  <c r="E4045" i="19" s="1"/>
  <c r="D4044" i="19"/>
  <c r="E4044" i="19" s="1"/>
  <c r="D4043" i="19"/>
  <c r="E4043" i="19" s="1"/>
  <c r="D4042" i="19"/>
  <c r="E4042" i="19" s="1"/>
  <c r="D4041" i="19"/>
  <c r="E4041" i="19" s="1"/>
  <c r="D4040" i="19"/>
  <c r="E4040" i="19" s="1"/>
  <c r="D4039" i="19"/>
  <c r="E4039" i="19" s="1"/>
  <c r="D4038" i="19"/>
  <c r="E4038" i="19" s="1"/>
  <c r="D4037" i="19"/>
  <c r="E4037" i="19" s="1"/>
  <c r="D4036" i="19"/>
  <c r="E4036" i="19" s="1"/>
  <c r="D4035" i="19"/>
  <c r="E4035" i="19" s="1"/>
  <c r="D4034" i="19"/>
  <c r="E4034" i="19" s="1"/>
  <c r="D4033" i="19"/>
  <c r="E4033" i="19" s="1"/>
  <c r="D4032" i="19"/>
  <c r="E4032" i="19" s="1"/>
  <c r="D4031" i="19"/>
  <c r="E4031" i="19" s="1"/>
  <c r="D4030" i="19"/>
  <c r="E4030" i="19" s="1"/>
  <c r="D4029" i="19"/>
  <c r="E4029" i="19" s="1"/>
  <c r="D4028" i="19"/>
  <c r="E4028" i="19" s="1"/>
  <c r="D4027" i="19"/>
  <c r="E4027" i="19" s="1"/>
  <c r="D4026" i="19"/>
  <c r="E4026" i="19" s="1"/>
  <c r="D4025" i="19"/>
  <c r="E4025" i="19" s="1"/>
  <c r="D4024" i="19"/>
  <c r="E4024" i="19" s="1"/>
  <c r="D4023" i="19"/>
  <c r="E4023" i="19" s="1"/>
  <c r="D4022" i="19"/>
  <c r="E4022" i="19" s="1"/>
  <c r="D4021" i="19"/>
  <c r="E4021" i="19" s="1"/>
  <c r="D4020" i="19"/>
  <c r="E4020" i="19" s="1"/>
  <c r="D4019" i="19"/>
  <c r="E4019" i="19" s="1"/>
  <c r="D4018" i="19"/>
  <c r="E4018" i="19" s="1"/>
  <c r="D4017" i="19"/>
  <c r="E4017" i="19" s="1"/>
  <c r="D4016" i="19"/>
  <c r="E4016" i="19" s="1"/>
  <c r="D4015" i="19"/>
  <c r="E4015" i="19" s="1"/>
  <c r="D4014" i="19"/>
  <c r="E4014" i="19" s="1"/>
  <c r="D4013" i="19"/>
  <c r="E4013" i="19" s="1"/>
  <c r="D4012" i="19"/>
  <c r="E4012" i="19" s="1"/>
  <c r="D4011" i="19"/>
  <c r="E4011" i="19" s="1"/>
  <c r="D4010" i="19"/>
  <c r="E4010" i="19" s="1"/>
  <c r="D4009" i="19"/>
  <c r="E4009" i="19" s="1"/>
  <c r="D4008" i="19"/>
  <c r="E4008" i="19" s="1"/>
  <c r="D4007" i="19"/>
  <c r="E4007" i="19" s="1"/>
  <c r="D4006" i="19"/>
  <c r="E4006" i="19" s="1"/>
  <c r="D4005" i="19"/>
  <c r="E4005" i="19" s="1"/>
  <c r="D4004" i="19"/>
  <c r="E4004" i="19" s="1"/>
  <c r="D4003" i="19"/>
  <c r="E4003" i="19" s="1"/>
  <c r="D4002" i="19"/>
  <c r="E4002" i="19" s="1"/>
  <c r="D4001" i="19"/>
  <c r="E4001" i="19" s="1"/>
  <c r="D4000" i="19"/>
  <c r="E4000" i="19" s="1"/>
  <c r="D3999" i="19"/>
  <c r="E3999" i="19" s="1"/>
  <c r="D3998" i="19"/>
  <c r="E3998" i="19" s="1"/>
  <c r="D3997" i="19"/>
  <c r="E3997" i="19" s="1"/>
  <c r="D3996" i="19"/>
  <c r="E3996" i="19" s="1"/>
  <c r="D3995" i="19"/>
  <c r="E3995" i="19" s="1"/>
  <c r="D3994" i="19"/>
  <c r="E3994" i="19" s="1"/>
  <c r="D3993" i="19"/>
  <c r="E3993" i="19" s="1"/>
  <c r="D3992" i="19"/>
  <c r="E3992" i="19" s="1"/>
  <c r="D3991" i="19"/>
  <c r="E3991" i="19" s="1"/>
  <c r="D3990" i="19"/>
  <c r="E3990" i="19" s="1"/>
  <c r="D3989" i="19"/>
  <c r="E3989" i="19" s="1"/>
  <c r="D3988" i="19"/>
  <c r="E3988" i="19" s="1"/>
  <c r="D3987" i="19"/>
  <c r="E3987" i="19" s="1"/>
  <c r="D3986" i="19"/>
  <c r="E3986" i="19" s="1"/>
  <c r="D3985" i="19"/>
  <c r="E3985" i="19" s="1"/>
  <c r="D3984" i="19"/>
  <c r="E3984" i="19" s="1"/>
  <c r="D3983" i="19"/>
  <c r="E3983" i="19" s="1"/>
  <c r="D3982" i="19"/>
  <c r="E3982" i="19" s="1"/>
  <c r="D3981" i="19"/>
  <c r="E3981" i="19" s="1"/>
  <c r="D3980" i="19"/>
  <c r="E3980" i="19" s="1"/>
  <c r="D3979" i="19"/>
  <c r="E3979" i="19" s="1"/>
  <c r="D3978" i="19"/>
  <c r="E3978" i="19" s="1"/>
  <c r="D3977" i="19"/>
  <c r="E3977" i="19" s="1"/>
  <c r="D3976" i="19"/>
  <c r="E3976" i="19" s="1"/>
  <c r="D3975" i="19"/>
  <c r="E3975" i="19" s="1"/>
  <c r="D3974" i="19"/>
  <c r="E3974" i="19" s="1"/>
  <c r="D3973" i="19"/>
  <c r="E3973" i="19" s="1"/>
  <c r="D3972" i="19"/>
  <c r="E3972" i="19" s="1"/>
  <c r="D3971" i="19"/>
  <c r="E3971" i="19" s="1"/>
  <c r="D3970" i="19"/>
  <c r="E3970" i="19" s="1"/>
  <c r="D3969" i="19"/>
  <c r="E3969" i="19" s="1"/>
  <c r="D3968" i="19"/>
  <c r="E3968" i="19" s="1"/>
  <c r="D3967" i="19"/>
  <c r="E3967" i="19" s="1"/>
  <c r="D3966" i="19"/>
  <c r="E3966" i="19" s="1"/>
  <c r="D3965" i="19"/>
  <c r="E3965" i="19" s="1"/>
  <c r="D3964" i="19"/>
  <c r="E3964" i="19" s="1"/>
  <c r="D3963" i="19"/>
  <c r="E3963" i="19" s="1"/>
  <c r="D3962" i="19"/>
  <c r="E3962" i="19" s="1"/>
  <c r="D3961" i="19"/>
  <c r="E3961" i="19" s="1"/>
  <c r="D3960" i="19"/>
  <c r="E3960" i="19" s="1"/>
  <c r="D3959" i="19"/>
  <c r="E3959" i="19" s="1"/>
  <c r="D3958" i="19"/>
  <c r="E3958" i="19" s="1"/>
  <c r="D3957" i="19"/>
  <c r="E3957" i="19" s="1"/>
  <c r="D3956" i="19"/>
  <c r="E3956" i="19" s="1"/>
  <c r="D3955" i="19"/>
  <c r="E3955" i="19" s="1"/>
  <c r="D3954" i="19"/>
  <c r="E3954" i="19" s="1"/>
  <c r="D3953" i="19"/>
  <c r="E3953" i="19" s="1"/>
  <c r="D3952" i="19"/>
  <c r="E3952" i="19" s="1"/>
  <c r="D3951" i="19"/>
  <c r="E3951" i="19" s="1"/>
  <c r="D3950" i="19"/>
  <c r="E3950" i="19" s="1"/>
  <c r="D3949" i="19"/>
  <c r="E3949" i="19" s="1"/>
  <c r="D3948" i="19"/>
  <c r="E3948" i="19" s="1"/>
  <c r="D3947" i="19"/>
  <c r="E3947" i="19" s="1"/>
  <c r="D3946" i="19"/>
  <c r="E3946" i="19" s="1"/>
  <c r="D3945" i="19"/>
  <c r="E3945" i="19" s="1"/>
  <c r="D3944" i="19"/>
  <c r="E3944" i="19" s="1"/>
  <c r="D3943" i="19"/>
  <c r="E3943" i="19" s="1"/>
  <c r="D3942" i="19"/>
  <c r="E3942" i="19" s="1"/>
  <c r="D3941" i="19"/>
  <c r="E3941" i="19" s="1"/>
  <c r="D3940" i="19"/>
  <c r="E3940" i="19" s="1"/>
  <c r="D3939" i="19"/>
  <c r="E3939" i="19" s="1"/>
  <c r="D3938" i="19"/>
  <c r="E3938" i="19" s="1"/>
  <c r="D3937" i="19"/>
  <c r="E3937" i="19" s="1"/>
  <c r="D3936" i="19"/>
  <c r="E3936" i="19" s="1"/>
  <c r="D3935" i="19"/>
  <c r="E3935" i="19" s="1"/>
  <c r="D3934" i="19"/>
  <c r="E3934" i="19" s="1"/>
  <c r="D3933" i="19"/>
  <c r="E3933" i="19" s="1"/>
  <c r="D3932" i="19"/>
  <c r="E3932" i="19" s="1"/>
  <c r="D3931" i="19"/>
  <c r="E3931" i="19" s="1"/>
  <c r="D3930" i="19"/>
  <c r="E3930" i="19" s="1"/>
  <c r="D3929" i="19"/>
  <c r="E3929" i="19" s="1"/>
  <c r="D3928" i="19"/>
  <c r="E3928" i="19" s="1"/>
  <c r="D3927" i="19"/>
  <c r="E3927" i="19" s="1"/>
  <c r="D3926" i="19"/>
  <c r="E3926" i="19" s="1"/>
  <c r="D3925" i="19"/>
  <c r="E3925" i="19" s="1"/>
  <c r="D3924" i="19"/>
  <c r="E3924" i="19" s="1"/>
  <c r="D3923" i="19"/>
  <c r="E3923" i="19" s="1"/>
  <c r="D3922" i="19"/>
  <c r="E3922" i="19" s="1"/>
  <c r="D3921" i="19"/>
  <c r="E3921" i="19" s="1"/>
  <c r="D3920" i="19"/>
  <c r="E3920" i="19" s="1"/>
  <c r="D3919" i="19"/>
  <c r="E3919" i="19" s="1"/>
  <c r="D3918" i="19"/>
  <c r="E3918" i="19" s="1"/>
  <c r="D3917" i="19"/>
  <c r="E3917" i="19" s="1"/>
  <c r="D3916" i="19"/>
  <c r="E3916" i="19" s="1"/>
  <c r="D3915" i="19"/>
  <c r="E3915" i="19" s="1"/>
  <c r="D3914" i="19"/>
  <c r="E3914" i="19" s="1"/>
  <c r="D3913" i="19"/>
  <c r="E3913" i="19" s="1"/>
  <c r="D3912" i="19"/>
  <c r="E3912" i="19" s="1"/>
  <c r="D3911" i="19"/>
  <c r="E3911" i="19" s="1"/>
  <c r="D3910" i="19"/>
  <c r="E3910" i="19" s="1"/>
  <c r="D3909" i="19"/>
  <c r="E3909" i="19" s="1"/>
  <c r="D3908" i="19"/>
  <c r="E3908" i="19" s="1"/>
  <c r="D3907" i="19"/>
  <c r="E3907" i="19" s="1"/>
  <c r="D3906" i="19"/>
  <c r="E3906" i="19" s="1"/>
  <c r="D3905" i="19"/>
  <c r="E3905" i="19" s="1"/>
  <c r="D3904" i="19"/>
  <c r="E3904" i="19" s="1"/>
  <c r="D3903" i="19"/>
  <c r="E3903" i="19" s="1"/>
  <c r="D3902" i="19"/>
  <c r="E3902" i="19" s="1"/>
  <c r="D3901" i="19"/>
  <c r="E3901" i="19" s="1"/>
  <c r="D3900" i="19"/>
  <c r="E3900" i="19" s="1"/>
  <c r="D3899" i="19"/>
  <c r="E3899" i="19" s="1"/>
  <c r="D3898" i="19"/>
  <c r="E3898" i="19" s="1"/>
  <c r="D3897" i="19"/>
  <c r="E3897" i="19" s="1"/>
  <c r="D3896" i="19"/>
  <c r="E3896" i="19" s="1"/>
  <c r="D3895" i="19"/>
  <c r="E3895" i="19" s="1"/>
  <c r="D3894" i="19"/>
  <c r="E3894" i="19" s="1"/>
  <c r="D3893" i="19"/>
  <c r="E3893" i="19" s="1"/>
  <c r="D3892" i="19"/>
  <c r="E3892" i="19" s="1"/>
  <c r="D3891" i="19"/>
  <c r="E3891" i="19" s="1"/>
  <c r="D3890" i="19"/>
  <c r="E3890" i="19" s="1"/>
  <c r="D3889" i="19"/>
  <c r="E3889" i="19" s="1"/>
  <c r="D3888" i="19"/>
  <c r="E3888" i="19" s="1"/>
  <c r="D3887" i="19"/>
  <c r="E3887" i="19" s="1"/>
  <c r="D3886" i="19"/>
  <c r="E3886" i="19" s="1"/>
  <c r="D3885" i="19"/>
  <c r="E3885" i="19" s="1"/>
  <c r="D3884" i="19"/>
  <c r="E3884" i="19" s="1"/>
  <c r="D3883" i="19"/>
  <c r="E3883" i="19" s="1"/>
  <c r="D3882" i="19"/>
  <c r="E3882" i="19" s="1"/>
  <c r="D3881" i="19"/>
  <c r="E3881" i="19" s="1"/>
  <c r="D3880" i="19"/>
  <c r="E3880" i="19" s="1"/>
  <c r="D3879" i="19"/>
  <c r="E3879" i="19" s="1"/>
  <c r="D3878" i="19"/>
  <c r="E3878" i="19" s="1"/>
  <c r="D3877" i="19"/>
  <c r="E3877" i="19" s="1"/>
  <c r="D3876" i="19"/>
  <c r="E3876" i="19" s="1"/>
  <c r="D3875" i="19"/>
  <c r="E3875" i="19" s="1"/>
  <c r="D3874" i="19"/>
  <c r="E3874" i="19" s="1"/>
  <c r="D3873" i="19"/>
  <c r="E3873" i="19" s="1"/>
  <c r="D3872" i="19"/>
  <c r="E3872" i="19" s="1"/>
  <c r="D3871" i="19"/>
  <c r="E3871" i="19" s="1"/>
  <c r="D3870" i="19"/>
  <c r="E3870" i="19" s="1"/>
  <c r="D3869" i="19"/>
  <c r="E3869" i="19" s="1"/>
  <c r="D3868" i="19"/>
  <c r="E3868" i="19" s="1"/>
  <c r="D3867" i="19"/>
  <c r="E3867" i="19" s="1"/>
  <c r="D3866" i="19"/>
  <c r="E3866" i="19" s="1"/>
  <c r="D3865" i="19"/>
  <c r="E3865" i="19" s="1"/>
  <c r="D3864" i="19"/>
  <c r="E3864" i="19" s="1"/>
  <c r="D3863" i="19"/>
  <c r="E3863" i="19" s="1"/>
  <c r="D3862" i="19"/>
  <c r="E3862" i="19" s="1"/>
  <c r="D3861" i="19"/>
  <c r="E3861" i="19" s="1"/>
  <c r="D3860" i="19"/>
  <c r="E3860" i="19" s="1"/>
  <c r="D3859" i="19"/>
  <c r="E3859" i="19" s="1"/>
  <c r="D3858" i="19"/>
  <c r="E3858" i="19" s="1"/>
  <c r="D3857" i="19"/>
  <c r="E3857" i="19" s="1"/>
  <c r="D3856" i="19"/>
  <c r="E3856" i="19" s="1"/>
  <c r="D3855" i="19"/>
  <c r="E3855" i="19" s="1"/>
  <c r="D3854" i="19"/>
  <c r="E3854" i="19" s="1"/>
  <c r="D3853" i="19"/>
  <c r="E3853" i="19" s="1"/>
  <c r="D3852" i="19"/>
  <c r="E3852" i="19" s="1"/>
  <c r="D3851" i="19"/>
  <c r="E3851" i="19" s="1"/>
  <c r="D3850" i="19"/>
  <c r="E3850" i="19" s="1"/>
  <c r="D3849" i="19"/>
  <c r="E3849" i="19" s="1"/>
  <c r="D3848" i="19"/>
  <c r="E3848" i="19" s="1"/>
  <c r="D3847" i="19"/>
  <c r="E3847" i="19" s="1"/>
  <c r="D3846" i="19"/>
  <c r="E3846" i="19" s="1"/>
  <c r="D3845" i="19"/>
  <c r="E3845" i="19" s="1"/>
  <c r="D3844" i="19"/>
  <c r="E3844" i="19" s="1"/>
  <c r="D3843" i="19"/>
  <c r="E3843" i="19" s="1"/>
  <c r="D3842" i="19"/>
  <c r="E3842" i="19" s="1"/>
  <c r="D3841" i="19"/>
  <c r="E3841" i="19" s="1"/>
  <c r="D3840" i="19"/>
  <c r="E3840" i="19" s="1"/>
  <c r="D3839" i="19"/>
  <c r="E3839" i="19" s="1"/>
  <c r="D3838" i="19"/>
  <c r="E3838" i="19" s="1"/>
  <c r="D3837" i="19"/>
  <c r="E3837" i="19" s="1"/>
  <c r="D3836" i="19"/>
  <c r="E3836" i="19" s="1"/>
  <c r="D3835" i="19"/>
  <c r="E3835" i="19" s="1"/>
  <c r="D3834" i="19"/>
  <c r="E3834" i="19" s="1"/>
  <c r="D3833" i="19"/>
  <c r="E3833" i="19" s="1"/>
  <c r="D3832" i="19"/>
  <c r="E3832" i="19" s="1"/>
  <c r="D3831" i="19"/>
  <c r="E3831" i="19" s="1"/>
  <c r="D3830" i="19"/>
  <c r="E3830" i="19" s="1"/>
  <c r="D3829" i="19"/>
  <c r="E3829" i="19" s="1"/>
  <c r="D3828" i="19"/>
  <c r="E3828" i="19" s="1"/>
  <c r="D3827" i="19"/>
  <c r="E3827" i="19" s="1"/>
  <c r="D3826" i="19"/>
  <c r="E3826" i="19" s="1"/>
  <c r="D3825" i="19"/>
  <c r="E3825" i="19" s="1"/>
  <c r="D3824" i="19"/>
  <c r="E3824" i="19" s="1"/>
  <c r="D3823" i="19"/>
  <c r="E3823" i="19" s="1"/>
  <c r="D3822" i="19"/>
  <c r="E3822" i="19" s="1"/>
  <c r="D3821" i="19"/>
  <c r="E3821" i="19" s="1"/>
  <c r="D3820" i="19"/>
  <c r="E3820" i="19" s="1"/>
  <c r="D3819" i="19"/>
  <c r="E3819" i="19" s="1"/>
  <c r="D3818" i="19"/>
  <c r="E3818" i="19" s="1"/>
  <c r="D3817" i="19"/>
  <c r="E3817" i="19" s="1"/>
  <c r="D3816" i="19"/>
  <c r="E3816" i="19" s="1"/>
  <c r="D3815" i="19"/>
  <c r="E3815" i="19" s="1"/>
  <c r="D3814" i="19"/>
  <c r="E3814" i="19" s="1"/>
  <c r="D3813" i="19"/>
  <c r="E3813" i="19" s="1"/>
  <c r="D3812" i="19"/>
  <c r="E3812" i="19" s="1"/>
  <c r="D3811" i="19"/>
  <c r="E3811" i="19" s="1"/>
  <c r="D3810" i="19"/>
  <c r="E3810" i="19" s="1"/>
  <c r="D3809" i="19"/>
  <c r="E3809" i="19" s="1"/>
  <c r="D3808" i="19"/>
  <c r="E3808" i="19" s="1"/>
  <c r="D3807" i="19"/>
  <c r="E3807" i="19" s="1"/>
  <c r="D3806" i="19"/>
  <c r="E3806" i="19" s="1"/>
  <c r="D3805" i="19"/>
  <c r="E3805" i="19" s="1"/>
  <c r="D3804" i="19"/>
  <c r="E3804" i="19" s="1"/>
  <c r="D3803" i="19"/>
  <c r="E3803" i="19" s="1"/>
  <c r="D3802" i="19"/>
  <c r="E3802" i="19" s="1"/>
  <c r="D3801" i="19"/>
  <c r="E3801" i="19" s="1"/>
  <c r="D3800" i="19"/>
  <c r="E3800" i="19" s="1"/>
  <c r="D3799" i="19"/>
  <c r="E3799" i="19" s="1"/>
  <c r="D3798" i="19"/>
  <c r="E3798" i="19" s="1"/>
  <c r="D3797" i="19"/>
  <c r="E3797" i="19" s="1"/>
  <c r="D3796" i="19"/>
  <c r="E3796" i="19" s="1"/>
  <c r="D3795" i="19"/>
  <c r="E3795" i="19" s="1"/>
  <c r="D3794" i="19"/>
  <c r="E3794" i="19" s="1"/>
  <c r="D3793" i="19"/>
  <c r="E3793" i="19" s="1"/>
  <c r="D3792" i="19"/>
  <c r="E3792" i="19" s="1"/>
  <c r="D3791" i="19"/>
  <c r="E3791" i="19" s="1"/>
  <c r="D3790" i="19"/>
  <c r="E3790" i="19" s="1"/>
  <c r="D3789" i="19"/>
  <c r="E3789" i="19" s="1"/>
  <c r="D3788" i="19"/>
  <c r="E3788" i="19" s="1"/>
  <c r="D3787" i="19"/>
  <c r="E3787" i="19" s="1"/>
  <c r="D3786" i="19"/>
  <c r="E3786" i="19" s="1"/>
  <c r="D3785" i="19"/>
  <c r="E3785" i="19" s="1"/>
  <c r="D3784" i="19"/>
  <c r="E3784" i="19" s="1"/>
  <c r="D3783" i="19"/>
  <c r="E3783" i="19" s="1"/>
  <c r="D3782" i="19"/>
  <c r="E3782" i="19" s="1"/>
  <c r="D3781" i="19"/>
  <c r="E3781" i="19" s="1"/>
  <c r="D3780" i="19"/>
  <c r="E3780" i="19" s="1"/>
  <c r="D3779" i="19"/>
  <c r="E3779" i="19" s="1"/>
  <c r="D3778" i="19"/>
  <c r="E3778" i="19" s="1"/>
  <c r="D3777" i="19"/>
  <c r="E3777" i="19" s="1"/>
  <c r="D3776" i="19"/>
  <c r="E3776" i="19" s="1"/>
  <c r="D3775" i="19"/>
  <c r="E3775" i="19" s="1"/>
  <c r="D3774" i="19"/>
  <c r="E3774" i="19" s="1"/>
  <c r="D3773" i="19"/>
  <c r="E3773" i="19" s="1"/>
  <c r="D3772" i="19"/>
  <c r="E3772" i="19" s="1"/>
  <c r="D3771" i="19"/>
  <c r="E3771" i="19" s="1"/>
  <c r="D3770" i="19"/>
  <c r="E3770" i="19" s="1"/>
  <c r="D3769" i="19"/>
  <c r="E3769" i="19" s="1"/>
  <c r="D3768" i="19"/>
  <c r="E3768" i="19" s="1"/>
  <c r="D3767" i="19"/>
  <c r="E3767" i="19" s="1"/>
  <c r="D3766" i="19"/>
  <c r="E3766" i="19" s="1"/>
  <c r="D3765" i="19"/>
  <c r="E3765" i="19" s="1"/>
  <c r="D3764" i="19"/>
  <c r="E3764" i="19" s="1"/>
  <c r="D3763" i="19"/>
  <c r="E3763" i="19" s="1"/>
  <c r="D3762" i="19"/>
  <c r="E3762" i="19" s="1"/>
  <c r="D3761" i="19"/>
  <c r="E3761" i="19" s="1"/>
  <c r="D3760" i="19"/>
  <c r="E3760" i="19" s="1"/>
  <c r="E3759" i="19"/>
  <c r="D3759" i="19"/>
  <c r="D3758" i="19"/>
  <c r="E3758" i="19" s="1"/>
  <c r="D3757" i="19"/>
  <c r="E3757" i="19" s="1"/>
  <c r="D3756" i="19"/>
  <c r="E3756" i="19" s="1"/>
  <c r="D3755" i="19"/>
  <c r="E3755" i="19" s="1"/>
  <c r="D3754" i="19"/>
  <c r="E3754" i="19" s="1"/>
  <c r="D3753" i="19"/>
  <c r="E3753" i="19" s="1"/>
  <c r="D3752" i="19"/>
  <c r="E3752" i="19" s="1"/>
  <c r="D3751" i="19"/>
  <c r="E3751" i="19" s="1"/>
  <c r="D3750" i="19"/>
  <c r="E3750" i="19" s="1"/>
  <c r="D3749" i="19"/>
  <c r="E3749" i="19" s="1"/>
  <c r="D3748" i="19"/>
  <c r="E3748" i="19" s="1"/>
  <c r="D3747" i="19"/>
  <c r="E3747" i="19" s="1"/>
  <c r="D3746" i="19"/>
  <c r="E3746" i="19" s="1"/>
  <c r="D3745" i="19"/>
  <c r="E3745" i="19" s="1"/>
  <c r="D3744" i="19"/>
  <c r="E3744" i="19" s="1"/>
  <c r="D3743" i="19"/>
  <c r="E3743" i="19" s="1"/>
  <c r="D3742" i="19"/>
  <c r="E3742" i="19" s="1"/>
  <c r="D3741" i="19"/>
  <c r="E3741" i="19" s="1"/>
  <c r="D3740" i="19"/>
  <c r="E3740" i="19" s="1"/>
  <c r="D3739" i="19"/>
  <c r="E3739" i="19" s="1"/>
  <c r="D3738" i="19"/>
  <c r="E3738" i="19" s="1"/>
  <c r="D3737" i="19"/>
  <c r="E3737" i="19" s="1"/>
  <c r="D3736" i="19"/>
  <c r="E3736" i="19" s="1"/>
  <c r="D3735" i="19"/>
  <c r="E3735" i="19" s="1"/>
  <c r="D3734" i="19"/>
  <c r="E3734" i="19" s="1"/>
  <c r="D3733" i="19"/>
  <c r="E3733" i="19" s="1"/>
  <c r="D3732" i="19"/>
  <c r="E3732" i="19" s="1"/>
  <c r="E3731" i="19"/>
  <c r="D3731" i="19"/>
  <c r="D3730" i="19"/>
  <c r="E3730" i="19" s="1"/>
  <c r="D3729" i="19"/>
  <c r="E3729" i="19" s="1"/>
  <c r="D3728" i="19"/>
  <c r="E3728" i="19" s="1"/>
  <c r="D3727" i="19"/>
  <c r="E3727" i="19" s="1"/>
  <c r="D3726" i="19"/>
  <c r="E3726" i="19" s="1"/>
  <c r="D3725" i="19"/>
  <c r="E3725" i="19" s="1"/>
  <c r="D3724" i="19"/>
  <c r="E3724" i="19" s="1"/>
  <c r="D3723" i="19"/>
  <c r="E3723" i="19" s="1"/>
  <c r="D3722" i="19"/>
  <c r="E3722" i="19" s="1"/>
  <c r="D3721" i="19"/>
  <c r="E3721" i="19" s="1"/>
  <c r="D3720" i="19"/>
  <c r="E3720" i="19" s="1"/>
  <c r="D3719" i="19"/>
  <c r="E3719" i="19" s="1"/>
  <c r="D3718" i="19"/>
  <c r="E3718" i="19" s="1"/>
  <c r="D3717" i="19"/>
  <c r="E3717" i="19" s="1"/>
  <c r="D3716" i="19"/>
  <c r="E3716" i="19" s="1"/>
  <c r="D3715" i="19"/>
  <c r="E3715" i="19" s="1"/>
  <c r="D3714" i="19"/>
  <c r="E3714" i="19" s="1"/>
  <c r="D3713" i="19"/>
  <c r="E3713" i="19" s="1"/>
  <c r="D3712" i="19"/>
  <c r="E3712" i="19" s="1"/>
  <c r="D3711" i="19"/>
  <c r="E3711" i="19" s="1"/>
  <c r="D3710" i="19"/>
  <c r="E3710" i="19" s="1"/>
  <c r="D3709" i="19"/>
  <c r="E3709" i="19" s="1"/>
  <c r="D3708" i="19"/>
  <c r="E3708" i="19" s="1"/>
  <c r="D3707" i="19"/>
  <c r="E3707" i="19" s="1"/>
  <c r="D3706" i="19"/>
  <c r="E3706" i="19" s="1"/>
  <c r="D3705" i="19"/>
  <c r="E3705" i="19" s="1"/>
  <c r="D3704" i="19"/>
  <c r="E3704" i="19" s="1"/>
  <c r="D3703" i="19"/>
  <c r="E3703" i="19" s="1"/>
  <c r="D3702" i="19"/>
  <c r="E3702" i="19" s="1"/>
  <c r="D3701" i="19"/>
  <c r="E3701" i="19" s="1"/>
  <c r="D3700" i="19"/>
  <c r="E3700" i="19" s="1"/>
  <c r="D3699" i="19"/>
  <c r="E3699" i="19" s="1"/>
  <c r="D3698" i="19"/>
  <c r="E3698" i="19" s="1"/>
  <c r="D3697" i="19"/>
  <c r="E3697" i="19" s="1"/>
  <c r="D3696" i="19"/>
  <c r="E3696" i="19" s="1"/>
  <c r="D3695" i="19"/>
  <c r="E3695" i="19" s="1"/>
  <c r="D3694" i="19"/>
  <c r="E3694" i="19" s="1"/>
  <c r="D3693" i="19"/>
  <c r="E3693" i="19" s="1"/>
  <c r="D3692" i="19"/>
  <c r="E3692" i="19" s="1"/>
  <c r="D3691" i="19"/>
  <c r="E3691" i="19" s="1"/>
  <c r="D3690" i="19"/>
  <c r="E3690" i="19" s="1"/>
  <c r="D3689" i="19"/>
  <c r="E3689" i="19" s="1"/>
  <c r="D3688" i="19"/>
  <c r="E3688" i="19" s="1"/>
  <c r="D3687" i="19"/>
  <c r="E3687" i="19" s="1"/>
  <c r="D3686" i="19"/>
  <c r="E3686" i="19" s="1"/>
  <c r="D3685" i="19"/>
  <c r="E3685" i="19" s="1"/>
  <c r="D3684" i="19"/>
  <c r="E3684" i="19" s="1"/>
  <c r="D3683" i="19"/>
  <c r="E3683" i="19" s="1"/>
  <c r="D3682" i="19"/>
  <c r="E3682" i="19" s="1"/>
  <c r="D3681" i="19"/>
  <c r="E3681" i="19" s="1"/>
  <c r="D3680" i="19"/>
  <c r="E3680" i="19" s="1"/>
  <c r="D3679" i="19"/>
  <c r="E3679" i="19" s="1"/>
  <c r="D3678" i="19"/>
  <c r="E3678" i="19" s="1"/>
  <c r="D3677" i="19"/>
  <c r="E3677" i="19" s="1"/>
  <c r="D3676" i="19"/>
  <c r="E3676" i="19" s="1"/>
  <c r="D3675" i="19"/>
  <c r="E3675" i="19" s="1"/>
  <c r="D3674" i="19"/>
  <c r="E3674" i="19" s="1"/>
  <c r="D3673" i="19"/>
  <c r="E3673" i="19" s="1"/>
  <c r="D3672" i="19"/>
  <c r="E3672" i="19" s="1"/>
  <c r="D3671" i="19"/>
  <c r="E3671" i="19" s="1"/>
  <c r="D3670" i="19"/>
  <c r="E3670" i="19" s="1"/>
  <c r="D3669" i="19"/>
  <c r="E3669" i="19" s="1"/>
  <c r="D3668" i="19"/>
  <c r="E3668" i="19" s="1"/>
  <c r="D3667" i="19"/>
  <c r="E3667" i="19" s="1"/>
  <c r="D3666" i="19"/>
  <c r="E3666" i="19" s="1"/>
  <c r="D3665" i="19"/>
  <c r="E3665" i="19" s="1"/>
  <c r="D3664" i="19"/>
  <c r="E3664" i="19" s="1"/>
  <c r="D3663" i="19"/>
  <c r="E3663" i="19" s="1"/>
  <c r="D3662" i="19"/>
  <c r="E3662" i="19" s="1"/>
  <c r="D3661" i="19"/>
  <c r="E3661" i="19" s="1"/>
  <c r="D3660" i="19"/>
  <c r="E3660" i="19" s="1"/>
  <c r="D3659" i="19"/>
  <c r="E3659" i="19" s="1"/>
  <c r="D3658" i="19"/>
  <c r="E3658" i="19" s="1"/>
  <c r="D3657" i="19"/>
  <c r="E3657" i="19" s="1"/>
  <c r="D3656" i="19"/>
  <c r="E3656" i="19" s="1"/>
  <c r="D3655" i="19"/>
  <c r="E3655" i="19" s="1"/>
  <c r="D3654" i="19"/>
  <c r="E3654" i="19" s="1"/>
  <c r="D3653" i="19"/>
  <c r="E3653" i="19" s="1"/>
  <c r="D3652" i="19"/>
  <c r="E3652" i="19" s="1"/>
  <c r="D3651" i="19"/>
  <c r="E3651" i="19" s="1"/>
  <c r="D3650" i="19"/>
  <c r="E3650" i="19" s="1"/>
  <c r="D3649" i="19"/>
  <c r="E3649" i="19" s="1"/>
  <c r="D3648" i="19"/>
  <c r="E3648" i="19" s="1"/>
  <c r="D3647" i="19"/>
  <c r="E3647" i="19" s="1"/>
  <c r="D3646" i="19"/>
  <c r="E3646" i="19" s="1"/>
  <c r="D3645" i="19"/>
  <c r="E3645" i="19" s="1"/>
  <c r="D3644" i="19"/>
  <c r="E3644" i="19" s="1"/>
  <c r="D3643" i="19"/>
  <c r="E3643" i="19" s="1"/>
  <c r="D3642" i="19"/>
  <c r="E3642" i="19" s="1"/>
  <c r="D3641" i="19"/>
  <c r="E3641" i="19" s="1"/>
  <c r="D3640" i="19"/>
  <c r="E3640" i="19" s="1"/>
  <c r="D3639" i="19"/>
  <c r="E3639" i="19" s="1"/>
  <c r="D3638" i="19"/>
  <c r="E3638" i="19" s="1"/>
  <c r="D3637" i="19"/>
  <c r="E3637" i="19" s="1"/>
  <c r="D3636" i="19"/>
  <c r="E3636" i="19" s="1"/>
  <c r="D3635" i="19"/>
  <c r="E3635" i="19" s="1"/>
  <c r="D3634" i="19"/>
  <c r="E3634" i="19" s="1"/>
  <c r="D3633" i="19"/>
  <c r="E3633" i="19" s="1"/>
  <c r="D3632" i="19"/>
  <c r="E3632" i="19" s="1"/>
  <c r="D3631" i="19"/>
  <c r="E3631" i="19" s="1"/>
  <c r="D3630" i="19"/>
  <c r="E3630" i="19" s="1"/>
  <c r="D3629" i="19"/>
  <c r="E3629" i="19" s="1"/>
  <c r="D3628" i="19"/>
  <c r="E3628" i="19" s="1"/>
  <c r="D3627" i="19"/>
  <c r="E3627" i="19" s="1"/>
  <c r="D3626" i="19"/>
  <c r="E3626" i="19" s="1"/>
  <c r="D3625" i="19"/>
  <c r="E3625" i="19" s="1"/>
  <c r="D3624" i="19"/>
  <c r="E3624" i="19" s="1"/>
  <c r="D3623" i="19"/>
  <c r="E3623" i="19" s="1"/>
  <c r="D3622" i="19"/>
  <c r="E3622" i="19" s="1"/>
  <c r="D3621" i="19"/>
  <c r="E3621" i="19" s="1"/>
  <c r="D3620" i="19"/>
  <c r="E3620" i="19" s="1"/>
  <c r="D3619" i="19"/>
  <c r="E3619" i="19" s="1"/>
  <c r="D3618" i="19"/>
  <c r="E3618" i="19" s="1"/>
  <c r="D3617" i="19"/>
  <c r="E3617" i="19" s="1"/>
  <c r="D3616" i="19"/>
  <c r="E3616" i="19" s="1"/>
  <c r="D3615" i="19"/>
  <c r="E3615" i="19" s="1"/>
  <c r="D3614" i="19"/>
  <c r="E3614" i="19" s="1"/>
  <c r="D3613" i="19"/>
  <c r="E3613" i="19" s="1"/>
  <c r="D3612" i="19"/>
  <c r="E3612" i="19" s="1"/>
  <c r="D3611" i="19"/>
  <c r="E3611" i="19" s="1"/>
  <c r="D3610" i="19"/>
  <c r="E3610" i="19" s="1"/>
  <c r="D3609" i="19"/>
  <c r="E3609" i="19" s="1"/>
  <c r="D3608" i="19"/>
  <c r="E3608" i="19" s="1"/>
  <c r="D3607" i="19"/>
  <c r="E3607" i="19" s="1"/>
  <c r="D3606" i="19"/>
  <c r="E3606" i="19" s="1"/>
  <c r="D3605" i="19"/>
  <c r="E3605" i="19" s="1"/>
  <c r="D3604" i="19"/>
  <c r="E3604" i="19" s="1"/>
  <c r="E3603" i="19"/>
  <c r="D3603" i="19"/>
  <c r="D3602" i="19"/>
  <c r="E3602" i="19" s="1"/>
  <c r="D3601" i="19"/>
  <c r="E3601" i="19" s="1"/>
  <c r="D3600" i="19"/>
  <c r="E3600" i="19" s="1"/>
  <c r="D3599" i="19"/>
  <c r="E3599" i="19" s="1"/>
  <c r="D3598" i="19"/>
  <c r="E3598" i="19" s="1"/>
  <c r="D3597" i="19"/>
  <c r="E3597" i="19" s="1"/>
  <c r="D3596" i="19"/>
  <c r="E3596" i="19" s="1"/>
  <c r="D3595" i="19"/>
  <c r="E3595" i="19" s="1"/>
  <c r="D3594" i="19"/>
  <c r="E3594" i="19" s="1"/>
  <c r="D3593" i="19"/>
  <c r="E3593" i="19" s="1"/>
  <c r="D3592" i="19"/>
  <c r="E3592" i="19" s="1"/>
  <c r="D3591" i="19"/>
  <c r="E3591" i="19" s="1"/>
  <c r="D3590" i="19"/>
  <c r="E3590" i="19" s="1"/>
  <c r="D3589" i="19"/>
  <c r="E3589" i="19" s="1"/>
  <c r="D3588" i="19"/>
  <c r="E3588" i="19" s="1"/>
  <c r="D3587" i="19"/>
  <c r="E3587" i="19" s="1"/>
  <c r="D3586" i="19"/>
  <c r="E3586" i="19" s="1"/>
  <c r="D3585" i="19"/>
  <c r="E3585" i="19" s="1"/>
  <c r="D3584" i="19"/>
  <c r="E3584" i="19" s="1"/>
  <c r="D3583" i="19"/>
  <c r="E3583" i="19" s="1"/>
  <c r="D3582" i="19"/>
  <c r="E3582" i="19" s="1"/>
  <c r="D3581" i="19"/>
  <c r="E3581" i="19" s="1"/>
  <c r="D3580" i="19"/>
  <c r="E3580" i="19" s="1"/>
  <c r="D3579" i="19"/>
  <c r="E3579" i="19" s="1"/>
  <c r="D3578" i="19"/>
  <c r="E3578" i="19" s="1"/>
  <c r="D3577" i="19"/>
  <c r="E3577" i="19" s="1"/>
  <c r="D3576" i="19"/>
  <c r="E3576" i="19" s="1"/>
  <c r="D3575" i="19"/>
  <c r="E3575" i="19" s="1"/>
  <c r="D3574" i="19"/>
  <c r="E3574" i="19" s="1"/>
  <c r="D3573" i="19"/>
  <c r="E3573" i="19" s="1"/>
  <c r="D3572" i="19"/>
  <c r="E3572" i="19" s="1"/>
  <c r="E3571" i="19"/>
  <c r="D3571" i="19"/>
  <c r="D3570" i="19"/>
  <c r="E3570" i="19" s="1"/>
  <c r="D3569" i="19"/>
  <c r="E3569" i="19" s="1"/>
  <c r="D3568" i="19"/>
  <c r="E3568" i="19" s="1"/>
  <c r="D3567" i="19"/>
  <c r="E3567" i="19" s="1"/>
  <c r="D3566" i="19"/>
  <c r="E3566" i="19" s="1"/>
  <c r="D3565" i="19"/>
  <c r="E3565" i="19" s="1"/>
  <c r="D3564" i="19"/>
  <c r="E3564" i="19" s="1"/>
  <c r="D3563" i="19"/>
  <c r="E3563" i="19" s="1"/>
  <c r="D3562" i="19"/>
  <c r="E3562" i="19" s="1"/>
  <c r="D3561" i="19"/>
  <c r="E3561" i="19" s="1"/>
  <c r="D3560" i="19"/>
  <c r="E3560" i="19" s="1"/>
  <c r="D3559" i="19"/>
  <c r="E3559" i="19" s="1"/>
  <c r="D3558" i="19"/>
  <c r="E3558" i="19" s="1"/>
  <c r="D3557" i="19"/>
  <c r="E3557" i="19" s="1"/>
  <c r="D3556" i="19"/>
  <c r="E3556" i="19" s="1"/>
  <c r="D3555" i="19"/>
  <c r="E3555" i="19" s="1"/>
  <c r="D3554" i="19"/>
  <c r="E3554" i="19" s="1"/>
  <c r="D3553" i="19"/>
  <c r="E3553" i="19" s="1"/>
  <c r="D3552" i="19"/>
  <c r="E3552" i="19" s="1"/>
  <c r="D3551" i="19"/>
  <c r="E3551" i="19" s="1"/>
  <c r="D3550" i="19"/>
  <c r="E3550" i="19" s="1"/>
  <c r="D3549" i="19"/>
  <c r="E3549" i="19" s="1"/>
  <c r="D3548" i="19"/>
  <c r="E3548" i="19" s="1"/>
  <c r="D3547" i="19"/>
  <c r="E3547" i="19" s="1"/>
  <c r="D3546" i="19"/>
  <c r="E3546" i="19" s="1"/>
  <c r="D3545" i="19"/>
  <c r="E3545" i="19" s="1"/>
  <c r="D3544" i="19"/>
  <c r="E3544" i="19" s="1"/>
  <c r="D3543" i="19"/>
  <c r="E3543" i="19" s="1"/>
  <c r="D3542" i="19"/>
  <c r="E3542" i="19" s="1"/>
  <c r="D3541" i="19"/>
  <c r="E3541" i="19" s="1"/>
  <c r="D3540" i="19"/>
  <c r="E3540" i="19" s="1"/>
  <c r="D3539" i="19"/>
  <c r="E3539" i="19" s="1"/>
  <c r="D3538" i="19"/>
  <c r="E3538" i="19" s="1"/>
  <c r="D3537" i="19"/>
  <c r="E3537" i="19" s="1"/>
  <c r="D3536" i="19"/>
  <c r="E3536" i="19" s="1"/>
  <c r="D3535" i="19"/>
  <c r="E3535" i="19" s="1"/>
  <c r="D3534" i="19"/>
  <c r="E3534" i="19" s="1"/>
  <c r="D3533" i="19"/>
  <c r="E3533" i="19" s="1"/>
  <c r="D3532" i="19"/>
  <c r="E3532" i="19" s="1"/>
  <c r="D3531" i="19"/>
  <c r="E3531" i="19" s="1"/>
  <c r="D3530" i="19"/>
  <c r="E3530" i="19" s="1"/>
  <c r="D3529" i="19"/>
  <c r="E3529" i="19" s="1"/>
  <c r="D3528" i="19"/>
  <c r="E3528" i="19" s="1"/>
  <c r="D3527" i="19"/>
  <c r="E3527" i="19" s="1"/>
  <c r="D3526" i="19"/>
  <c r="E3526" i="19" s="1"/>
  <c r="D3525" i="19"/>
  <c r="E3525" i="19" s="1"/>
  <c r="D3524" i="19"/>
  <c r="E3524" i="19" s="1"/>
  <c r="D3523" i="19"/>
  <c r="E3523" i="19" s="1"/>
  <c r="D3522" i="19"/>
  <c r="E3522" i="19" s="1"/>
  <c r="D3521" i="19"/>
  <c r="E3521" i="19" s="1"/>
  <c r="D3520" i="19"/>
  <c r="E3520" i="19" s="1"/>
  <c r="D3519" i="19"/>
  <c r="E3519" i="19" s="1"/>
  <c r="D3518" i="19"/>
  <c r="E3518" i="19" s="1"/>
  <c r="D3517" i="19"/>
  <c r="E3517" i="19" s="1"/>
  <c r="D3516" i="19"/>
  <c r="E3516" i="19" s="1"/>
  <c r="D3515" i="19"/>
  <c r="E3515" i="19" s="1"/>
  <c r="D3514" i="19"/>
  <c r="E3514" i="19" s="1"/>
  <c r="D3513" i="19"/>
  <c r="E3513" i="19" s="1"/>
  <c r="D3512" i="19"/>
  <c r="E3512" i="19" s="1"/>
  <c r="D3511" i="19"/>
  <c r="E3511" i="19" s="1"/>
  <c r="D3510" i="19"/>
  <c r="E3510" i="19" s="1"/>
  <c r="D3509" i="19"/>
  <c r="E3509" i="19" s="1"/>
  <c r="D3508" i="19"/>
  <c r="E3508" i="19" s="1"/>
  <c r="D3507" i="19"/>
  <c r="E3507" i="19" s="1"/>
  <c r="D3506" i="19"/>
  <c r="E3506" i="19" s="1"/>
  <c r="D3505" i="19"/>
  <c r="E3505" i="19" s="1"/>
  <c r="D3504" i="19"/>
  <c r="E3504" i="19" s="1"/>
  <c r="D3503" i="19"/>
  <c r="E3503" i="19" s="1"/>
  <c r="D3502" i="19"/>
  <c r="E3502" i="19" s="1"/>
  <c r="D3501" i="19"/>
  <c r="E3501" i="19" s="1"/>
  <c r="D3500" i="19"/>
  <c r="E3500" i="19" s="1"/>
  <c r="D3499" i="19"/>
  <c r="E3499" i="19" s="1"/>
  <c r="D3498" i="19"/>
  <c r="E3498" i="19" s="1"/>
  <c r="D3497" i="19"/>
  <c r="E3497" i="19" s="1"/>
  <c r="D3496" i="19"/>
  <c r="E3496" i="19" s="1"/>
  <c r="D3495" i="19"/>
  <c r="E3495" i="19" s="1"/>
  <c r="D3494" i="19"/>
  <c r="E3494" i="19" s="1"/>
  <c r="D3493" i="19"/>
  <c r="E3493" i="19" s="1"/>
  <c r="D3492" i="19"/>
  <c r="E3492" i="19" s="1"/>
  <c r="D3491" i="19"/>
  <c r="E3491" i="19" s="1"/>
  <c r="D3490" i="19"/>
  <c r="E3490" i="19" s="1"/>
  <c r="D3489" i="19"/>
  <c r="E3489" i="19" s="1"/>
  <c r="D3488" i="19"/>
  <c r="E3488" i="19" s="1"/>
  <c r="D3487" i="19"/>
  <c r="E3487" i="19" s="1"/>
  <c r="D3486" i="19"/>
  <c r="E3486" i="19" s="1"/>
  <c r="D3485" i="19"/>
  <c r="E3485" i="19" s="1"/>
  <c r="D3484" i="19"/>
  <c r="E3484" i="19" s="1"/>
  <c r="D3483" i="19"/>
  <c r="E3483" i="19" s="1"/>
  <c r="D3482" i="19"/>
  <c r="E3482" i="19" s="1"/>
  <c r="D3481" i="19"/>
  <c r="E3481" i="19" s="1"/>
  <c r="D3480" i="19"/>
  <c r="E3480" i="19" s="1"/>
  <c r="D3479" i="19"/>
  <c r="E3479" i="19" s="1"/>
  <c r="D3478" i="19"/>
  <c r="E3478" i="19" s="1"/>
  <c r="D3477" i="19"/>
  <c r="E3477" i="19" s="1"/>
  <c r="D3476" i="19"/>
  <c r="E3476" i="19" s="1"/>
  <c r="D3475" i="19"/>
  <c r="E3475" i="19" s="1"/>
  <c r="D3474" i="19"/>
  <c r="E3474" i="19" s="1"/>
  <c r="D3473" i="19"/>
  <c r="E3473" i="19" s="1"/>
  <c r="D3472" i="19"/>
  <c r="E3472" i="19" s="1"/>
  <c r="D3471" i="19"/>
  <c r="E3471" i="19" s="1"/>
  <c r="D3470" i="19"/>
  <c r="E3470" i="19" s="1"/>
  <c r="D3469" i="19"/>
  <c r="E3469" i="19" s="1"/>
  <c r="D3468" i="19"/>
  <c r="E3468" i="19" s="1"/>
  <c r="D3467" i="19"/>
  <c r="E3467" i="19" s="1"/>
  <c r="D3466" i="19"/>
  <c r="E3466" i="19" s="1"/>
  <c r="D3465" i="19"/>
  <c r="E3465" i="19" s="1"/>
  <c r="D3464" i="19"/>
  <c r="E3464" i="19" s="1"/>
  <c r="D3463" i="19"/>
  <c r="E3463" i="19" s="1"/>
  <c r="D3462" i="19"/>
  <c r="E3462" i="19" s="1"/>
  <c r="D3461" i="19"/>
  <c r="E3461" i="19" s="1"/>
  <c r="D3460" i="19"/>
  <c r="E3460" i="19" s="1"/>
  <c r="D3459" i="19"/>
  <c r="E3459" i="19" s="1"/>
  <c r="D3458" i="19"/>
  <c r="E3458" i="19" s="1"/>
  <c r="D3457" i="19"/>
  <c r="E3457" i="19" s="1"/>
  <c r="D3456" i="19"/>
  <c r="E3456" i="19" s="1"/>
  <c r="D3455" i="19"/>
  <c r="E3455" i="19" s="1"/>
  <c r="D3454" i="19"/>
  <c r="E3454" i="19" s="1"/>
  <c r="D3453" i="19"/>
  <c r="E3453" i="19" s="1"/>
  <c r="D3452" i="19"/>
  <c r="E3452" i="19" s="1"/>
  <c r="E3451" i="19"/>
  <c r="D3451" i="19"/>
  <c r="D3450" i="19"/>
  <c r="E3450" i="19" s="1"/>
  <c r="D3449" i="19"/>
  <c r="E3449" i="19" s="1"/>
  <c r="D3448" i="19"/>
  <c r="E3448" i="19" s="1"/>
  <c r="D3447" i="19"/>
  <c r="E3447" i="19" s="1"/>
  <c r="D3446" i="19"/>
  <c r="E3446" i="19" s="1"/>
  <c r="D3445" i="19"/>
  <c r="E3445" i="19" s="1"/>
  <c r="D3444" i="19"/>
  <c r="E3444" i="19" s="1"/>
  <c r="D3443" i="19"/>
  <c r="E3443" i="19" s="1"/>
  <c r="D3442" i="19"/>
  <c r="E3442" i="19" s="1"/>
  <c r="D3441" i="19"/>
  <c r="E3441" i="19" s="1"/>
  <c r="D3440" i="19"/>
  <c r="E3440" i="19" s="1"/>
  <c r="D3439" i="19"/>
  <c r="E3439" i="19" s="1"/>
  <c r="D3438" i="19"/>
  <c r="E3438" i="19" s="1"/>
  <c r="D3437" i="19"/>
  <c r="E3437" i="19" s="1"/>
  <c r="D3436" i="19"/>
  <c r="E3436" i="19" s="1"/>
  <c r="D3435" i="19"/>
  <c r="E3435" i="19" s="1"/>
  <c r="D3434" i="19"/>
  <c r="E3434" i="19" s="1"/>
  <c r="D3433" i="19"/>
  <c r="E3433" i="19" s="1"/>
  <c r="D3432" i="19"/>
  <c r="E3432" i="19" s="1"/>
  <c r="D3431" i="19"/>
  <c r="E3431" i="19" s="1"/>
  <c r="D3430" i="19"/>
  <c r="E3430" i="19" s="1"/>
  <c r="D3429" i="19"/>
  <c r="E3429" i="19" s="1"/>
  <c r="D3428" i="19"/>
  <c r="E3428" i="19" s="1"/>
  <c r="E3427" i="19"/>
  <c r="D3427" i="19"/>
  <c r="D3426" i="19"/>
  <c r="E3426" i="19" s="1"/>
  <c r="D3425" i="19"/>
  <c r="E3425" i="19" s="1"/>
  <c r="D3424" i="19"/>
  <c r="E3424" i="19" s="1"/>
  <c r="D3423" i="19"/>
  <c r="E3423" i="19" s="1"/>
  <c r="D3422" i="19"/>
  <c r="E3422" i="19" s="1"/>
  <c r="D3421" i="19"/>
  <c r="E3421" i="19" s="1"/>
  <c r="D3420" i="19"/>
  <c r="E3420" i="19" s="1"/>
  <c r="D3419" i="19"/>
  <c r="E3419" i="19" s="1"/>
  <c r="D3418" i="19"/>
  <c r="E3418" i="19" s="1"/>
  <c r="D3417" i="19"/>
  <c r="E3417" i="19" s="1"/>
  <c r="D3416" i="19"/>
  <c r="E3416" i="19" s="1"/>
  <c r="D3415" i="19"/>
  <c r="E3415" i="19" s="1"/>
  <c r="D3414" i="19"/>
  <c r="E3414" i="19" s="1"/>
  <c r="D3413" i="19"/>
  <c r="E3413" i="19" s="1"/>
  <c r="D3412" i="19"/>
  <c r="E3412" i="19" s="1"/>
  <c r="E3411" i="19"/>
  <c r="D3411" i="19"/>
  <c r="D3410" i="19"/>
  <c r="E3410" i="19" s="1"/>
  <c r="D3409" i="19"/>
  <c r="E3409" i="19" s="1"/>
  <c r="D3408" i="19"/>
  <c r="E3408" i="19" s="1"/>
  <c r="D3407" i="19"/>
  <c r="E3407" i="19" s="1"/>
  <c r="D3406" i="19"/>
  <c r="E3406" i="19" s="1"/>
  <c r="D3405" i="19"/>
  <c r="E3405" i="19" s="1"/>
  <c r="D3404" i="19"/>
  <c r="E3404" i="19" s="1"/>
  <c r="D3403" i="19"/>
  <c r="E3403" i="19" s="1"/>
  <c r="D3402" i="19"/>
  <c r="E3402" i="19" s="1"/>
  <c r="D3401" i="19"/>
  <c r="E3401" i="19" s="1"/>
  <c r="D3400" i="19"/>
  <c r="E3400" i="19" s="1"/>
  <c r="D3399" i="19"/>
  <c r="E3399" i="19" s="1"/>
  <c r="D3398" i="19"/>
  <c r="E3398" i="19" s="1"/>
  <c r="D3397" i="19"/>
  <c r="E3397" i="19" s="1"/>
  <c r="D3396" i="19"/>
  <c r="E3396" i="19" s="1"/>
  <c r="D3395" i="19"/>
  <c r="E3395" i="19" s="1"/>
  <c r="D3394" i="19"/>
  <c r="E3394" i="19" s="1"/>
  <c r="D3393" i="19"/>
  <c r="E3393" i="19" s="1"/>
  <c r="D3392" i="19"/>
  <c r="E3392" i="19" s="1"/>
  <c r="D3391" i="19"/>
  <c r="E3391" i="19" s="1"/>
  <c r="D3390" i="19"/>
  <c r="E3390" i="19" s="1"/>
  <c r="D3389" i="19"/>
  <c r="E3389" i="19" s="1"/>
  <c r="D3388" i="19"/>
  <c r="E3388" i="19" s="1"/>
  <c r="D3387" i="19"/>
  <c r="E3387" i="19" s="1"/>
  <c r="D3386" i="19"/>
  <c r="E3386" i="19" s="1"/>
  <c r="D3385" i="19"/>
  <c r="E3385" i="19" s="1"/>
  <c r="D3384" i="19"/>
  <c r="E3384" i="19" s="1"/>
  <c r="D3383" i="19"/>
  <c r="E3383" i="19" s="1"/>
  <c r="D3382" i="19"/>
  <c r="E3382" i="19" s="1"/>
  <c r="D3381" i="19"/>
  <c r="E3381" i="19" s="1"/>
  <c r="D3380" i="19"/>
  <c r="E3380" i="19" s="1"/>
  <c r="D3379" i="19"/>
  <c r="E3379" i="19" s="1"/>
  <c r="D3378" i="19"/>
  <c r="E3378" i="19" s="1"/>
  <c r="D3377" i="19"/>
  <c r="E3377" i="19" s="1"/>
  <c r="D3376" i="19"/>
  <c r="E3376" i="19" s="1"/>
  <c r="D3375" i="19"/>
  <c r="E3375" i="19" s="1"/>
  <c r="D3374" i="19"/>
  <c r="E3374" i="19" s="1"/>
  <c r="D3373" i="19"/>
  <c r="E3373" i="19" s="1"/>
  <c r="D3372" i="19"/>
  <c r="E3372" i="19" s="1"/>
  <c r="D3371" i="19"/>
  <c r="E3371" i="19" s="1"/>
  <c r="D3370" i="19"/>
  <c r="E3370" i="19" s="1"/>
  <c r="D3369" i="19"/>
  <c r="E3369" i="19" s="1"/>
  <c r="D3368" i="19"/>
  <c r="E3368" i="19" s="1"/>
  <c r="D3367" i="19"/>
  <c r="E3367" i="19" s="1"/>
  <c r="D3366" i="19"/>
  <c r="E3366" i="19" s="1"/>
  <c r="D3365" i="19"/>
  <c r="E3365" i="19" s="1"/>
  <c r="D3364" i="19"/>
  <c r="E3364" i="19" s="1"/>
  <c r="D3363" i="19"/>
  <c r="E3363" i="19" s="1"/>
  <c r="D3362" i="19"/>
  <c r="E3362" i="19" s="1"/>
  <c r="D3361" i="19"/>
  <c r="E3361" i="19" s="1"/>
  <c r="D3360" i="19"/>
  <c r="E3360" i="19" s="1"/>
  <c r="E3359" i="19"/>
  <c r="D3359" i="19"/>
  <c r="D3358" i="19"/>
  <c r="E3358" i="19" s="1"/>
  <c r="D3357" i="19"/>
  <c r="E3357" i="19" s="1"/>
  <c r="D3356" i="19"/>
  <c r="E3356" i="19" s="1"/>
  <c r="D3355" i="19"/>
  <c r="E3355" i="19" s="1"/>
  <c r="D3354" i="19"/>
  <c r="E3354" i="19" s="1"/>
  <c r="D3353" i="19"/>
  <c r="E3353" i="19" s="1"/>
  <c r="D3352" i="19"/>
  <c r="E3352" i="19" s="1"/>
  <c r="D3351" i="19"/>
  <c r="E3351" i="19" s="1"/>
  <c r="D3350" i="19"/>
  <c r="E3350" i="19" s="1"/>
  <c r="D3349" i="19"/>
  <c r="E3349" i="19" s="1"/>
  <c r="D3348" i="19"/>
  <c r="E3348" i="19" s="1"/>
  <c r="D3347" i="19"/>
  <c r="E3347" i="19" s="1"/>
  <c r="D3346" i="19"/>
  <c r="E3346" i="19" s="1"/>
  <c r="D3345" i="19"/>
  <c r="E3345" i="19" s="1"/>
  <c r="D3344" i="19"/>
  <c r="E3344" i="19" s="1"/>
  <c r="D3343" i="19"/>
  <c r="E3343" i="19" s="1"/>
  <c r="D3342" i="19"/>
  <c r="E3342" i="19" s="1"/>
  <c r="D3341" i="19"/>
  <c r="E3341" i="19" s="1"/>
  <c r="D3340" i="19"/>
  <c r="E3340" i="19" s="1"/>
  <c r="D3339" i="19"/>
  <c r="E3339" i="19" s="1"/>
  <c r="D3338" i="19"/>
  <c r="E3338" i="19" s="1"/>
  <c r="D3337" i="19"/>
  <c r="E3337" i="19" s="1"/>
  <c r="D3336" i="19"/>
  <c r="E3336" i="19" s="1"/>
  <c r="D3335" i="19"/>
  <c r="E3335" i="19" s="1"/>
  <c r="D3334" i="19"/>
  <c r="E3334" i="19" s="1"/>
  <c r="D3333" i="19"/>
  <c r="E3333" i="19" s="1"/>
  <c r="D3332" i="19"/>
  <c r="E3332" i="19" s="1"/>
  <c r="D3331" i="19"/>
  <c r="E3331" i="19" s="1"/>
  <c r="D3330" i="19"/>
  <c r="E3330" i="19" s="1"/>
  <c r="D3329" i="19"/>
  <c r="E3329" i="19" s="1"/>
  <c r="D3328" i="19"/>
  <c r="E3328" i="19" s="1"/>
  <c r="D3327" i="19"/>
  <c r="E3327" i="19" s="1"/>
  <c r="D3326" i="19"/>
  <c r="E3326" i="19" s="1"/>
  <c r="D3325" i="19"/>
  <c r="E3325" i="19" s="1"/>
  <c r="D3324" i="19"/>
  <c r="E3324" i="19" s="1"/>
  <c r="D3323" i="19"/>
  <c r="E3323" i="19" s="1"/>
  <c r="D3322" i="19"/>
  <c r="E3322" i="19" s="1"/>
  <c r="D3321" i="19"/>
  <c r="E3321" i="19" s="1"/>
  <c r="D3320" i="19"/>
  <c r="E3320" i="19" s="1"/>
  <c r="D3319" i="19"/>
  <c r="E3319" i="19" s="1"/>
  <c r="D3318" i="19"/>
  <c r="E3318" i="19" s="1"/>
  <c r="D3317" i="19"/>
  <c r="E3317" i="19" s="1"/>
  <c r="D3316" i="19"/>
  <c r="E3316" i="19" s="1"/>
  <c r="E3315" i="19"/>
  <c r="D3315" i="19"/>
  <c r="D3314" i="19"/>
  <c r="E3314" i="19" s="1"/>
  <c r="D3313" i="19"/>
  <c r="E3313" i="19" s="1"/>
  <c r="D3312" i="19"/>
  <c r="E3312" i="19" s="1"/>
  <c r="D3311" i="19"/>
  <c r="E3311" i="19" s="1"/>
  <c r="D3310" i="19"/>
  <c r="E3310" i="19" s="1"/>
  <c r="D3309" i="19"/>
  <c r="E3309" i="19" s="1"/>
  <c r="D3308" i="19"/>
  <c r="E3308" i="19" s="1"/>
  <c r="D3307" i="19"/>
  <c r="E3307" i="19" s="1"/>
  <c r="D3306" i="19"/>
  <c r="E3306" i="19" s="1"/>
  <c r="D3305" i="19"/>
  <c r="E3305" i="19" s="1"/>
  <c r="D3304" i="19"/>
  <c r="E3304" i="19" s="1"/>
  <c r="D3303" i="19"/>
  <c r="E3303" i="19" s="1"/>
  <c r="D3302" i="19"/>
  <c r="E3302" i="19" s="1"/>
  <c r="D3301" i="19"/>
  <c r="E3301" i="19" s="1"/>
  <c r="D3300" i="19"/>
  <c r="E3300" i="19" s="1"/>
  <c r="E3299" i="19"/>
  <c r="D3299" i="19"/>
  <c r="D3298" i="19"/>
  <c r="E3298" i="19" s="1"/>
  <c r="D3297" i="19"/>
  <c r="E3297" i="19" s="1"/>
  <c r="D3296" i="19"/>
  <c r="E3296" i="19" s="1"/>
  <c r="D3295" i="19"/>
  <c r="E3295" i="19" s="1"/>
  <c r="D3294" i="19"/>
  <c r="E3294" i="19" s="1"/>
  <c r="D3293" i="19"/>
  <c r="E3293" i="19" s="1"/>
  <c r="D3292" i="19"/>
  <c r="E3292" i="19" s="1"/>
  <c r="D3291" i="19"/>
  <c r="E3291" i="19" s="1"/>
  <c r="D3290" i="19"/>
  <c r="E3290" i="19" s="1"/>
  <c r="D3289" i="19"/>
  <c r="E3289" i="19" s="1"/>
  <c r="D3288" i="19"/>
  <c r="E3288" i="19" s="1"/>
  <c r="D3287" i="19"/>
  <c r="E3287" i="19" s="1"/>
  <c r="D3286" i="19"/>
  <c r="E3286" i="19" s="1"/>
  <c r="D3285" i="19"/>
  <c r="E3285" i="19" s="1"/>
  <c r="D3284" i="19"/>
  <c r="E3284" i="19" s="1"/>
  <c r="D3283" i="19"/>
  <c r="E3283" i="19" s="1"/>
  <c r="E3282" i="19"/>
  <c r="D3282" i="19"/>
  <c r="D3281" i="19"/>
  <c r="E3281" i="19" s="1"/>
  <c r="D3280" i="19"/>
  <c r="E3280" i="19" s="1"/>
  <c r="D3279" i="19"/>
  <c r="E3279" i="19" s="1"/>
  <c r="D3278" i="19"/>
  <c r="E3278" i="19" s="1"/>
  <c r="D3277" i="19"/>
  <c r="E3277" i="19" s="1"/>
  <c r="D3276" i="19"/>
  <c r="E3276" i="19" s="1"/>
  <c r="D3275" i="19"/>
  <c r="E3275" i="19" s="1"/>
  <c r="D3274" i="19"/>
  <c r="E3274" i="19" s="1"/>
  <c r="D3273" i="19"/>
  <c r="E3273" i="19" s="1"/>
  <c r="D3272" i="19"/>
  <c r="E3272" i="19" s="1"/>
  <c r="D3271" i="19"/>
  <c r="E3271" i="19" s="1"/>
  <c r="D3270" i="19"/>
  <c r="E3270" i="19" s="1"/>
  <c r="D3269" i="19"/>
  <c r="E3269" i="19" s="1"/>
  <c r="D3268" i="19"/>
  <c r="E3268" i="19" s="1"/>
  <c r="D3267" i="19"/>
  <c r="E3267" i="19" s="1"/>
  <c r="D3266" i="19"/>
  <c r="E3266" i="19" s="1"/>
  <c r="D3265" i="19"/>
  <c r="E3265" i="19" s="1"/>
  <c r="E3264" i="19"/>
  <c r="D3264" i="19"/>
  <c r="D3263" i="19"/>
  <c r="E3263" i="19" s="1"/>
  <c r="D3262" i="19"/>
  <c r="E3262" i="19" s="1"/>
  <c r="D3261" i="19"/>
  <c r="E3261" i="19" s="1"/>
  <c r="D3260" i="19"/>
  <c r="E3260" i="19" s="1"/>
  <c r="D3259" i="19"/>
  <c r="E3259" i="19" s="1"/>
  <c r="D3258" i="19"/>
  <c r="E3258" i="19" s="1"/>
  <c r="D3257" i="19"/>
  <c r="E3257" i="19" s="1"/>
  <c r="E3256" i="19"/>
  <c r="D3256" i="19"/>
  <c r="D3255" i="19"/>
  <c r="E3255" i="19" s="1"/>
  <c r="D3254" i="19"/>
  <c r="E3254" i="19" s="1"/>
  <c r="D3253" i="19"/>
  <c r="E3253" i="19" s="1"/>
  <c r="D3252" i="19"/>
  <c r="E3252" i="19" s="1"/>
  <c r="D3251" i="19"/>
  <c r="E3251" i="19" s="1"/>
  <c r="E3250" i="19"/>
  <c r="D3250" i="19"/>
  <c r="D3249" i="19"/>
  <c r="E3249" i="19" s="1"/>
  <c r="D3248" i="19"/>
  <c r="E3248" i="19" s="1"/>
  <c r="D3247" i="19"/>
  <c r="E3247" i="19" s="1"/>
  <c r="D3246" i="19"/>
  <c r="E3246" i="19" s="1"/>
  <c r="D3245" i="19"/>
  <c r="E3245" i="19" s="1"/>
  <c r="E3244" i="19"/>
  <c r="D3244" i="19"/>
  <c r="D3243" i="19"/>
  <c r="E3243" i="19" s="1"/>
  <c r="D3242" i="19"/>
  <c r="E3242" i="19" s="1"/>
  <c r="D3241" i="19"/>
  <c r="E3241" i="19" s="1"/>
  <c r="D3240" i="19"/>
  <c r="E3240" i="19" s="1"/>
  <c r="D3239" i="19"/>
  <c r="E3239" i="19" s="1"/>
  <c r="D3238" i="19"/>
  <c r="E3238" i="19" s="1"/>
  <c r="D3237" i="19"/>
  <c r="E3237" i="19" s="1"/>
  <c r="D3236" i="19"/>
  <c r="E3236" i="19" s="1"/>
  <c r="D3235" i="19"/>
  <c r="E3235" i="19" s="1"/>
  <c r="D3234" i="19"/>
  <c r="E3234" i="19" s="1"/>
  <c r="D3233" i="19"/>
  <c r="E3233" i="19" s="1"/>
  <c r="D3232" i="19"/>
  <c r="E3232" i="19" s="1"/>
  <c r="D3231" i="19"/>
  <c r="E3231" i="19" s="1"/>
  <c r="D3230" i="19"/>
  <c r="E3230" i="19" s="1"/>
  <c r="D3229" i="19"/>
  <c r="E3229" i="19" s="1"/>
  <c r="E3228" i="19"/>
  <c r="D3228" i="19"/>
  <c r="D3227" i="19"/>
  <c r="E3227" i="19" s="1"/>
  <c r="D3226" i="19"/>
  <c r="E3226" i="19" s="1"/>
  <c r="D3225" i="19"/>
  <c r="E3225" i="19" s="1"/>
  <c r="D3224" i="19"/>
  <c r="E3224" i="19" s="1"/>
  <c r="D3223" i="19"/>
  <c r="E3223" i="19" s="1"/>
  <c r="D3222" i="19"/>
  <c r="E3222" i="19" s="1"/>
  <c r="D3221" i="19"/>
  <c r="E3221" i="19" s="1"/>
  <c r="D3220" i="19"/>
  <c r="E3220" i="19" s="1"/>
  <c r="D3219" i="19"/>
  <c r="E3219" i="19" s="1"/>
  <c r="D3218" i="19"/>
  <c r="E3218" i="19" s="1"/>
  <c r="D3217" i="19"/>
  <c r="E3217" i="19" s="1"/>
  <c r="D3216" i="19"/>
  <c r="E3216" i="19" s="1"/>
  <c r="D3215" i="19"/>
  <c r="E3215" i="19" s="1"/>
  <c r="D3214" i="19"/>
  <c r="E3214" i="19" s="1"/>
  <c r="D3213" i="19"/>
  <c r="E3213" i="19" s="1"/>
  <c r="D3212" i="19"/>
  <c r="E3212" i="19" s="1"/>
  <c r="D3211" i="19"/>
  <c r="E3211" i="19" s="1"/>
  <c r="D3210" i="19"/>
  <c r="E3210" i="19" s="1"/>
  <c r="D3209" i="19"/>
  <c r="E3209" i="19" s="1"/>
  <c r="D3208" i="19"/>
  <c r="E3208" i="19" s="1"/>
  <c r="D3207" i="19"/>
  <c r="E3207" i="19" s="1"/>
  <c r="D3206" i="19"/>
  <c r="E3206" i="19" s="1"/>
  <c r="D3205" i="19"/>
  <c r="E3205" i="19" s="1"/>
  <c r="D3204" i="19"/>
  <c r="E3204" i="19" s="1"/>
  <c r="D3203" i="19"/>
  <c r="E3203" i="19" s="1"/>
  <c r="D3202" i="19"/>
  <c r="E3202" i="19" s="1"/>
  <c r="D3201" i="19"/>
  <c r="E3201" i="19" s="1"/>
  <c r="E3200" i="19"/>
  <c r="D3200" i="19"/>
  <c r="D3199" i="19"/>
  <c r="E3199" i="19" s="1"/>
  <c r="D3198" i="19"/>
  <c r="E3198" i="19" s="1"/>
  <c r="D3197" i="19"/>
  <c r="E3197" i="19" s="1"/>
  <c r="D3196" i="19"/>
  <c r="E3196" i="19" s="1"/>
  <c r="D3195" i="19"/>
  <c r="E3195" i="19" s="1"/>
  <c r="E3194" i="19"/>
  <c r="D3194" i="19"/>
  <c r="D3193" i="19"/>
  <c r="E3193" i="19" s="1"/>
  <c r="D3192" i="19"/>
  <c r="E3192" i="19" s="1"/>
  <c r="D3191" i="19"/>
  <c r="E3191" i="19" s="1"/>
  <c r="D3190" i="19"/>
  <c r="E3190" i="19" s="1"/>
  <c r="D3189" i="19"/>
  <c r="E3189" i="19" s="1"/>
  <c r="D3188" i="19"/>
  <c r="E3188" i="19" s="1"/>
  <c r="D3187" i="19"/>
  <c r="E3187" i="19" s="1"/>
  <c r="D3186" i="19"/>
  <c r="E3186" i="19" s="1"/>
  <c r="D3185" i="19"/>
  <c r="E3185" i="19" s="1"/>
  <c r="E3184" i="19"/>
  <c r="D3184" i="19"/>
  <c r="D3183" i="19"/>
  <c r="E3183" i="19" s="1"/>
  <c r="D3182" i="19"/>
  <c r="E3182" i="19" s="1"/>
  <c r="D3181" i="19"/>
  <c r="E3181" i="19" s="1"/>
  <c r="D3180" i="19"/>
  <c r="E3180" i="19" s="1"/>
  <c r="D3179" i="19"/>
  <c r="E3179" i="19" s="1"/>
  <c r="D3178" i="19"/>
  <c r="E3178" i="19" s="1"/>
  <c r="D3177" i="19"/>
  <c r="E3177" i="19" s="1"/>
  <c r="D3176" i="19"/>
  <c r="E3176" i="19" s="1"/>
  <c r="D3175" i="19"/>
  <c r="E3175" i="19" s="1"/>
  <c r="D3174" i="19"/>
  <c r="E3174" i="19" s="1"/>
  <c r="D3173" i="19"/>
  <c r="E3173" i="19" s="1"/>
  <c r="E3172" i="19"/>
  <c r="D3172" i="19"/>
  <c r="D3171" i="19"/>
  <c r="E3171" i="19" s="1"/>
  <c r="D3170" i="19"/>
  <c r="E3170" i="19" s="1"/>
  <c r="D3169" i="19"/>
  <c r="E3169" i="19" s="1"/>
  <c r="D3168" i="19"/>
  <c r="E3168" i="19" s="1"/>
  <c r="D3167" i="19"/>
  <c r="E3167" i="19" s="1"/>
  <c r="D3166" i="19"/>
  <c r="E3166" i="19" s="1"/>
  <c r="D3165" i="19"/>
  <c r="E3165" i="19" s="1"/>
  <c r="D3164" i="19"/>
  <c r="E3164" i="19" s="1"/>
  <c r="D3163" i="19"/>
  <c r="E3163" i="19" s="1"/>
  <c r="E3162" i="19"/>
  <c r="D3162" i="19"/>
  <c r="D3161" i="19"/>
  <c r="E3161" i="19" s="1"/>
  <c r="D3160" i="19"/>
  <c r="E3160" i="19" s="1"/>
  <c r="D3159" i="19"/>
  <c r="E3159" i="19" s="1"/>
  <c r="D3158" i="19"/>
  <c r="E3158" i="19" s="1"/>
  <c r="D3157" i="19"/>
  <c r="E3157" i="19" s="1"/>
  <c r="D3156" i="19"/>
  <c r="E3156" i="19" s="1"/>
  <c r="D3155" i="19"/>
  <c r="E3155" i="19" s="1"/>
  <c r="D3154" i="19"/>
  <c r="E3154" i="19" s="1"/>
  <c r="D3153" i="19"/>
  <c r="E3153" i="19" s="1"/>
  <c r="D3152" i="19"/>
  <c r="E3152" i="19" s="1"/>
  <c r="E3151" i="19"/>
  <c r="D3151" i="19"/>
  <c r="D3150" i="19"/>
  <c r="E3150" i="19" s="1"/>
  <c r="D3149" i="19"/>
  <c r="E3149" i="19" s="1"/>
  <c r="D3148" i="19"/>
  <c r="E3148" i="19" s="1"/>
  <c r="D3147" i="19"/>
  <c r="E3147" i="19" s="1"/>
  <c r="D3146" i="19"/>
  <c r="E3146" i="19" s="1"/>
  <c r="D3145" i="19"/>
  <c r="E3145" i="19" s="1"/>
  <c r="D3144" i="19"/>
  <c r="E3144" i="19" s="1"/>
  <c r="D3143" i="19"/>
  <c r="E3143" i="19" s="1"/>
  <c r="D3142" i="19"/>
  <c r="E3142" i="19" s="1"/>
  <c r="E3141" i="19"/>
  <c r="D3141" i="19"/>
  <c r="D3140" i="19"/>
  <c r="E3140" i="19" s="1"/>
  <c r="D3139" i="19"/>
  <c r="E3139" i="19" s="1"/>
  <c r="D3138" i="19"/>
  <c r="E3138" i="19" s="1"/>
  <c r="D3137" i="19"/>
  <c r="E3137" i="19" s="1"/>
  <c r="D3136" i="19"/>
  <c r="E3136" i="19" s="1"/>
  <c r="E3135" i="19"/>
  <c r="D3135" i="19"/>
  <c r="D3134" i="19"/>
  <c r="E3134" i="19" s="1"/>
  <c r="D3133" i="19"/>
  <c r="E3133" i="19" s="1"/>
  <c r="D3132" i="19"/>
  <c r="E3132" i="19" s="1"/>
  <c r="D3131" i="19"/>
  <c r="E3131" i="19" s="1"/>
  <c r="D3130" i="19"/>
  <c r="E3130" i="19" s="1"/>
  <c r="D3129" i="19"/>
  <c r="E3129" i="19" s="1"/>
  <c r="D3128" i="19"/>
  <c r="E3128" i="19" s="1"/>
  <c r="D3127" i="19"/>
  <c r="E3127" i="19" s="1"/>
  <c r="D3126" i="19"/>
  <c r="E3126" i="19" s="1"/>
  <c r="D3125" i="19"/>
  <c r="E3125" i="19" s="1"/>
  <c r="D3124" i="19"/>
  <c r="E3124" i="19" s="1"/>
  <c r="D3123" i="19"/>
  <c r="E3123" i="19" s="1"/>
  <c r="D3122" i="19"/>
  <c r="E3122" i="19" s="1"/>
  <c r="D3121" i="19"/>
  <c r="E3121" i="19" s="1"/>
  <c r="D3120" i="19"/>
  <c r="E3120" i="19" s="1"/>
  <c r="E3119" i="19"/>
  <c r="D3119" i="19"/>
  <c r="D3118" i="19"/>
  <c r="E3118" i="19" s="1"/>
  <c r="D3117" i="19"/>
  <c r="E3117" i="19" s="1"/>
  <c r="D3116" i="19"/>
  <c r="E3116" i="19" s="1"/>
  <c r="D3115" i="19"/>
  <c r="E3115" i="19" s="1"/>
  <c r="D3114" i="19"/>
  <c r="E3114" i="19" s="1"/>
  <c r="D3113" i="19"/>
  <c r="E3113" i="19" s="1"/>
  <c r="D3112" i="19"/>
  <c r="E3112" i="19" s="1"/>
  <c r="E3111" i="19"/>
  <c r="D3111" i="19"/>
  <c r="D3110" i="19"/>
  <c r="E3110" i="19" s="1"/>
  <c r="D3109" i="19"/>
  <c r="E3109" i="19" s="1"/>
  <c r="D3108" i="19"/>
  <c r="E3108" i="19" s="1"/>
  <c r="D3107" i="19"/>
  <c r="E3107" i="19" s="1"/>
  <c r="D3106" i="19"/>
  <c r="E3106" i="19" s="1"/>
  <c r="D3105" i="19"/>
  <c r="E3105" i="19" s="1"/>
  <c r="D3104" i="19"/>
  <c r="E3104" i="19" s="1"/>
  <c r="D3103" i="19"/>
  <c r="E3103" i="19" s="1"/>
  <c r="D3102" i="19"/>
  <c r="E3102" i="19" s="1"/>
  <c r="E3101" i="19"/>
  <c r="D3101" i="19"/>
  <c r="D3100" i="19"/>
  <c r="E3100" i="19" s="1"/>
  <c r="D3099" i="19"/>
  <c r="E3099" i="19" s="1"/>
  <c r="D3098" i="19"/>
  <c r="E3098" i="19" s="1"/>
  <c r="D3097" i="19"/>
  <c r="E3097" i="19" s="1"/>
  <c r="D3096" i="19"/>
  <c r="E3096" i="19" s="1"/>
  <c r="E3095" i="19"/>
  <c r="D3095" i="19"/>
  <c r="D3094" i="19"/>
  <c r="E3094" i="19" s="1"/>
  <c r="D3093" i="19"/>
  <c r="E3093" i="19" s="1"/>
  <c r="D3092" i="19"/>
  <c r="E3092" i="19" s="1"/>
  <c r="D3091" i="19"/>
  <c r="E3091" i="19" s="1"/>
  <c r="D3090" i="19"/>
  <c r="E3090" i="19" s="1"/>
  <c r="D3089" i="19"/>
  <c r="E3089" i="19" s="1"/>
  <c r="D3088" i="19"/>
  <c r="E3088" i="19" s="1"/>
  <c r="D3087" i="19"/>
  <c r="E3087" i="19" s="1"/>
  <c r="D3086" i="19"/>
  <c r="E3086" i="19" s="1"/>
  <c r="D3085" i="19"/>
  <c r="E3085" i="19" s="1"/>
  <c r="D3084" i="19"/>
  <c r="E3084" i="19" s="1"/>
  <c r="D3083" i="19"/>
  <c r="E3083" i="19" s="1"/>
  <c r="D3082" i="19"/>
  <c r="E3082" i="19" s="1"/>
  <c r="D3081" i="19"/>
  <c r="E3081" i="19" s="1"/>
  <c r="D3080" i="19"/>
  <c r="E3080" i="19" s="1"/>
  <c r="E3079" i="19"/>
  <c r="D3079" i="19"/>
  <c r="D3078" i="19"/>
  <c r="E3078" i="19" s="1"/>
  <c r="D3077" i="19"/>
  <c r="E3077" i="19" s="1"/>
  <c r="D3076" i="19"/>
  <c r="E3076" i="19" s="1"/>
  <c r="D3075" i="19"/>
  <c r="E3075" i="19" s="1"/>
  <c r="D3074" i="19"/>
  <c r="E3074" i="19" s="1"/>
  <c r="D3073" i="19"/>
  <c r="E3073" i="19" s="1"/>
  <c r="D3072" i="19"/>
  <c r="E3072" i="19" s="1"/>
  <c r="E3071" i="19"/>
  <c r="D3071" i="19"/>
  <c r="D3070" i="19"/>
  <c r="E3070" i="19" s="1"/>
  <c r="D3069" i="19"/>
  <c r="E3069" i="19" s="1"/>
  <c r="D3068" i="19"/>
  <c r="E3068" i="19" s="1"/>
  <c r="D3067" i="19"/>
  <c r="E3067" i="19" s="1"/>
  <c r="D3066" i="19"/>
  <c r="E3066" i="19" s="1"/>
  <c r="D3065" i="19"/>
  <c r="E3065" i="19" s="1"/>
  <c r="D3064" i="19"/>
  <c r="E3064" i="19" s="1"/>
  <c r="D3063" i="19"/>
  <c r="E3063" i="19" s="1"/>
  <c r="D3062" i="19"/>
  <c r="E3062" i="19" s="1"/>
  <c r="D3061" i="19"/>
  <c r="E3061" i="19" s="1"/>
  <c r="D3060" i="19"/>
  <c r="E3060" i="19" s="1"/>
  <c r="E3059" i="19"/>
  <c r="D3059" i="19"/>
  <c r="D3058" i="19"/>
  <c r="E3058" i="19" s="1"/>
  <c r="D3057" i="19"/>
  <c r="E3057" i="19" s="1"/>
  <c r="D3056" i="19"/>
  <c r="E3056" i="19" s="1"/>
  <c r="D3055" i="19"/>
  <c r="E3055" i="19" s="1"/>
  <c r="D3054" i="19"/>
  <c r="E3054" i="19" s="1"/>
  <c r="D3053" i="19"/>
  <c r="E3053" i="19" s="1"/>
  <c r="D3052" i="19"/>
  <c r="E3052" i="19" s="1"/>
  <c r="D3051" i="19"/>
  <c r="E3051" i="19" s="1"/>
  <c r="D3050" i="19"/>
  <c r="E3050" i="19" s="1"/>
  <c r="D3049" i="19"/>
  <c r="E3049" i="19" s="1"/>
  <c r="D3048" i="19"/>
  <c r="E3048" i="19" s="1"/>
  <c r="E3047" i="19"/>
  <c r="D3047" i="19"/>
  <c r="D3046" i="19"/>
  <c r="E3046" i="19" s="1"/>
  <c r="D3045" i="19"/>
  <c r="E3045" i="19" s="1"/>
  <c r="D3044" i="19"/>
  <c r="E3044" i="19" s="1"/>
  <c r="D3043" i="19"/>
  <c r="E3043" i="19" s="1"/>
  <c r="D3042" i="19"/>
  <c r="E3042" i="19" s="1"/>
  <c r="D3041" i="19"/>
  <c r="E3041" i="19" s="1"/>
  <c r="D3040" i="19"/>
  <c r="E3040" i="19" s="1"/>
  <c r="D3039" i="19"/>
  <c r="E3039" i="19" s="1"/>
  <c r="D3038" i="19"/>
  <c r="E3038" i="19" s="1"/>
  <c r="D3037" i="19"/>
  <c r="E3037" i="19" s="1"/>
  <c r="D3036" i="19"/>
  <c r="E3036" i="19" s="1"/>
  <c r="D3035" i="19"/>
  <c r="E3035" i="19" s="1"/>
  <c r="D3034" i="19"/>
  <c r="E3034" i="19" s="1"/>
  <c r="D3033" i="19"/>
  <c r="E3033" i="19" s="1"/>
  <c r="D3032" i="19"/>
  <c r="E3032" i="19" s="1"/>
  <c r="D3031" i="19"/>
  <c r="E3031" i="19" s="1"/>
  <c r="D3030" i="19"/>
  <c r="E3030" i="19" s="1"/>
  <c r="E3029" i="19"/>
  <c r="D3029" i="19"/>
  <c r="D3028" i="19"/>
  <c r="E3028" i="19" s="1"/>
  <c r="D3027" i="19"/>
  <c r="E3027" i="19" s="1"/>
  <c r="D3026" i="19"/>
  <c r="E3026" i="19" s="1"/>
  <c r="D3025" i="19"/>
  <c r="E3025" i="19" s="1"/>
  <c r="D3024" i="19"/>
  <c r="E3024" i="19" s="1"/>
  <c r="D3023" i="19"/>
  <c r="E3023" i="19" s="1"/>
  <c r="D3022" i="19"/>
  <c r="E3022" i="19" s="1"/>
  <c r="E3021" i="19"/>
  <c r="D3021" i="19"/>
  <c r="D3020" i="19"/>
  <c r="E3020" i="19" s="1"/>
  <c r="D3019" i="19"/>
  <c r="E3019" i="19" s="1"/>
  <c r="E3018" i="19"/>
  <c r="D3018" i="19"/>
  <c r="D3017" i="19"/>
  <c r="E3017" i="19" s="1"/>
  <c r="D3016" i="19"/>
  <c r="E3016" i="19" s="1"/>
  <c r="D3015" i="19"/>
  <c r="E3015" i="19" s="1"/>
  <c r="D3014" i="19"/>
  <c r="E3014" i="19" s="1"/>
  <c r="D3013" i="19"/>
  <c r="E3013" i="19" s="1"/>
  <c r="D3012" i="19"/>
  <c r="E3012" i="19" s="1"/>
  <c r="E3011" i="19"/>
  <c r="D3011" i="19"/>
  <c r="D3010" i="19"/>
  <c r="E3010" i="19" s="1"/>
  <c r="D3009" i="19"/>
  <c r="E3009" i="19" s="1"/>
  <c r="D3008" i="19"/>
  <c r="E3008" i="19" s="1"/>
  <c r="D3007" i="19"/>
  <c r="E3007" i="19" s="1"/>
  <c r="D3006" i="19"/>
  <c r="E3006" i="19" s="1"/>
  <c r="E3005" i="19"/>
  <c r="D3005" i="19"/>
  <c r="D3004" i="19"/>
  <c r="E3004" i="19" s="1"/>
  <c r="D3003" i="19"/>
  <c r="E3003" i="19" s="1"/>
  <c r="D3002" i="19"/>
  <c r="E3002" i="19" s="1"/>
  <c r="D3001" i="19"/>
  <c r="E3001" i="19" s="1"/>
  <c r="D3000" i="19"/>
  <c r="E3000" i="19" s="1"/>
  <c r="D2999" i="19"/>
  <c r="E2999" i="19" s="1"/>
  <c r="D2998" i="19"/>
  <c r="E2998" i="19" s="1"/>
  <c r="D2997" i="19"/>
  <c r="E2997" i="19" s="1"/>
  <c r="D2996" i="19"/>
  <c r="E2996" i="19" s="1"/>
  <c r="D2995" i="19"/>
  <c r="E2995" i="19" s="1"/>
  <c r="D2994" i="19"/>
  <c r="E2994" i="19" s="1"/>
  <c r="D2993" i="19"/>
  <c r="E2993" i="19" s="1"/>
  <c r="D2992" i="19"/>
  <c r="E2992" i="19" s="1"/>
  <c r="D2991" i="19"/>
  <c r="E2991" i="19" s="1"/>
  <c r="D2990" i="19"/>
  <c r="E2990" i="19" s="1"/>
  <c r="E2989" i="19"/>
  <c r="D2989" i="19"/>
  <c r="D2988" i="19"/>
  <c r="E2988" i="19" s="1"/>
  <c r="D2987" i="19"/>
  <c r="E2987" i="19" s="1"/>
  <c r="D2986" i="19"/>
  <c r="E2986" i="19" s="1"/>
  <c r="D2985" i="19"/>
  <c r="E2985" i="19" s="1"/>
  <c r="D2984" i="19"/>
  <c r="E2984" i="19" s="1"/>
  <c r="D2983" i="19"/>
  <c r="E2983" i="19" s="1"/>
  <c r="D2982" i="19"/>
  <c r="E2982" i="19" s="1"/>
  <c r="E2981" i="19"/>
  <c r="D2981" i="19"/>
  <c r="D2980" i="19"/>
  <c r="E2980" i="19" s="1"/>
  <c r="D2979" i="19"/>
  <c r="E2979" i="19" s="1"/>
  <c r="D2978" i="19"/>
  <c r="E2978" i="19" s="1"/>
  <c r="D2977" i="19"/>
  <c r="E2977" i="19" s="1"/>
  <c r="D2976" i="19"/>
  <c r="E2976" i="19" s="1"/>
  <c r="D2975" i="19"/>
  <c r="E2975" i="19" s="1"/>
  <c r="D2974" i="19"/>
  <c r="E2974" i="19" s="1"/>
  <c r="D2973" i="19"/>
  <c r="E2973" i="19" s="1"/>
  <c r="D2972" i="19"/>
  <c r="E2972" i="19" s="1"/>
  <c r="E2971" i="19"/>
  <c r="D2971" i="19"/>
  <c r="D2970" i="19"/>
  <c r="E2970" i="19" s="1"/>
  <c r="D2969" i="19"/>
  <c r="E2969" i="19" s="1"/>
  <c r="D2968" i="19"/>
  <c r="E2968" i="19" s="1"/>
  <c r="D2967" i="19"/>
  <c r="E2967" i="19" s="1"/>
  <c r="D2966" i="19"/>
  <c r="E2966" i="19" s="1"/>
  <c r="D2965" i="19"/>
  <c r="E2965" i="19" s="1"/>
  <c r="D2964" i="19"/>
  <c r="E2964" i="19" s="1"/>
  <c r="D2963" i="19"/>
  <c r="E2963" i="19" s="1"/>
  <c r="D2962" i="19"/>
  <c r="E2962" i="19" s="1"/>
  <c r="D2961" i="19"/>
  <c r="E2961" i="19" s="1"/>
  <c r="D2960" i="19"/>
  <c r="E2960" i="19" s="1"/>
  <c r="D2959" i="19"/>
  <c r="E2959" i="19" s="1"/>
  <c r="D2958" i="19"/>
  <c r="E2958" i="19" s="1"/>
  <c r="D2957" i="19"/>
  <c r="E2957" i="19" s="1"/>
  <c r="D2956" i="19"/>
  <c r="E2956" i="19" s="1"/>
  <c r="E2955" i="19"/>
  <c r="D2955" i="19"/>
  <c r="D2954" i="19"/>
  <c r="E2954" i="19" s="1"/>
  <c r="D2953" i="19"/>
  <c r="E2953" i="19" s="1"/>
  <c r="D2952" i="19"/>
  <c r="E2952" i="19" s="1"/>
  <c r="D2951" i="19"/>
  <c r="E2951" i="19" s="1"/>
  <c r="D2950" i="19"/>
  <c r="E2950" i="19" s="1"/>
  <c r="D2949" i="19"/>
  <c r="E2949" i="19" s="1"/>
  <c r="D2948" i="19"/>
  <c r="E2948" i="19" s="1"/>
  <c r="D2947" i="19"/>
  <c r="E2947" i="19" s="1"/>
  <c r="D2946" i="19"/>
  <c r="E2946" i="19" s="1"/>
  <c r="D2945" i="19"/>
  <c r="E2945" i="19" s="1"/>
  <c r="D2944" i="19"/>
  <c r="E2944" i="19" s="1"/>
  <c r="D2943" i="19"/>
  <c r="E2943" i="19" s="1"/>
  <c r="D2942" i="19"/>
  <c r="E2942" i="19" s="1"/>
  <c r="D2941" i="19"/>
  <c r="E2941" i="19" s="1"/>
  <c r="D2940" i="19"/>
  <c r="E2940" i="19" s="1"/>
  <c r="D2939" i="19"/>
  <c r="E2939" i="19" s="1"/>
  <c r="D2938" i="19"/>
  <c r="E2938" i="19" s="1"/>
  <c r="D2937" i="19"/>
  <c r="E2937" i="19" s="1"/>
  <c r="D2936" i="19"/>
  <c r="E2936" i="19" s="1"/>
  <c r="D2935" i="19"/>
  <c r="E2935" i="19" s="1"/>
  <c r="D2934" i="19"/>
  <c r="E2934" i="19" s="1"/>
  <c r="E2933" i="19"/>
  <c r="D2933" i="19"/>
  <c r="D2932" i="19"/>
  <c r="E2932" i="19" s="1"/>
  <c r="D2931" i="19"/>
  <c r="E2931" i="19" s="1"/>
  <c r="D2930" i="19"/>
  <c r="E2930" i="19" s="1"/>
  <c r="D2929" i="19"/>
  <c r="E2929" i="19" s="1"/>
  <c r="D2928" i="19"/>
  <c r="E2928" i="19" s="1"/>
  <c r="D2927" i="19"/>
  <c r="E2927" i="19" s="1"/>
  <c r="D2926" i="19"/>
  <c r="E2926" i="19" s="1"/>
  <c r="E2925" i="19"/>
  <c r="D2925" i="19"/>
  <c r="D2924" i="19"/>
  <c r="E2924" i="19" s="1"/>
  <c r="D2923" i="19"/>
  <c r="E2923" i="19" s="1"/>
  <c r="D2922" i="19"/>
  <c r="E2922" i="19" s="1"/>
  <c r="D2921" i="19"/>
  <c r="E2921" i="19" s="1"/>
  <c r="D2920" i="19"/>
  <c r="E2920" i="19" s="1"/>
  <c r="D2919" i="19"/>
  <c r="E2919" i="19" s="1"/>
  <c r="D2918" i="19"/>
  <c r="E2918" i="19" s="1"/>
  <c r="D2917" i="19"/>
  <c r="E2917" i="19" s="1"/>
  <c r="D2916" i="19"/>
  <c r="E2916" i="19" s="1"/>
  <c r="E2915" i="19"/>
  <c r="D2915" i="19"/>
  <c r="D2914" i="19"/>
  <c r="E2914" i="19" s="1"/>
  <c r="D2913" i="19"/>
  <c r="E2913" i="19" s="1"/>
  <c r="D2912" i="19"/>
  <c r="E2912" i="19" s="1"/>
  <c r="D2911" i="19"/>
  <c r="E2911" i="19" s="1"/>
  <c r="D2910" i="19"/>
  <c r="E2910" i="19" s="1"/>
  <c r="D2909" i="19"/>
  <c r="E2909" i="19" s="1"/>
  <c r="D2908" i="19"/>
  <c r="E2908" i="19" s="1"/>
  <c r="D2907" i="19"/>
  <c r="E2907" i="19" s="1"/>
  <c r="D2906" i="19"/>
  <c r="E2906" i="19" s="1"/>
  <c r="D2905" i="19"/>
  <c r="E2905" i="19" s="1"/>
  <c r="D2904" i="19"/>
  <c r="E2904" i="19" s="1"/>
  <c r="D2903" i="19"/>
  <c r="E2903" i="19" s="1"/>
  <c r="D2902" i="19"/>
  <c r="E2902" i="19" s="1"/>
  <c r="D2901" i="19"/>
  <c r="E2901" i="19" s="1"/>
  <c r="D2900" i="19"/>
  <c r="E2900" i="19" s="1"/>
  <c r="E2899" i="19"/>
  <c r="D2899" i="19"/>
  <c r="D2898" i="19"/>
  <c r="E2898" i="19" s="1"/>
  <c r="D2897" i="19"/>
  <c r="E2897" i="19" s="1"/>
  <c r="D2896" i="19"/>
  <c r="E2896" i="19" s="1"/>
  <c r="D2895" i="19"/>
  <c r="E2895" i="19" s="1"/>
  <c r="D2894" i="19"/>
  <c r="E2894" i="19" s="1"/>
  <c r="D2893" i="19"/>
  <c r="E2893" i="19" s="1"/>
  <c r="D2892" i="19"/>
  <c r="E2892" i="19" s="1"/>
  <c r="D2891" i="19"/>
  <c r="E2891" i="19" s="1"/>
  <c r="D2890" i="19"/>
  <c r="E2890" i="19" s="1"/>
  <c r="D2889" i="19"/>
  <c r="E2889" i="19" s="1"/>
  <c r="D2888" i="19"/>
  <c r="E2888" i="19" s="1"/>
  <c r="D2887" i="19"/>
  <c r="E2887" i="19" s="1"/>
  <c r="D2886" i="19"/>
  <c r="E2886" i="19" s="1"/>
  <c r="D2885" i="19"/>
  <c r="E2885" i="19" s="1"/>
  <c r="D2884" i="19"/>
  <c r="E2884" i="19" s="1"/>
  <c r="D2883" i="19"/>
  <c r="E2883" i="19" s="1"/>
  <c r="D2882" i="19"/>
  <c r="E2882" i="19" s="1"/>
  <c r="D2881" i="19"/>
  <c r="E2881" i="19" s="1"/>
  <c r="D2880" i="19"/>
  <c r="E2880" i="19" s="1"/>
  <c r="D2879" i="19"/>
  <c r="E2879" i="19" s="1"/>
  <c r="D2878" i="19"/>
  <c r="E2878" i="19" s="1"/>
  <c r="E2877" i="19"/>
  <c r="D2877" i="19"/>
  <c r="D2876" i="19"/>
  <c r="E2876" i="19" s="1"/>
  <c r="D2875" i="19"/>
  <c r="E2875" i="19" s="1"/>
  <c r="D2874" i="19"/>
  <c r="E2874" i="19" s="1"/>
  <c r="D2873" i="19"/>
  <c r="E2873" i="19" s="1"/>
  <c r="D2872" i="19"/>
  <c r="E2872" i="19" s="1"/>
  <c r="D2871" i="19"/>
  <c r="E2871" i="19" s="1"/>
  <c r="D2870" i="19"/>
  <c r="E2870" i="19" s="1"/>
  <c r="D2869" i="19"/>
  <c r="E2869" i="19" s="1"/>
  <c r="D2868" i="19"/>
  <c r="E2868" i="19" s="1"/>
  <c r="D2867" i="19"/>
  <c r="E2867" i="19" s="1"/>
  <c r="D2866" i="19"/>
  <c r="E2866" i="19" s="1"/>
  <c r="D2865" i="19"/>
  <c r="E2865" i="19" s="1"/>
  <c r="D2864" i="19"/>
  <c r="E2864" i="19" s="1"/>
  <c r="D2863" i="19"/>
  <c r="E2863" i="19" s="1"/>
  <c r="D2862" i="19"/>
  <c r="E2862" i="19" s="1"/>
  <c r="D2861" i="19"/>
  <c r="E2861" i="19" s="1"/>
  <c r="D2860" i="19"/>
  <c r="E2860" i="19" s="1"/>
  <c r="D2859" i="19"/>
  <c r="E2859" i="19" s="1"/>
  <c r="D2858" i="19"/>
  <c r="E2858" i="19" s="1"/>
  <c r="E2857" i="19"/>
  <c r="D2857" i="19"/>
  <c r="D2856" i="19"/>
  <c r="E2856" i="19" s="1"/>
  <c r="D2855" i="19"/>
  <c r="E2855" i="19" s="1"/>
  <c r="D2854" i="19"/>
  <c r="E2854" i="19" s="1"/>
  <c r="D2853" i="19"/>
  <c r="E2853" i="19" s="1"/>
  <c r="D2852" i="19"/>
  <c r="E2852" i="19" s="1"/>
  <c r="D2851" i="19"/>
  <c r="E2851" i="19" s="1"/>
  <c r="D2850" i="19"/>
  <c r="E2850" i="19" s="1"/>
  <c r="D2849" i="19"/>
  <c r="E2849" i="19" s="1"/>
  <c r="D2848" i="19"/>
  <c r="E2848" i="19" s="1"/>
  <c r="D2847" i="19"/>
  <c r="E2847" i="19" s="1"/>
  <c r="D2846" i="19"/>
  <c r="E2846" i="19" s="1"/>
  <c r="D2845" i="19"/>
  <c r="E2845" i="19" s="1"/>
  <c r="D2844" i="19"/>
  <c r="E2844" i="19" s="1"/>
  <c r="D2843" i="19"/>
  <c r="E2843" i="19" s="1"/>
  <c r="E2842" i="19"/>
  <c r="D2842" i="19"/>
  <c r="D2841" i="19"/>
  <c r="E2841" i="19" s="1"/>
  <c r="D2840" i="19"/>
  <c r="E2840" i="19" s="1"/>
  <c r="D2839" i="19"/>
  <c r="E2839" i="19" s="1"/>
  <c r="E2838" i="19"/>
  <c r="D2838" i="19"/>
  <c r="D2837" i="19"/>
  <c r="E2837" i="19" s="1"/>
  <c r="D2836" i="19"/>
  <c r="E2836" i="19" s="1"/>
  <c r="D2835" i="19"/>
  <c r="E2835" i="19" s="1"/>
  <c r="E2834" i="19"/>
  <c r="D2834" i="19"/>
  <c r="D2833" i="19"/>
  <c r="E2833" i="19" s="1"/>
  <c r="D2832" i="19"/>
  <c r="E2832" i="19" s="1"/>
  <c r="D2831" i="19"/>
  <c r="E2831" i="19" s="1"/>
  <c r="E2830" i="19"/>
  <c r="D2830" i="19"/>
  <c r="D2829" i="19"/>
  <c r="E2829" i="19" s="1"/>
  <c r="D2828" i="19"/>
  <c r="E2828" i="19" s="1"/>
  <c r="D2827" i="19"/>
  <c r="E2827" i="19" s="1"/>
  <c r="E2826" i="19"/>
  <c r="D2826" i="19"/>
  <c r="D2825" i="19"/>
  <c r="E2825" i="19" s="1"/>
  <c r="D2824" i="19"/>
  <c r="E2824" i="19" s="1"/>
  <c r="D2823" i="19"/>
  <c r="E2823" i="19" s="1"/>
  <c r="E2822" i="19"/>
  <c r="D2822" i="19"/>
  <c r="D2821" i="19"/>
  <c r="E2821" i="19" s="1"/>
  <c r="D2820" i="19"/>
  <c r="E2820" i="19" s="1"/>
  <c r="D2819" i="19"/>
  <c r="E2819" i="19" s="1"/>
  <c r="E2818" i="19"/>
  <c r="D2818" i="19"/>
  <c r="D2817" i="19"/>
  <c r="E2817" i="19" s="1"/>
  <c r="D2816" i="19"/>
  <c r="E2816" i="19" s="1"/>
  <c r="D2815" i="19"/>
  <c r="E2815" i="19" s="1"/>
  <c r="E2814" i="19"/>
  <c r="D2814" i="19"/>
  <c r="D2813" i="19"/>
  <c r="E2813" i="19" s="1"/>
  <c r="D2812" i="19"/>
  <c r="E2812" i="19" s="1"/>
  <c r="D2811" i="19"/>
  <c r="E2811" i="19" s="1"/>
  <c r="E2810" i="19"/>
  <c r="D2810" i="19"/>
  <c r="D2809" i="19"/>
  <c r="E2809" i="19" s="1"/>
  <c r="D2808" i="19"/>
  <c r="E2808" i="19" s="1"/>
  <c r="D2807" i="19"/>
  <c r="E2807" i="19" s="1"/>
  <c r="E2806" i="19"/>
  <c r="D2806" i="19"/>
  <c r="D2805" i="19"/>
  <c r="E2805" i="19" s="1"/>
  <c r="D2804" i="19"/>
  <c r="E2804" i="19" s="1"/>
  <c r="D2803" i="19"/>
  <c r="E2803" i="19" s="1"/>
  <c r="E2802" i="19"/>
  <c r="D2802" i="19"/>
  <c r="D2801" i="19"/>
  <c r="E2801" i="19" s="1"/>
  <c r="D2800" i="19"/>
  <c r="E2800" i="19" s="1"/>
  <c r="D2799" i="19"/>
  <c r="E2799" i="19" s="1"/>
  <c r="E2798" i="19"/>
  <c r="D2798" i="19"/>
  <c r="D2797" i="19"/>
  <c r="E2797" i="19" s="1"/>
  <c r="D2796" i="19"/>
  <c r="E2796" i="19" s="1"/>
  <c r="D2795" i="19"/>
  <c r="E2795" i="19" s="1"/>
  <c r="E2794" i="19"/>
  <c r="D2794" i="19"/>
  <c r="D2793" i="19"/>
  <c r="E2793" i="19" s="1"/>
  <c r="D2792" i="19"/>
  <c r="E2792" i="19" s="1"/>
  <c r="D2791" i="19"/>
  <c r="E2791" i="19" s="1"/>
  <c r="E2790" i="19"/>
  <c r="D2790" i="19"/>
  <c r="D2789" i="19"/>
  <c r="E2789" i="19" s="1"/>
  <c r="D2788" i="19"/>
  <c r="E2788" i="19" s="1"/>
  <c r="D2787" i="19"/>
  <c r="E2787" i="19" s="1"/>
  <c r="E2786" i="19"/>
  <c r="D2786" i="19"/>
  <c r="D2785" i="19"/>
  <c r="E2785" i="19" s="1"/>
  <c r="D2784" i="19"/>
  <c r="E2784" i="19" s="1"/>
  <c r="D2783" i="19"/>
  <c r="E2783" i="19" s="1"/>
  <c r="E2782" i="19"/>
  <c r="D2782" i="19"/>
  <c r="D2781" i="19"/>
  <c r="E2781" i="19" s="1"/>
  <c r="D2780" i="19"/>
  <c r="E2780" i="19" s="1"/>
  <c r="D2779" i="19"/>
  <c r="E2779" i="19" s="1"/>
  <c r="E2778" i="19"/>
  <c r="D2778" i="19"/>
  <c r="D2777" i="19"/>
  <c r="E2777" i="19" s="1"/>
  <c r="D2776" i="19"/>
  <c r="E2776" i="19" s="1"/>
  <c r="D2775" i="19"/>
  <c r="E2775" i="19" s="1"/>
  <c r="E2774" i="19"/>
  <c r="D2774" i="19"/>
  <c r="D2773" i="19"/>
  <c r="E2773" i="19" s="1"/>
  <c r="D2772" i="19"/>
  <c r="E2772" i="19" s="1"/>
  <c r="D2771" i="19"/>
  <c r="E2771" i="19" s="1"/>
  <c r="E2770" i="19"/>
  <c r="D2770" i="19"/>
  <c r="D2769" i="19"/>
  <c r="E2769" i="19" s="1"/>
  <c r="D2768" i="19"/>
  <c r="E2768" i="19" s="1"/>
  <c r="D2767" i="19"/>
  <c r="E2767" i="19" s="1"/>
  <c r="E2766" i="19"/>
  <c r="D2766" i="19"/>
  <c r="D2765" i="19"/>
  <c r="E2765" i="19" s="1"/>
  <c r="D2764" i="19"/>
  <c r="E2764" i="19" s="1"/>
  <c r="D2763" i="19"/>
  <c r="E2763" i="19" s="1"/>
  <c r="E2762" i="19"/>
  <c r="D2762" i="19"/>
  <c r="D2761" i="19"/>
  <c r="E2761" i="19" s="1"/>
  <c r="D2760" i="19"/>
  <c r="E2760" i="19" s="1"/>
  <c r="D2759" i="19"/>
  <c r="E2759" i="19" s="1"/>
  <c r="E2758" i="19"/>
  <c r="D2758" i="19"/>
  <c r="D2757" i="19"/>
  <c r="E2757" i="19" s="1"/>
  <c r="D2756" i="19"/>
  <c r="E2756" i="19" s="1"/>
  <c r="D2755" i="19"/>
  <c r="E2755" i="19" s="1"/>
  <c r="E2754" i="19"/>
  <c r="D2754" i="19"/>
  <c r="D2753" i="19"/>
  <c r="E2753" i="19" s="1"/>
  <c r="D2752" i="19"/>
  <c r="E2752" i="19" s="1"/>
  <c r="D2751" i="19"/>
  <c r="E2751" i="19" s="1"/>
  <c r="E2750" i="19"/>
  <c r="D2750" i="19"/>
  <c r="D2749" i="19"/>
  <c r="E2749" i="19" s="1"/>
  <c r="D2748" i="19"/>
  <c r="E2748" i="19" s="1"/>
  <c r="D2747" i="19"/>
  <c r="E2747" i="19" s="1"/>
  <c r="E2746" i="19"/>
  <c r="D2746" i="19"/>
  <c r="D2745" i="19"/>
  <c r="E2745" i="19" s="1"/>
  <c r="D2744" i="19"/>
  <c r="E2744" i="19" s="1"/>
  <c r="D2743" i="19"/>
  <c r="E2743" i="19" s="1"/>
  <c r="E2742" i="19"/>
  <c r="D2742" i="19"/>
  <c r="D2741" i="19"/>
  <c r="E2741" i="19" s="1"/>
  <c r="D2740" i="19"/>
  <c r="E2740" i="19" s="1"/>
  <c r="D2739" i="19"/>
  <c r="E2739" i="19" s="1"/>
  <c r="E2738" i="19"/>
  <c r="D2738" i="19"/>
  <c r="D2737" i="19"/>
  <c r="E2737" i="19" s="1"/>
  <c r="D2736" i="19"/>
  <c r="E2736" i="19" s="1"/>
  <c r="D2735" i="19"/>
  <c r="E2735" i="19" s="1"/>
  <c r="E2734" i="19"/>
  <c r="D2734" i="19"/>
  <c r="D2733" i="19"/>
  <c r="E2733" i="19" s="1"/>
  <c r="D2732" i="19"/>
  <c r="E2732" i="19" s="1"/>
  <c r="D2731" i="19"/>
  <c r="E2731" i="19" s="1"/>
  <c r="E2730" i="19"/>
  <c r="D2730" i="19"/>
  <c r="D2729" i="19"/>
  <c r="E2729" i="19" s="1"/>
  <c r="D2728" i="19"/>
  <c r="E2728" i="19" s="1"/>
  <c r="D2727" i="19"/>
  <c r="E2727" i="19" s="1"/>
  <c r="E2726" i="19"/>
  <c r="D2726" i="19"/>
  <c r="D2725" i="19"/>
  <c r="E2725" i="19" s="1"/>
  <c r="D2724" i="19"/>
  <c r="E2724" i="19" s="1"/>
  <c r="D2723" i="19"/>
  <c r="E2723" i="19" s="1"/>
  <c r="E2722" i="19"/>
  <c r="D2722" i="19"/>
  <c r="D2721" i="19"/>
  <c r="E2721" i="19" s="1"/>
  <c r="D2720" i="19"/>
  <c r="E2720" i="19" s="1"/>
  <c r="D2719" i="19"/>
  <c r="E2719" i="19" s="1"/>
  <c r="E2718" i="19"/>
  <c r="D2718" i="19"/>
  <c r="D2717" i="19"/>
  <c r="E2717" i="19" s="1"/>
  <c r="D2716" i="19"/>
  <c r="E2716" i="19" s="1"/>
  <c r="D2715" i="19"/>
  <c r="E2715" i="19" s="1"/>
  <c r="E2714" i="19"/>
  <c r="D2714" i="19"/>
  <c r="D2713" i="19"/>
  <c r="E2713" i="19" s="1"/>
  <c r="D2712" i="19"/>
  <c r="E2712" i="19" s="1"/>
  <c r="D2711" i="19"/>
  <c r="E2711" i="19" s="1"/>
  <c r="E2710" i="19"/>
  <c r="D2710" i="19"/>
  <c r="D2709" i="19"/>
  <c r="E2709" i="19" s="1"/>
  <c r="D2708" i="19"/>
  <c r="E2708" i="19" s="1"/>
  <c r="D2707" i="19"/>
  <c r="E2707" i="19" s="1"/>
  <c r="E2706" i="19"/>
  <c r="D2706" i="19"/>
  <c r="D2705" i="19"/>
  <c r="E2705" i="19" s="1"/>
  <c r="D2704" i="19"/>
  <c r="E2704" i="19" s="1"/>
  <c r="D2703" i="19"/>
  <c r="E2703" i="19" s="1"/>
  <c r="E2702" i="19"/>
  <c r="D2702" i="19"/>
  <c r="D2701" i="19"/>
  <c r="E2701" i="19" s="1"/>
  <c r="D2700" i="19"/>
  <c r="E2700" i="19" s="1"/>
  <c r="D2699" i="19"/>
  <c r="E2699" i="19" s="1"/>
  <c r="E2698" i="19"/>
  <c r="D2698" i="19"/>
  <c r="D2697" i="19"/>
  <c r="E2697" i="19" s="1"/>
  <c r="D2696" i="19"/>
  <c r="E2696" i="19" s="1"/>
  <c r="D2695" i="19"/>
  <c r="E2695" i="19" s="1"/>
  <c r="E2694" i="19"/>
  <c r="D2694" i="19"/>
  <c r="D2693" i="19"/>
  <c r="E2693" i="19" s="1"/>
  <c r="D2692" i="19"/>
  <c r="E2692" i="19" s="1"/>
  <c r="D2691" i="19"/>
  <c r="E2691" i="19" s="1"/>
  <c r="E2690" i="19"/>
  <c r="D2690" i="19"/>
  <c r="D2689" i="19"/>
  <c r="E2689" i="19" s="1"/>
  <c r="D2688" i="19"/>
  <c r="E2688" i="19" s="1"/>
  <c r="D2687" i="19"/>
  <c r="E2687" i="19" s="1"/>
  <c r="E2686" i="19"/>
  <c r="D2686" i="19"/>
  <c r="D2685" i="19"/>
  <c r="E2685" i="19" s="1"/>
  <c r="D2684" i="19"/>
  <c r="E2684" i="19" s="1"/>
  <c r="D2683" i="19"/>
  <c r="E2683" i="19" s="1"/>
  <c r="E2682" i="19"/>
  <c r="D2682" i="19"/>
  <c r="E2681" i="19"/>
  <c r="D2681" i="19"/>
  <c r="E2680" i="19"/>
  <c r="D2680" i="19"/>
  <c r="E2679" i="19"/>
  <c r="D2679" i="19"/>
  <c r="E2678" i="19"/>
  <c r="D2678" i="19"/>
  <c r="E2677" i="19"/>
  <c r="D2677" i="19"/>
  <c r="E2676" i="19"/>
  <c r="D2676" i="19"/>
  <c r="E2675" i="19"/>
  <c r="D2675" i="19"/>
  <c r="E2674" i="19"/>
  <c r="D2674" i="19"/>
  <c r="E2673" i="19"/>
  <c r="D2673" i="19"/>
  <c r="E2672" i="19"/>
  <c r="D2672" i="19"/>
  <c r="E2671" i="19"/>
  <c r="D2671" i="19"/>
  <c r="E2670" i="19"/>
  <c r="D2670" i="19"/>
  <c r="E2669" i="19"/>
  <c r="D2669" i="19"/>
  <c r="E2668" i="19"/>
  <c r="D2668" i="19"/>
  <c r="E2667" i="19"/>
  <c r="D2667" i="19"/>
  <c r="E2666" i="19"/>
  <c r="D2666" i="19"/>
  <c r="E2665" i="19"/>
  <c r="D2665" i="19"/>
  <c r="E2664" i="19"/>
  <c r="D2664" i="19"/>
  <c r="E2663" i="19"/>
  <c r="D2663" i="19"/>
  <c r="E2662" i="19"/>
  <c r="D2662" i="19"/>
  <c r="E2661" i="19"/>
  <c r="D2661" i="19"/>
  <c r="E2660" i="19"/>
  <c r="D2660" i="19"/>
  <c r="E2659" i="19"/>
  <c r="D2659" i="19"/>
  <c r="E2658" i="19"/>
  <c r="D2658" i="19"/>
  <c r="E2657" i="19"/>
  <c r="D2657" i="19"/>
  <c r="E2656" i="19"/>
  <c r="D2656" i="19"/>
  <c r="E2655" i="19"/>
  <c r="D2655" i="19"/>
  <c r="E2654" i="19"/>
  <c r="D2654" i="19"/>
  <c r="E2653" i="19"/>
  <c r="D2653" i="19"/>
  <c r="E2652" i="19"/>
  <c r="D2652" i="19"/>
  <c r="E2651" i="19"/>
  <c r="D2651" i="19"/>
  <c r="E2650" i="19"/>
  <c r="D2650" i="19"/>
  <c r="E2649" i="19"/>
  <c r="D2649" i="19"/>
  <c r="E2648" i="19"/>
  <c r="D2648" i="19"/>
  <c r="E2647" i="19"/>
  <c r="D2647" i="19"/>
  <c r="E2646" i="19"/>
  <c r="D2646" i="19"/>
  <c r="E2645" i="19"/>
  <c r="D2645" i="19"/>
  <c r="E2644" i="19"/>
  <c r="D2644" i="19"/>
  <c r="E2643" i="19"/>
  <c r="D2643" i="19"/>
  <c r="E2642" i="19"/>
  <c r="D2642" i="19"/>
  <c r="E2641" i="19"/>
  <c r="D2641" i="19"/>
  <c r="E2640" i="19"/>
  <c r="D2640" i="19"/>
  <c r="E2639" i="19"/>
  <c r="D2639" i="19"/>
  <c r="E2638" i="19"/>
  <c r="D2638" i="19"/>
  <c r="E2637" i="19"/>
  <c r="D2637" i="19"/>
  <c r="E2636" i="19"/>
  <c r="D2636" i="19"/>
  <c r="E2635" i="19"/>
  <c r="D2635" i="19"/>
  <c r="E2634" i="19"/>
  <c r="D2634" i="19"/>
  <c r="E2633" i="19"/>
  <c r="D2633" i="19"/>
  <c r="E2632" i="19"/>
  <c r="D2632" i="19"/>
  <c r="E2631" i="19"/>
  <c r="D2631" i="19"/>
  <c r="E2630" i="19"/>
  <c r="D2630" i="19"/>
  <c r="E2629" i="19"/>
  <c r="D2629" i="19"/>
  <c r="E2628" i="19"/>
  <c r="D2628" i="19"/>
  <c r="E2627" i="19"/>
  <c r="D2627" i="19"/>
  <c r="E2626" i="19"/>
  <c r="D2626" i="19"/>
  <c r="E2625" i="19"/>
  <c r="D2625" i="19"/>
  <c r="E2624" i="19"/>
  <c r="D2624" i="19"/>
  <c r="E2623" i="19"/>
  <c r="D2623" i="19"/>
  <c r="E2622" i="19"/>
  <c r="D2622" i="19"/>
  <c r="E2621" i="19"/>
  <c r="D2621" i="19"/>
  <c r="E2620" i="19"/>
  <c r="D2620" i="19"/>
  <c r="E2619" i="19"/>
  <c r="D2619" i="19"/>
  <c r="E2618" i="19"/>
  <c r="D2618" i="19"/>
  <c r="E2617" i="19"/>
  <c r="D2617" i="19"/>
  <c r="E2616" i="19"/>
  <c r="D2616" i="19"/>
  <c r="E2615" i="19"/>
  <c r="D2615" i="19"/>
  <c r="E2614" i="19"/>
  <c r="D2614" i="19"/>
  <c r="E2613" i="19"/>
  <c r="D2613" i="19"/>
  <c r="E2612" i="19"/>
  <c r="D2612" i="19"/>
  <c r="E2611" i="19"/>
  <c r="D2611" i="19"/>
  <c r="E2610" i="19"/>
  <c r="D2610" i="19"/>
  <c r="E2609" i="19"/>
  <c r="D2609" i="19"/>
  <c r="E2608" i="19"/>
  <c r="D2608" i="19"/>
  <c r="E2607" i="19"/>
  <c r="D2607" i="19"/>
  <c r="E2606" i="19"/>
  <c r="D2606" i="19"/>
  <c r="E2605" i="19"/>
  <c r="D2605" i="19"/>
  <c r="E2604" i="19"/>
  <c r="D2604" i="19"/>
  <c r="E2603" i="19"/>
  <c r="D2603" i="19"/>
  <c r="E2602" i="19"/>
  <c r="D2602" i="19"/>
  <c r="E2601" i="19"/>
  <c r="D2601" i="19"/>
  <c r="E2600" i="19"/>
  <c r="D2600" i="19"/>
  <c r="E2599" i="19"/>
  <c r="D2599" i="19"/>
  <c r="E2598" i="19"/>
  <c r="D2598" i="19"/>
  <c r="E2597" i="19"/>
  <c r="D2597" i="19"/>
  <c r="E2596" i="19"/>
  <c r="D2596" i="19"/>
  <c r="E2595" i="19"/>
  <c r="D2595" i="19"/>
  <c r="E2594" i="19"/>
  <c r="D2594" i="19"/>
  <c r="E2593" i="19"/>
  <c r="D2593" i="19"/>
  <c r="E2592" i="19"/>
  <c r="D2592" i="19"/>
  <c r="E2591" i="19"/>
  <c r="D2591" i="19"/>
  <c r="E2590" i="19"/>
  <c r="D2590" i="19"/>
  <c r="E2589" i="19"/>
  <c r="D2589" i="19"/>
  <c r="E2588" i="19"/>
  <c r="D2588" i="19"/>
  <c r="E2587" i="19"/>
  <c r="D2587" i="19"/>
  <c r="E2586" i="19"/>
  <c r="D2586" i="19"/>
  <c r="E2585" i="19"/>
  <c r="D2585" i="19"/>
  <c r="E2584" i="19"/>
  <c r="D2584" i="19"/>
  <c r="E2583" i="19"/>
  <c r="D2583" i="19"/>
  <c r="E2582" i="19"/>
  <c r="D2582" i="19"/>
  <c r="E2581" i="19"/>
  <c r="D2581" i="19"/>
  <c r="E2580" i="19"/>
  <c r="D2580" i="19"/>
  <c r="E2579" i="19"/>
  <c r="D2579" i="19"/>
  <c r="E2578" i="19"/>
  <c r="D2578" i="19"/>
  <c r="E2577" i="19"/>
  <c r="D2577" i="19"/>
  <c r="E2576" i="19"/>
  <c r="D2576" i="19"/>
  <c r="E2575" i="19"/>
  <c r="D2575" i="19"/>
  <c r="E2574" i="19"/>
  <c r="D2574" i="19"/>
  <c r="E2573" i="19"/>
  <c r="D2573" i="19"/>
  <c r="E2572" i="19"/>
  <c r="D2572" i="19"/>
  <c r="E2571" i="19"/>
  <c r="D2571" i="19"/>
  <c r="E2570" i="19"/>
  <c r="D2570" i="19"/>
  <c r="E2569" i="19"/>
  <c r="D2569" i="19"/>
  <c r="E2568" i="19"/>
  <c r="D2568" i="19"/>
  <c r="E2567" i="19"/>
  <c r="D2567" i="19"/>
  <c r="E2566" i="19"/>
  <c r="D2566" i="19"/>
  <c r="E2565" i="19"/>
  <c r="D2565" i="19"/>
  <c r="E2564" i="19"/>
  <c r="D2564" i="19"/>
  <c r="E2563" i="19"/>
  <c r="D2563" i="19"/>
  <c r="E2562" i="19"/>
  <c r="D2562" i="19"/>
  <c r="E2561" i="19"/>
  <c r="D2561" i="19"/>
  <c r="E2560" i="19"/>
  <c r="D2560" i="19"/>
  <c r="E2559" i="19"/>
  <c r="D2559" i="19"/>
  <c r="E2558" i="19"/>
  <c r="D2558" i="19"/>
  <c r="E2557" i="19"/>
  <c r="D2557" i="19"/>
  <c r="E2556" i="19"/>
  <c r="D2556" i="19"/>
  <c r="E2555" i="19"/>
  <c r="D2555" i="19"/>
  <c r="E2554" i="19"/>
  <c r="D2554" i="19"/>
  <c r="E2553" i="19"/>
  <c r="D2553" i="19"/>
  <c r="E2552" i="19"/>
  <c r="D2552" i="19"/>
  <c r="E2551" i="19"/>
  <c r="D2551" i="19"/>
  <c r="E2550" i="19"/>
  <c r="D2550" i="19"/>
  <c r="E2549" i="19"/>
  <c r="D2549" i="19"/>
  <c r="E2548" i="19"/>
  <c r="D2548" i="19"/>
  <c r="E2547" i="19"/>
  <c r="D2547" i="19"/>
  <c r="E2546" i="19"/>
  <c r="D2546" i="19"/>
  <c r="E2545" i="19"/>
  <c r="D2545" i="19"/>
  <c r="E2544" i="19"/>
  <c r="D2544" i="19"/>
  <c r="E2543" i="19"/>
  <c r="D2543" i="19"/>
  <c r="E2542" i="19"/>
  <c r="D2542" i="19"/>
  <c r="E2541" i="19"/>
  <c r="D2541" i="19"/>
  <c r="E2540" i="19"/>
  <c r="D2540" i="19"/>
  <c r="E2539" i="19"/>
  <c r="D2539" i="19"/>
  <c r="E2538" i="19"/>
  <c r="D2538" i="19"/>
  <c r="E2537" i="19"/>
  <c r="D2537" i="19"/>
  <c r="E2536" i="19"/>
  <c r="D2536" i="19"/>
  <c r="E2535" i="19"/>
  <c r="D2535" i="19"/>
  <c r="E2534" i="19"/>
  <c r="D2534" i="19"/>
  <c r="E2533" i="19"/>
  <c r="D2533" i="19"/>
  <c r="E2532" i="19"/>
  <c r="D2532" i="19"/>
  <c r="E2531" i="19"/>
  <c r="D2531" i="19"/>
  <c r="E2530" i="19"/>
  <c r="D2530" i="19"/>
  <c r="E2529" i="19"/>
  <c r="D2529" i="19"/>
  <c r="E2528" i="19"/>
  <c r="D2528" i="19"/>
  <c r="E2527" i="19"/>
  <c r="D2527" i="19"/>
  <c r="E2526" i="19"/>
  <c r="D2526" i="19"/>
  <c r="E2525" i="19"/>
  <c r="D2525" i="19"/>
  <c r="E2524" i="19"/>
  <c r="D2524" i="19"/>
  <c r="E2523" i="19"/>
  <c r="D2523" i="19"/>
  <c r="E2522" i="19"/>
  <c r="D2522" i="19"/>
  <c r="E2521" i="19"/>
  <c r="D2521" i="19"/>
  <c r="E2520" i="19"/>
  <c r="D2520" i="19"/>
  <c r="E2519" i="19"/>
  <c r="D2519" i="19"/>
  <c r="E2518" i="19"/>
  <c r="D2518" i="19"/>
  <c r="E2517" i="19"/>
  <c r="D2517" i="19"/>
  <c r="E2516" i="19"/>
  <c r="D2516" i="19"/>
  <c r="E2515" i="19"/>
  <c r="D2515" i="19"/>
  <c r="E2514" i="19"/>
  <c r="D2514" i="19"/>
  <c r="E2513" i="19"/>
  <c r="D2513" i="19"/>
  <c r="E2512" i="19"/>
  <c r="D2512" i="19"/>
  <c r="E2511" i="19"/>
  <c r="D2511" i="19"/>
  <c r="E2510" i="19"/>
  <c r="D2510" i="19"/>
  <c r="E2509" i="19"/>
  <c r="D2509" i="19"/>
  <c r="E2508" i="19"/>
  <c r="D2508" i="19"/>
  <c r="E2507" i="19"/>
  <c r="D2507" i="19"/>
  <c r="E2506" i="19"/>
  <c r="D2506" i="19"/>
  <c r="E2505" i="19"/>
  <c r="D2505" i="19"/>
  <c r="E2504" i="19"/>
  <c r="D2504" i="19"/>
  <c r="E2503" i="19"/>
  <c r="D2503" i="19"/>
  <c r="E2502" i="19"/>
  <c r="D2502" i="19"/>
  <c r="E2501" i="19"/>
  <c r="D2501" i="19"/>
  <c r="E2500" i="19"/>
  <c r="D2500" i="19"/>
  <c r="E2499" i="19"/>
  <c r="D2499" i="19"/>
  <c r="E2498" i="19"/>
  <c r="D2498" i="19"/>
  <c r="E2497" i="19"/>
  <c r="D2497" i="19"/>
  <c r="E2496" i="19"/>
  <c r="D2496" i="19"/>
  <c r="E2495" i="19"/>
  <c r="D2495" i="19"/>
  <c r="E2494" i="19"/>
  <c r="D2494" i="19"/>
  <c r="E2493" i="19"/>
  <c r="D2493" i="19"/>
  <c r="E2492" i="19"/>
  <c r="D2492" i="19"/>
  <c r="E2491" i="19"/>
  <c r="D2491" i="19"/>
  <c r="E2490" i="19"/>
  <c r="D2490" i="19"/>
  <c r="E2489" i="19"/>
  <c r="D2489" i="19"/>
  <c r="E2488" i="19"/>
  <c r="D2488" i="19"/>
  <c r="E2487" i="19"/>
  <c r="D2487" i="19"/>
  <c r="E2486" i="19"/>
  <c r="D2486" i="19"/>
  <c r="E2485" i="19"/>
  <c r="D2485" i="19"/>
  <c r="E2484" i="19"/>
  <c r="D2484" i="19"/>
  <c r="E2483" i="19"/>
  <c r="D2483" i="19"/>
  <c r="E2482" i="19"/>
  <c r="D2482" i="19"/>
  <c r="E2481" i="19"/>
  <c r="D2481" i="19"/>
  <c r="E2480" i="19"/>
  <c r="D2480" i="19"/>
  <c r="E2479" i="19"/>
  <c r="D2479" i="19"/>
  <c r="E2478" i="19"/>
  <c r="D2478" i="19"/>
  <c r="E2477" i="19"/>
  <c r="D2477" i="19"/>
  <c r="E2476" i="19"/>
  <c r="D2476" i="19"/>
  <c r="E2475" i="19"/>
  <c r="D2475" i="19"/>
  <c r="E2474" i="19"/>
  <c r="D2474" i="19"/>
  <c r="E2473" i="19"/>
  <c r="D2473" i="19"/>
  <c r="E2472" i="19"/>
  <c r="D2472" i="19"/>
  <c r="E2471" i="19"/>
  <c r="D2471" i="19"/>
  <c r="E2470" i="19"/>
  <c r="D2470" i="19"/>
  <c r="E2469" i="19"/>
  <c r="D2469" i="19"/>
  <c r="E2468" i="19"/>
  <c r="D2468" i="19"/>
  <c r="E2467" i="19"/>
  <c r="D2467" i="19"/>
  <c r="E2466" i="19"/>
  <c r="D2466" i="19"/>
  <c r="E2465" i="19"/>
  <c r="D2465" i="19"/>
  <c r="E2464" i="19"/>
  <c r="D2464" i="19"/>
  <c r="E2463" i="19"/>
  <c r="D2463" i="19"/>
  <c r="E2462" i="19"/>
  <c r="D2462" i="19"/>
  <c r="E2461" i="19"/>
  <c r="D2461" i="19"/>
  <c r="E2460" i="19"/>
  <c r="D2460" i="19"/>
  <c r="E2459" i="19"/>
  <c r="D2459" i="19"/>
  <c r="E2458" i="19"/>
  <c r="D2458" i="19"/>
  <c r="E2457" i="19"/>
  <c r="D2457" i="19"/>
  <c r="E2456" i="19"/>
  <c r="D2456" i="19"/>
  <c r="E2455" i="19"/>
  <c r="D2455" i="19"/>
  <c r="E2454" i="19"/>
  <c r="D2454" i="19"/>
  <c r="E2453" i="19"/>
  <c r="D2453" i="19"/>
  <c r="E2452" i="19"/>
  <c r="D2452" i="19"/>
  <c r="E2451" i="19"/>
  <c r="D2451" i="19"/>
  <c r="E2450" i="19"/>
  <c r="D2450" i="19"/>
  <c r="E2449" i="19"/>
  <c r="D2449" i="19"/>
  <c r="E2448" i="19"/>
  <c r="D2448" i="19"/>
  <c r="E2447" i="19"/>
  <c r="D2447" i="19"/>
  <c r="E2446" i="19"/>
  <c r="D2446" i="19"/>
  <c r="E2445" i="19"/>
  <c r="D2445" i="19"/>
  <c r="E2444" i="19"/>
  <c r="D2444" i="19"/>
  <c r="E2443" i="19"/>
  <c r="D2443" i="19"/>
  <c r="E2442" i="19"/>
  <c r="D2442" i="19"/>
  <c r="E2441" i="19"/>
  <c r="D2441" i="19"/>
  <c r="E2440" i="19"/>
  <c r="D2440" i="19"/>
  <c r="E2439" i="19"/>
  <c r="D2439" i="19"/>
  <c r="E2438" i="19"/>
  <c r="D2438" i="19"/>
  <c r="E2437" i="19"/>
  <c r="D2437" i="19"/>
  <c r="E2436" i="19"/>
  <c r="D2436" i="19"/>
  <c r="E2435" i="19"/>
  <c r="D2435" i="19"/>
  <c r="E2434" i="19"/>
  <c r="D2434" i="19"/>
  <c r="E2433" i="19"/>
  <c r="D2433" i="19"/>
  <c r="E2432" i="19"/>
  <c r="D2432" i="19"/>
  <c r="E2431" i="19"/>
  <c r="D2431" i="19"/>
  <c r="E2430" i="19"/>
  <c r="D2430" i="19"/>
  <c r="E2429" i="19"/>
  <c r="D2429" i="19"/>
  <c r="E2428" i="19"/>
  <c r="D2428" i="19"/>
  <c r="E2427" i="19"/>
  <c r="D2427" i="19"/>
  <c r="E2426" i="19"/>
  <c r="D2426" i="19"/>
  <c r="E2425" i="19"/>
  <c r="D2425" i="19"/>
  <c r="E2424" i="19"/>
  <c r="D2424" i="19"/>
  <c r="E2423" i="19"/>
  <c r="D2423" i="19"/>
  <c r="E2422" i="19"/>
  <c r="D2422" i="19"/>
  <c r="E2421" i="19"/>
  <c r="D2421" i="19"/>
  <c r="E2420" i="19"/>
  <c r="D2420" i="19"/>
  <c r="E2419" i="19"/>
  <c r="D2419" i="19"/>
  <c r="E2418" i="19"/>
  <c r="D2418" i="19"/>
  <c r="D2417" i="19"/>
  <c r="E2417" i="19" s="1"/>
  <c r="D2416" i="19"/>
  <c r="E2416" i="19" s="1"/>
  <c r="D2415" i="19"/>
  <c r="E2415" i="19" s="1"/>
  <c r="D2414" i="19"/>
  <c r="E2414" i="19" s="1"/>
  <c r="D2413" i="19"/>
  <c r="E2413" i="19" s="1"/>
  <c r="D2412" i="19"/>
  <c r="E2412" i="19" s="1"/>
  <c r="D2411" i="19"/>
  <c r="E2411" i="19" s="1"/>
  <c r="D2410" i="19"/>
  <c r="E2410" i="19" s="1"/>
  <c r="D2409" i="19"/>
  <c r="E2409" i="19" s="1"/>
  <c r="D2408" i="19"/>
  <c r="E2408" i="19" s="1"/>
  <c r="D2407" i="19"/>
  <c r="E2407" i="19" s="1"/>
  <c r="E2406" i="19"/>
  <c r="D2406" i="19"/>
  <c r="D2405" i="19"/>
  <c r="E2405" i="19" s="1"/>
  <c r="D2404" i="19"/>
  <c r="E2404" i="19" s="1"/>
  <c r="D2403" i="19"/>
  <c r="E2403" i="19" s="1"/>
  <c r="D2402" i="19"/>
  <c r="E2402" i="19" s="1"/>
  <c r="D2401" i="19"/>
  <c r="E2401" i="19" s="1"/>
  <c r="D2400" i="19"/>
  <c r="E2400" i="19" s="1"/>
  <c r="D2399" i="19"/>
  <c r="E2399" i="19" s="1"/>
  <c r="D2398" i="19"/>
  <c r="E2398" i="19" s="1"/>
  <c r="D2397" i="19"/>
  <c r="E2397" i="19" s="1"/>
  <c r="D2396" i="19"/>
  <c r="E2396" i="19" s="1"/>
  <c r="D2395" i="19"/>
  <c r="E2395" i="19" s="1"/>
  <c r="D2394" i="19"/>
  <c r="E2394" i="19" s="1"/>
  <c r="D2393" i="19"/>
  <c r="E2393" i="19" s="1"/>
  <c r="D2392" i="19"/>
  <c r="E2392" i="19" s="1"/>
  <c r="D2391" i="19"/>
  <c r="E2391" i="19" s="1"/>
  <c r="E2390" i="19"/>
  <c r="D2390" i="19"/>
  <c r="D2389" i="19"/>
  <c r="E2389" i="19" s="1"/>
  <c r="D2388" i="19"/>
  <c r="E2388" i="19" s="1"/>
  <c r="D2387" i="19"/>
  <c r="E2387" i="19" s="1"/>
  <c r="D2386" i="19"/>
  <c r="E2386" i="19" s="1"/>
  <c r="D2385" i="19"/>
  <c r="E2385" i="19" s="1"/>
  <c r="D2384" i="19"/>
  <c r="E2384" i="19" s="1"/>
  <c r="D2383" i="19"/>
  <c r="E2383" i="19" s="1"/>
  <c r="D2382" i="19"/>
  <c r="E2382" i="19" s="1"/>
  <c r="D2381" i="19"/>
  <c r="E2381" i="19" s="1"/>
  <c r="E2380" i="19"/>
  <c r="D2380" i="19"/>
  <c r="D2379" i="19"/>
  <c r="E2379" i="19" s="1"/>
  <c r="D2378" i="19"/>
  <c r="E2378" i="19" s="1"/>
  <c r="D2377" i="19"/>
  <c r="E2377" i="19" s="1"/>
  <c r="D2376" i="19"/>
  <c r="E2376" i="19" s="1"/>
  <c r="D2375" i="19"/>
  <c r="E2375" i="19" s="1"/>
  <c r="D2374" i="19"/>
  <c r="E2374" i="19" s="1"/>
  <c r="D2373" i="19"/>
  <c r="E2373" i="19" s="1"/>
  <c r="D2372" i="19"/>
  <c r="E2372" i="19" s="1"/>
  <c r="D2371" i="19"/>
  <c r="E2371" i="19" s="1"/>
  <c r="D2370" i="19"/>
  <c r="E2370" i="19" s="1"/>
  <c r="D2369" i="19"/>
  <c r="E2369" i="19" s="1"/>
  <c r="D2368" i="19"/>
  <c r="E2368" i="19" s="1"/>
  <c r="D2367" i="19"/>
  <c r="E2367" i="19" s="1"/>
  <c r="E2366" i="19"/>
  <c r="D2366" i="19"/>
  <c r="D2365" i="19"/>
  <c r="E2365" i="19" s="1"/>
  <c r="D2364" i="19"/>
  <c r="E2364" i="19" s="1"/>
  <c r="D2363" i="19"/>
  <c r="E2363" i="19" s="1"/>
  <c r="D2362" i="19"/>
  <c r="E2362" i="19" s="1"/>
  <c r="D2361" i="19"/>
  <c r="E2361" i="19" s="1"/>
  <c r="D2360" i="19"/>
  <c r="E2360" i="19" s="1"/>
  <c r="D2359" i="19"/>
  <c r="E2359" i="19" s="1"/>
  <c r="D2358" i="19"/>
  <c r="E2358" i="19" s="1"/>
  <c r="D2357" i="19"/>
  <c r="E2357" i="19" s="1"/>
  <c r="D2356" i="19"/>
  <c r="E2356" i="19" s="1"/>
  <c r="D2355" i="19"/>
  <c r="E2355" i="19" s="1"/>
  <c r="E2354" i="19"/>
  <c r="D2354" i="19"/>
  <c r="D2353" i="19"/>
  <c r="E2353" i="19" s="1"/>
  <c r="D2352" i="19"/>
  <c r="E2352" i="19" s="1"/>
  <c r="D2351" i="19"/>
  <c r="E2351" i="19" s="1"/>
  <c r="D2350" i="19"/>
  <c r="E2350" i="19" s="1"/>
  <c r="D2349" i="19"/>
  <c r="E2349" i="19" s="1"/>
  <c r="D2348" i="19"/>
  <c r="E2348" i="19" s="1"/>
  <c r="D2347" i="19"/>
  <c r="E2347" i="19" s="1"/>
  <c r="D2346" i="19"/>
  <c r="E2346" i="19" s="1"/>
  <c r="D2345" i="19"/>
  <c r="E2345" i="19" s="1"/>
  <c r="D2344" i="19"/>
  <c r="E2344" i="19" s="1"/>
  <c r="D2343" i="19"/>
  <c r="E2343" i="19" s="1"/>
  <c r="D2342" i="19"/>
  <c r="E2342" i="19" s="1"/>
  <c r="D2341" i="19"/>
  <c r="E2341" i="19" s="1"/>
  <c r="E2340" i="19"/>
  <c r="D2340" i="19"/>
  <c r="D2339" i="19"/>
  <c r="E2339" i="19" s="1"/>
  <c r="D2338" i="19"/>
  <c r="E2338" i="19" s="1"/>
  <c r="D2337" i="19"/>
  <c r="E2337" i="19" s="1"/>
  <c r="D2336" i="19"/>
  <c r="E2336" i="19" s="1"/>
  <c r="D2335" i="19"/>
  <c r="E2335" i="19" s="1"/>
  <c r="D2334" i="19"/>
  <c r="E2334" i="19" s="1"/>
  <c r="D2333" i="19"/>
  <c r="E2333" i="19" s="1"/>
  <c r="D2332" i="19"/>
  <c r="E2332" i="19" s="1"/>
  <c r="D2331" i="19"/>
  <c r="E2331" i="19" s="1"/>
  <c r="E2330" i="19"/>
  <c r="D2330" i="19"/>
  <c r="D2329" i="19"/>
  <c r="E2329" i="19" s="1"/>
  <c r="D2328" i="19"/>
  <c r="E2328" i="19" s="1"/>
  <c r="D2327" i="19"/>
  <c r="E2327" i="19" s="1"/>
  <c r="D2326" i="19"/>
  <c r="E2326" i="19" s="1"/>
  <c r="D2325" i="19"/>
  <c r="E2325" i="19" s="1"/>
  <c r="E2324" i="19"/>
  <c r="D2324" i="19"/>
  <c r="D2323" i="19"/>
  <c r="E2323" i="19" s="1"/>
  <c r="D2322" i="19"/>
  <c r="E2322" i="19" s="1"/>
  <c r="D2321" i="19"/>
  <c r="E2321" i="19" s="1"/>
  <c r="D2320" i="19"/>
  <c r="E2320" i="19" s="1"/>
  <c r="D2319" i="19"/>
  <c r="E2319" i="19" s="1"/>
  <c r="E2318" i="19"/>
  <c r="D2318" i="19"/>
  <c r="D2317" i="19"/>
  <c r="E2317" i="19" s="1"/>
  <c r="D2316" i="19"/>
  <c r="E2316" i="19" s="1"/>
  <c r="D2315" i="19"/>
  <c r="E2315" i="19" s="1"/>
  <c r="D2314" i="19"/>
  <c r="E2314" i="19" s="1"/>
  <c r="D2313" i="19"/>
  <c r="E2313" i="19" s="1"/>
  <c r="D2312" i="19"/>
  <c r="E2312" i="19" s="1"/>
  <c r="D2311" i="19"/>
  <c r="E2311" i="19" s="1"/>
  <c r="D2310" i="19"/>
  <c r="E2310" i="19" s="1"/>
  <c r="D2309" i="19"/>
  <c r="E2309" i="19" s="1"/>
  <c r="E2308" i="19"/>
  <c r="D2308" i="19"/>
  <c r="D2307" i="19"/>
  <c r="E2307" i="19" s="1"/>
  <c r="D2306" i="19"/>
  <c r="E2306" i="19" s="1"/>
  <c r="D2305" i="19"/>
  <c r="E2305" i="19" s="1"/>
  <c r="D2304" i="19"/>
  <c r="E2304" i="19" s="1"/>
  <c r="D2303" i="19"/>
  <c r="E2303" i="19" s="1"/>
  <c r="D2302" i="19"/>
  <c r="E2302" i="19" s="1"/>
  <c r="D2301" i="19"/>
  <c r="E2301" i="19" s="1"/>
  <c r="D2300" i="19"/>
  <c r="E2300" i="19" s="1"/>
  <c r="D2299" i="19"/>
  <c r="E2299" i="19" s="1"/>
  <c r="D2298" i="19"/>
  <c r="E2298" i="19" s="1"/>
  <c r="D2297" i="19"/>
  <c r="E2297" i="19" s="1"/>
  <c r="D2296" i="19"/>
  <c r="E2296" i="19" s="1"/>
  <c r="D2295" i="19"/>
  <c r="E2295" i="19" s="1"/>
  <c r="D2294" i="19"/>
  <c r="E2294" i="19" s="1"/>
  <c r="D2293" i="19"/>
  <c r="E2293" i="19" s="1"/>
  <c r="D2292" i="19"/>
  <c r="E2292" i="19" s="1"/>
  <c r="D2291" i="19"/>
  <c r="E2291" i="19" s="1"/>
  <c r="D2290" i="19"/>
  <c r="E2290" i="19" s="1"/>
  <c r="D2289" i="19"/>
  <c r="E2289" i="19" s="1"/>
  <c r="D2288" i="19"/>
  <c r="E2288" i="19" s="1"/>
  <c r="D2287" i="19"/>
  <c r="E2287" i="19" s="1"/>
  <c r="D2286" i="19"/>
  <c r="E2286" i="19" s="1"/>
  <c r="D2285" i="19"/>
  <c r="E2285" i="19" s="1"/>
  <c r="E2284" i="19"/>
  <c r="D2284" i="19"/>
  <c r="D2283" i="19"/>
  <c r="E2283" i="19" s="1"/>
  <c r="D2282" i="19"/>
  <c r="E2282" i="19" s="1"/>
  <c r="D2281" i="19"/>
  <c r="E2281" i="19" s="1"/>
  <c r="D2280" i="19"/>
  <c r="E2280" i="19" s="1"/>
  <c r="D2279" i="19"/>
  <c r="E2279" i="19" s="1"/>
  <c r="D2278" i="19"/>
  <c r="E2278" i="19" s="1"/>
  <c r="D2277" i="19"/>
  <c r="E2277" i="19" s="1"/>
  <c r="D2276" i="19"/>
  <c r="E2276" i="19" s="1"/>
  <c r="D2275" i="19"/>
  <c r="E2275" i="19" s="1"/>
  <c r="D2274" i="19"/>
  <c r="E2274" i="19" s="1"/>
  <c r="D2273" i="19"/>
  <c r="E2273" i="19" s="1"/>
  <c r="D2272" i="19"/>
  <c r="E2272" i="19" s="1"/>
  <c r="D2271" i="19"/>
  <c r="E2271" i="19" s="1"/>
  <c r="D2270" i="19"/>
  <c r="E2270" i="19" s="1"/>
  <c r="D2269" i="19"/>
  <c r="E2269" i="19" s="1"/>
  <c r="E2268" i="19"/>
  <c r="D2268" i="19"/>
  <c r="D2267" i="19"/>
  <c r="E2267" i="19" s="1"/>
  <c r="D2266" i="19"/>
  <c r="E2266" i="19" s="1"/>
  <c r="D2265" i="19"/>
  <c r="E2265" i="19" s="1"/>
  <c r="D2264" i="19"/>
  <c r="E2264" i="19" s="1"/>
  <c r="D2263" i="19"/>
  <c r="E2263" i="19" s="1"/>
  <c r="D2262" i="19"/>
  <c r="E2262" i="19" s="1"/>
  <c r="D2261" i="19"/>
  <c r="E2261" i="19" s="1"/>
  <c r="D2260" i="19"/>
  <c r="E2260" i="19" s="1"/>
  <c r="D2259" i="19"/>
  <c r="E2259" i="19" s="1"/>
  <c r="E2258" i="19"/>
  <c r="D2258" i="19"/>
  <c r="D2257" i="19"/>
  <c r="E2257" i="19" s="1"/>
  <c r="D2256" i="19"/>
  <c r="E2256" i="19" s="1"/>
  <c r="D2255" i="19"/>
  <c r="E2255" i="19" s="1"/>
  <c r="D2254" i="19"/>
  <c r="E2254" i="19" s="1"/>
  <c r="D2253" i="19"/>
  <c r="E2253" i="19" s="1"/>
  <c r="D2252" i="19"/>
  <c r="E2252" i="19" s="1"/>
  <c r="D2251" i="19"/>
  <c r="E2251" i="19" s="1"/>
  <c r="D2250" i="19"/>
  <c r="E2250" i="19" s="1"/>
  <c r="D2249" i="19"/>
  <c r="E2249" i="19" s="1"/>
  <c r="D2248" i="19"/>
  <c r="E2248" i="19" s="1"/>
  <c r="D2247" i="19"/>
  <c r="E2247" i="19" s="1"/>
  <c r="D2246" i="19"/>
  <c r="E2246" i="19" s="1"/>
  <c r="D2245" i="19"/>
  <c r="E2245" i="19" s="1"/>
  <c r="E2244" i="19"/>
  <c r="D2244" i="19"/>
  <c r="D2243" i="19"/>
  <c r="E2243" i="19" s="1"/>
  <c r="D2242" i="19"/>
  <c r="E2242" i="19" s="1"/>
  <c r="D2241" i="19"/>
  <c r="E2241" i="19" s="1"/>
  <c r="D2240" i="19"/>
  <c r="E2240" i="19" s="1"/>
  <c r="D2239" i="19"/>
  <c r="E2239" i="19" s="1"/>
  <c r="D2238" i="19"/>
  <c r="E2238" i="19" s="1"/>
  <c r="D2237" i="19"/>
  <c r="E2237" i="19" s="1"/>
  <c r="D2236" i="19"/>
  <c r="E2236" i="19" s="1"/>
  <c r="D2235" i="19"/>
  <c r="E2235" i="19" s="1"/>
  <c r="D2234" i="19"/>
  <c r="E2234" i="19" s="1"/>
  <c r="D2233" i="19"/>
  <c r="E2233" i="19" s="1"/>
  <c r="D2232" i="19"/>
  <c r="E2232" i="19" s="1"/>
  <c r="D2231" i="19"/>
  <c r="E2231" i="19" s="1"/>
  <c r="E2230" i="19"/>
  <c r="D2230" i="19"/>
  <c r="D2229" i="19"/>
  <c r="E2229" i="19" s="1"/>
  <c r="D2228" i="19"/>
  <c r="E2228" i="19" s="1"/>
  <c r="D2227" i="19"/>
  <c r="E2227" i="19" s="1"/>
  <c r="D2226" i="19"/>
  <c r="E2226" i="19" s="1"/>
  <c r="D2225" i="19"/>
  <c r="E2225" i="19" s="1"/>
  <c r="D2224" i="19"/>
  <c r="E2224" i="19" s="1"/>
  <c r="D2223" i="19"/>
  <c r="E2223" i="19" s="1"/>
  <c r="D2222" i="19"/>
  <c r="E2222" i="19" s="1"/>
  <c r="D2221" i="19"/>
  <c r="E2221" i="19" s="1"/>
  <c r="E2220" i="19"/>
  <c r="D2220" i="19"/>
  <c r="D2219" i="19"/>
  <c r="E2219" i="19" s="1"/>
  <c r="D2218" i="19"/>
  <c r="E2218" i="19" s="1"/>
  <c r="D2217" i="19"/>
  <c r="E2217" i="19" s="1"/>
  <c r="D2216" i="19"/>
  <c r="E2216" i="19" s="1"/>
  <c r="D2215" i="19"/>
  <c r="E2215" i="19" s="1"/>
  <c r="D2214" i="19"/>
  <c r="E2214" i="19" s="1"/>
  <c r="D2213" i="19"/>
  <c r="E2213" i="19" s="1"/>
  <c r="D2212" i="19"/>
  <c r="E2212" i="19" s="1"/>
  <c r="D2211" i="19"/>
  <c r="E2211" i="19" s="1"/>
  <c r="D2210" i="19"/>
  <c r="E2210" i="19" s="1"/>
  <c r="D2209" i="19"/>
  <c r="E2209" i="19" s="1"/>
  <c r="D2208" i="19"/>
  <c r="E2208" i="19" s="1"/>
  <c r="D2207" i="19"/>
  <c r="E2207" i="19" s="1"/>
  <c r="D2206" i="19"/>
  <c r="E2206" i="19" s="1"/>
  <c r="D2205" i="19"/>
  <c r="E2205" i="19" s="1"/>
  <c r="E2204" i="19"/>
  <c r="D2204" i="19"/>
  <c r="D2203" i="19"/>
  <c r="E2203" i="19" s="1"/>
  <c r="D2202" i="19"/>
  <c r="E2202" i="19" s="1"/>
  <c r="D2201" i="19"/>
  <c r="E2201" i="19" s="1"/>
  <c r="D2200" i="19"/>
  <c r="E2200" i="19" s="1"/>
  <c r="D2199" i="19"/>
  <c r="E2199" i="19" s="1"/>
  <c r="D2198" i="19"/>
  <c r="E2198" i="19" s="1"/>
  <c r="D2197" i="19"/>
  <c r="E2197" i="19" s="1"/>
  <c r="D2196" i="19"/>
  <c r="E2196" i="19" s="1"/>
  <c r="D2195" i="19"/>
  <c r="E2195" i="19" s="1"/>
  <c r="D2194" i="19"/>
  <c r="E2194" i="19" s="1"/>
  <c r="D2193" i="19"/>
  <c r="E2193" i="19" s="1"/>
  <c r="D2192" i="19"/>
  <c r="E2192" i="19" s="1"/>
  <c r="D2191" i="19"/>
  <c r="E2191" i="19" s="1"/>
  <c r="D2190" i="19"/>
  <c r="E2190" i="19" s="1"/>
  <c r="D2189" i="19"/>
  <c r="E2189" i="19" s="1"/>
  <c r="D2188" i="19"/>
  <c r="E2188" i="19" s="1"/>
  <c r="D2187" i="19"/>
  <c r="E2187" i="19" s="1"/>
  <c r="D2186" i="19"/>
  <c r="E2186" i="19" s="1"/>
  <c r="D2185" i="19"/>
  <c r="E2185" i="19" s="1"/>
  <c r="D2184" i="19"/>
  <c r="E2184" i="19" s="1"/>
  <c r="D2183" i="19"/>
  <c r="E2183" i="19" s="1"/>
  <c r="D2182" i="19"/>
  <c r="E2182" i="19" s="1"/>
  <c r="D2181" i="19"/>
  <c r="E2181" i="19" s="1"/>
  <c r="E2180" i="19"/>
  <c r="D2180" i="19"/>
  <c r="D2179" i="19"/>
  <c r="E2179" i="19" s="1"/>
  <c r="D2178" i="19"/>
  <c r="E2178" i="19" s="1"/>
  <c r="D2177" i="19"/>
  <c r="E2177" i="19" s="1"/>
  <c r="D2176" i="19"/>
  <c r="E2176" i="19" s="1"/>
  <c r="D2175" i="19"/>
  <c r="E2175" i="19" s="1"/>
  <c r="D2174" i="19"/>
  <c r="E2174" i="19" s="1"/>
  <c r="D2173" i="19"/>
  <c r="E2173" i="19" s="1"/>
  <c r="D2172" i="19"/>
  <c r="E2172" i="19" s="1"/>
  <c r="D2171" i="19"/>
  <c r="E2171" i="19" s="1"/>
  <c r="D2170" i="19"/>
  <c r="E2170" i="19" s="1"/>
  <c r="D2169" i="19"/>
  <c r="E2169" i="19" s="1"/>
  <c r="D2168" i="19"/>
  <c r="E2168" i="19" s="1"/>
  <c r="D2167" i="19"/>
  <c r="E2167" i="19" s="1"/>
  <c r="D2166" i="19"/>
  <c r="E2166" i="19" s="1"/>
  <c r="D2165" i="19"/>
  <c r="E2165" i="19" s="1"/>
  <c r="D2164" i="19"/>
  <c r="E2164" i="19" s="1"/>
  <c r="D2163" i="19"/>
  <c r="E2163" i="19" s="1"/>
  <c r="E2162" i="19"/>
  <c r="D2162" i="19"/>
  <c r="D2161" i="19"/>
  <c r="E2161" i="19" s="1"/>
  <c r="D2160" i="19"/>
  <c r="E2160" i="19" s="1"/>
  <c r="D2159" i="19"/>
  <c r="E2159" i="19" s="1"/>
  <c r="D2158" i="19"/>
  <c r="E2158" i="19" s="1"/>
  <c r="D2157" i="19"/>
  <c r="E2157" i="19" s="1"/>
  <c r="D2156" i="19"/>
  <c r="E2156" i="19" s="1"/>
  <c r="D2155" i="19"/>
  <c r="E2155" i="19" s="1"/>
  <c r="D2154" i="19"/>
  <c r="E2154" i="19" s="1"/>
  <c r="D2153" i="19"/>
  <c r="E2153" i="19" s="1"/>
  <c r="D2152" i="19"/>
  <c r="E2152" i="19" s="1"/>
  <c r="D2151" i="19"/>
  <c r="E2151" i="19" s="1"/>
  <c r="E2150" i="19"/>
  <c r="D2150" i="19"/>
  <c r="D2149" i="19"/>
  <c r="E2149" i="19" s="1"/>
  <c r="D2148" i="19"/>
  <c r="E2148" i="19" s="1"/>
  <c r="D2147" i="19"/>
  <c r="E2147" i="19" s="1"/>
  <c r="D2146" i="19"/>
  <c r="E2146" i="19" s="1"/>
  <c r="D2145" i="19"/>
  <c r="E2145" i="19" s="1"/>
  <c r="D2144" i="19"/>
  <c r="E2144" i="19" s="1"/>
  <c r="D2143" i="19"/>
  <c r="E2143" i="19" s="1"/>
  <c r="D2142" i="19"/>
  <c r="E2142" i="19" s="1"/>
  <c r="D2141" i="19"/>
  <c r="E2141" i="19" s="1"/>
  <c r="D2140" i="19"/>
  <c r="E2140" i="19" s="1"/>
  <c r="D2139" i="19"/>
  <c r="E2139" i="19" s="1"/>
  <c r="D2138" i="19"/>
  <c r="E2138" i="19" s="1"/>
  <c r="D2137" i="19"/>
  <c r="E2137" i="19" s="1"/>
  <c r="D2136" i="19"/>
  <c r="E2136" i="19" s="1"/>
  <c r="D2135" i="19"/>
  <c r="E2135" i="19" s="1"/>
  <c r="E2134" i="19"/>
  <c r="D2134" i="19"/>
  <c r="D2133" i="19"/>
  <c r="E2133" i="19" s="1"/>
  <c r="D2132" i="19"/>
  <c r="E2132" i="19" s="1"/>
  <c r="D2131" i="19"/>
  <c r="E2131" i="19" s="1"/>
  <c r="D2130" i="19"/>
  <c r="E2130" i="19" s="1"/>
  <c r="D2129" i="19"/>
  <c r="E2129" i="19" s="1"/>
  <c r="D2128" i="19"/>
  <c r="E2128" i="19" s="1"/>
  <c r="D2127" i="19"/>
  <c r="E2127" i="19" s="1"/>
  <c r="D2126" i="19"/>
  <c r="E2126" i="19" s="1"/>
  <c r="D2125" i="19"/>
  <c r="E2125" i="19" s="1"/>
  <c r="E2124" i="19"/>
  <c r="D2124" i="19"/>
  <c r="D2123" i="19"/>
  <c r="E2123" i="19" s="1"/>
  <c r="D2122" i="19"/>
  <c r="E2122" i="19" s="1"/>
  <c r="D2121" i="19"/>
  <c r="E2121" i="19" s="1"/>
  <c r="D2120" i="19"/>
  <c r="E2120" i="19" s="1"/>
  <c r="D2119" i="19"/>
  <c r="E2119" i="19" s="1"/>
  <c r="D2118" i="19"/>
  <c r="E2118" i="19" s="1"/>
  <c r="D2117" i="19"/>
  <c r="E2117" i="19" s="1"/>
  <c r="D2116" i="19"/>
  <c r="E2116" i="19" s="1"/>
  <c r="D2115" i="19"/>
  <c r="E2115" i="19" s="1"/>
  <c r="D2114" i="19"/>
  <c r="E2114" i="19" s="1"/>
  <c r="D2113" i="19"/>
  <c r="E2113" i="19" s="1"/>
  <c r="D2112" i="19"/>
  <c r="E2112" i="19" s="1"/>
  <c r="D2111" i="19"/>
  <c r="E2111" i="19" s="1"/>
  <c r="E2110" i="19"/>
  <c r="D2110" i="19"/>
  <c r="D2109" i="19"/>
  <c r="E2109" i="19" s="1"/>
  <c r="D2108" i="19"/>
  <c r="E2108" i="19" s="1"/>
  <c r="D2107" i="19"/>
  <c r="E2107" i="19" s="1"/>
  <c r="D2106" i="19"/>
  <c r="E2106" i="19" s="1"/>
  <c r="D2105" i="19"/>
  <c r="E2105" i="19" s="1"/>
  <c r="D2104" i="19"/>
  <c r="E2104" i="19" s="1"/>
  <c r="D2103" i="19"/>
  <c r="E2103" i="19" s="1"/>
  <c r="D2102" i="19"/>
  <c r="E2102" i="19" s="1"/>
  <c r="D2101" i="19"/>
  <c r="E2101" i="19" s="1"/>
  <c r="D2100" i="19"/>
  <c r="E2100" i="19" s="1"/>
  <c r="D2099" i="19"/>
  <c r="E2099" i="19" s="1"/>
  <c r="D2098" i="19"/>
  <c r="E2098" i="19" s="1"/>
  <c r="D2097" i="19"/>
  <c r="E2097" i="19" s="1"/>
  <c r="D2096" i="19"/>
  <c r="E2096" i="19" s="1"/>
  <c r="D2095" i="19"/>
  <c r="E2095" i="19" s="1"/>
  <c r="D2094" i="19"/>
  <c r="E2094" i="19" s="1"/>
  <c r="D2093" i="19"/>
  <c r="E2093" i="19" s="1"/>
  <c r="E2092" i="19"/>
  <c r="D2092" i="19"/>
  <c r="D2091" i="19"/>
  <c r="E2091" i="19" s="1"/>
  <c r="D2090" i="19"/>
  <c r="E2090" i="19" s="1"/>
  <c r="D2089" i="19"/>
  <c r="E2089" i="19" s="1"/>
  <c r="D2088" i="19"/>
  <c r="E2088" i="19" s="1"/>
  <c r="D2087" i="19"/>
  <c r="E2087" i="19" s="1"/>
  <c r="D2086" i="19"/>
  <c r="E2086" i="19" s="1"/>
  <c r="D2085" i="19"/>
  <c r="E2085" i="19" s="1"/>
  <c r="D2084" i="19"/>
  <c r="E2084" i="19" s="1"/>
  <c r="D2083" i="19"/>
  <c r="E2083" i="19" s="1"/>
  <c r="D2082" i="19"/>
  <c r="E2082" i="19" s="1"/>
  <c r="D2081" i="19"/>
  <c r="E2081" i="19" s="1"/>
  <c r="D2080" i="19"/>
  <c r="E2080" i="19" s="1"/>
  <c r="D2079" i="19"/>
  <c r="E2079" i="19" s="1"/>
  <c r="D2078" i="19"/>
  <c r="E2078" i="19" s="1"/>
  <c r="D2077" i="19"/>
  <c r="E2077" i="19" s="1"/>
  <c r="D2076" i="19"/>
  <c r="E2076" i="19" s="1"/>
  <c r="D2075" i="19"/>
  <c r="E2075" i="19" s="1"/>
  <c r="D2074" i="19"/>
  <c r="E2074" i="19" s="1"/>
  <c r="E2073" i="19"/>
  <c r="D2073" i="19"/>
  <c r="D2072" i="19"/>
  <c r="E2072" i="19" s="1"/>
  <c r="D2071" i="19"/>
  <c r="E2071" i="19" s="1"/>
  <c r="D2070" i="19"/>
  <c r="E2070" i="19" s="1"/>
  <c r="D2069" i="19"/>
  <c r="E2069" i="19" s="1"/>
  <c r="D2068" i="19"/>
  <c r="E2068" i="19" s="1"/>
  <c r="E2067" i="19"/>
  <c r="D2067" i="19"/>
  <c r="D2066" i="19"/>
  <c r="E2066" i="19" s="1"/>
  <c r="D2065" i="19"/>
  <c r="E2065" i="19" s="1"/>
  <c r="D2064" i="19"/>
  <c r="E2064" i="19" s="1"/>
  <c r="D2063" i="19"/>
  <c r="E2063" i="19" s="1"/>
  <c r="D2062" i="19"/>
  <c r="E2062" i="19" s="1"/>
  <c r="E2061" i="19"/>
  <c r="D2061" i="19"/>
  <c r="D2060" i="19"/>
  <c r="E2060" i="19" s="1"/>
  <c r="D2059" i="19"/>
  <c r="E2059" i="19" s="1"/>
  <c r="D2058" i="19"/>
  <c r="E2058" i="19" s="1"/>
  <c r="E2057" i="19"/>
  <c r="D2057" i="19"/>
  <c r="D2056" i="19"/>
  <c r="E2056" i="19" s="1"/>
  <c r="D2055" i="19"/>
  <c r="E2055" i="19" s="1"/>
  <c r="D2054" i="19"/>
  <c r="E2054" i="19" s="1"/>
  <c r="D2053" i="19"/>
  <c r="E2053" i="19" s="1"/>
  <c r="D2052" i="19"/>
  <c r="E2052" i="19" s="1"/>
  <c r="E2051" i="19"/>
  <c r="D2051" i="19"/>
  <c r="D2050" i="19"/>
  <c r="E2050" i="19" s="1"/>
  <c r="D2049" i="19"/>
  <c r="E2049" i="19" s="1"/>
  <c r="D2048" i="19"/>
  <c r="E2048" i="19" s="1"/>
  <c r="D2047" i="19"/>
  <c r="E2047" i="19" s="1"/>
  <c r="D2046" i="19"/>
  <c r="E2046" i="19" s="1"/>
  <c r="D2045" i="19"/>
  <c r="E2045" i="19" s="1"/>
  <c r="D2044" i="19"/>
  <c r="E2044" i="19" s="1"/>
  <c r="D2043" i="19"/>
  <c r="E2043" i="19" s="1"/>
  <c r="D2042" i="19"/>
  <c r="E2042" i="19" s="1"/>
  <c r="E2041" i="19"/>
  <c r="D2041" i="19"/>
  <c r="D2040" i="19"/>
  <c r="E2040" i="19" s="1"/>
  <c r="D2039" i="19"/>
  <c r="E2039" i="19" s="1"/>
  <c r="D2038" i="19"/>
  <c r="E2038" i="19" s="1"/>
  <c r="D2037" i="19"/>
  <c r="E2037" i="19" s="1"/>
  <c r="D2036" i="19"/>
  <c r="E2036" i="19" s="1"/>
  <c r="D2035" i="19"/>
  <c r="E2035" i="19" s="1"/>
  <c r="D2034" i="19"/>
  <c r="E2034" i="19" s="1"/>
  <c r="E2033" i="19"/>
  <c r="D2033" i="19"/>
  <c r="D2032" i="19"/>
  <c r="E2032" i="19" s="1"/>
  <c r="D2031" i="19"/>
  <c r="E2031" i="19" s="1"/>
  <c r="D2030" i="19"/>
  <c r="E2030" i="19" s="1"/>
  <c r="D2029" i="19"/>
  <c r="E2029" i="19" s="1"/>
  <c r="D2028" i="19"/>
  <c r="E2028" i="19" s="1"/>
  <c r="D2027" i="19"/>
  <c r="E2027" i="19" s="1"/>
  <c r="D2026" i="19"/>
  <c r="E2026" i="19" s="1"/>
  <c r="E2025" i="19"/>
  <c r="D2025" i="19"/>
  <c r="D2024" i="19"/>
  <c r="E2024" i="19" s="1"/>
  <c r="D2023" i="19"/>
  <c r="E2023" i="19" s="1"/>
  <c r="D2022" i="19"/>
  <c r="E2022" i="19" s="1"/>
  <c r="E2021" i="19"/>
  <c r="D2021" i="19"/>
  <c r="D2020" i="19"/>
  <c r="E2020" i="19" s="1"/>
  <c r="D2019" i="19"/>
  <c r="E2019" i="19" s="1"/>
  <c r="D2018" i="19"/>
  <c r="E2018" i="19" s="1"/>
  <c r="D2017" i="19"/>
  <c r="E2017" i="19" s="1"/>
  <c r="D2016" i="19"/>
  <c r="E2016" i="19" s="1"/>
  <c r="E2015" i="19"/>
  <c r="D2015" i="19"/>
  <c r="D2014" i="19"/>
  <c r="E2014" i="19" s="1"/>
  <c r="D2013" i="19"/>
  <c r="E2013" i="19" s="1"/>
  <c r="D2012" i="19"/>
  <c r="E2012" i="19" s="1"/>
  <c r="D2011" i="19"/>
  <c r="E2011" i="19" s="1"/>
  <c r="D2010" i="19"/>
  <c r="E2010" i="19" s="1"/>
  <c r="D2009" i="19"/>
  <c r="E2009" i="19" s="1"/>
  <c r="D2008" i="19"/>
  <c r="E2008" i="19" s="1"/>
  <c r="D2007" i="19"/>
  <c r="E2007" i="19" s="1"/>
  <c r="D2006" i="19"/>
  <c r="E2006" i="19" s="1"/>
  <c r="E2005" i="19"/>
  <c r="D2005" i="19"/>
  <c r="D2004" i="19"/>
  <c r="E2004" i="19" s="1"/>
  <c r="D2003" i="19"/>
  <c r="E2003" i="19" s="1"/>
  <c r="D2002" i="19"/>
  <c r="E2002" i="19" s="1"/>
  <c r="D2001" i="19"/>
  <c r="E2001" i="19" s="1"/>
  <c r="D2000" i="19"/>
  <c r="E2000" i="19" s="1"/>
  <c r="E1999" i="19"/>
  <c r="D1999" i="19"/>
  <c r="D1998" i="19"/>
  <c r="E1998" i="19" s="1"/>
  <c r="D1997" i="19"/>
  <c r="E1997" i="19" s="1"/>
  <c r="D1996" i="19"/>
  <c r="E1996" i="19" s="1"/>
  <c r="D1995" i="19"/>
  <c r="E1995" i="19" s="1"/>
  <c r="D1994" i="19"/>
  <c r="E1994" i="19" s="1"/>
  <c r="D1993" i="19"/>
  <c r="E1993" i="19" s="1"/>
  <c r="D1992" i="19"/>
  <c r="E1992" i="19" s="1"/>
  <c r="D1991" i="19"/>
  <c r="E1991" i="19" s="1"/>
  <c r="D1990" i="19"/>
  <c r="E1990" i="19" s="1"/>
  <c r="E1989" i="19"/>
  <c r="D1989" i="19"/>
  <c r="D1988" i="19"/>
  <c r="E1988" i="19" s="1"/>
  <c r="D1987" i="19"/>
  <c r="E1987" i="19" s="1"/>
  <c r="D1986" i="19"/>
  <c r="E1986" i="19" s="1"/>
  <c r="D1985" i="19"/>
  <c r="E1985" i="19" s="1"/>
  <c r="D1984" i="19"/>
  <c r="E1984" i="19" s="1"/>
  <c r="E1983" i="19"/>
  <c r="D1983" i="19"/>
  <c r="D1982" i="19"/>
  <c r="E1982" i="19" s="1"/>
  <c r="D1981" i="19"/>
  <c r="E1981" i="19" s="1"/>
  <c r="D1980" i="19"/>
  <c r="E1980" i="19" s="1"/>
  <c r="D1979" i="19"/>
  <c r="E1979" i="19" s="1"/>
  <c r="D1978" i="19"/>
  <c r="E1978" i="19" s="1"/>
  <c r="D1977" i="19"/>
  <c r="E1977" i="19" s="1"/>
  <c r="D1976" i="19"/>
  <c r="E1976" i="19" s="1"/>
  <c r="D1975" i="19"/>
  <c r="E1975" i="19" s="1"/>
  <c r="D1974" i="19"/>
  <c r="E1974" i="19" s="1"/>
  <c r="E1973" i="19"/>
  <c r="D1973" i="19"/>
  <c r="D1972" i="19"/>
  <c r="E1972" i="19" s="1"/>
  <c r="D1971" i="19"/>
  <c r="E1971" i="19" s="1"/>
  <c r="D1970" i="19"/>
  <c r="E1970" i="19" s="1"/>
  <c r="D1969" i="19"/>
  <c r="E1969" i="19" s="1"/>
  <c r="D1968" i="19"/>
  <c r="E1968" i="19" s="1"/>
  <c r="E1967" i="19"/>
  <c r="D1967" i="19"/>
  <c r="D1966" i="19"/>
  <c r="E1966" i="19" s="1"/>
  <c r="D1965" i="19"/>
  <c r="E1965" i="19" s="1"/>
  <c r="D1964" i="19"/>
  <c r="E1964" i="19" s="1"/>
  <c r="D1963" i="19"/>
  <c r="E1963" i="19" s="1"/>
  <c r="D1962" i="19"/>
  <c r="E1962" i="19" s="1"/>
  <c r="E1961" i="19"/>
  <c r="D1961" i="19"/>
  <c r="D1960" i="19"/>
  <c r="E1960" i="19" s="1"/>
  <c r="D1959" i="19"/>
  <c r="E1959" i="19" s="1"/>
  <c r="D1958" i="19"/>
  <c r="E1958" i="19" s="1"/>
  <c r="E1957" i="19"/>
  <c r="D1957" i="19"/>
  <c r="D1956" i="19"/>
  <c r="E1956" i="19" s="1"/>
  <c r="D1955" i="19"/>
  <c r="E1955" i="19" s="1"/>
  <c r="D1954" i="19"/>
  <c r="E1954" i="19" s="1"/>
  <c r="D1953" i="19"/>
  <c r="E1953" i="19" s="1"/>
  <c r="D1952" i="19"/>
  <c r="E1952" i="19" s="1"/>
  <c r="E1951" i="19"/>
  <c r="D1951" i="19"/>
  <c r="D1950" i="19"/>
  <c r="E1950" i="19" s="1"/>
  <c r="D1949" i="19"/>
  <c r="E1949" i="19" s="1"/>
  <c r="D1948" i="19"/>
  <c r="E1948" i="19" s="1"/>
  <c r="D1947" i="19"/>
  <c r="E1947" i="19" s="1"/>
  <c r="D1946" i="19"/>
  <c r="E1946" i="19" s="1"/>
  <c r="D1945" i="19"/>
  <c r="E1945" i="19" s="1"/>
  <c r="D1944" i="19"/>
  <c r="E1944" i="19" s="1"/>
  <c r="D1943" i="19"/>
  <c r="E1943" i="19" s="1"/>
  <c r="D1942" i="19"/>
  <c r="E1942" i="19" s="1"/>
  <c r="E1941" i="19"/>
  <c r="D1941" i="19"/>
  <c r="D1940" i="19"/>
  <c r="E1940" i="19" s="1"/>
  <c r="D1939" i="19"/>
  <c r="E1939" i="19" s="1"/>
  <c r="D1938" i="19"/>
  <c r="E1938" i="19" s="1"/>
  <c r="D1937" i="19"/>
  <c r="E1937" i="19" s="1"/>
  <c r="D1936" i="19"/>
  <c r="E1936" i="19" s="1"/>
  <c r="E1935" i="19"/>
  <c r="D1935" i="19"/>
  <c r="D1934" i="19"/>
  <c r="E1934" i="19" s="1"/>
  <c r="D1933" i="19"/>
  <c r="E1933" i="19" s="1"/>
  <c r="D1932" i="19"/>
  <c r="E1932" i="19" s="1"/>
  <c r="D1931" i="19"/>
  <c r="E1931" i="19" s="1"/>
  <c r="D1930" i="19"/>
  <c r="E1930" i="19" s="1"/>
  <c r="E1929" i="19"/>
  <c r="D1929" i="19"/>
  <c r="D1928" i="19"/>
  <c r="E1928" i="19" s="1"/>
  <c r="D1927" i="19"/>
  <c r="E1927" i="19" s="1"/>
  <c r="D1926" i="19"/>
  <c r="E1926" i="19" s="1"/>
  <c r="E1925" i="19"/>
  <c r="D1925" i="19"/>
  <c r="D1924" i="19"/>
  <c r="E1924" i="19" s="1"/>
  <c r="D1923" i="19"/>
  <c r="E1923" i="19" s="1"/>
  <c r="D1922" i="19"/>
  <c r="E1922" i="19" s="1"/>
  <c r="D1921" i="19"/>
  <c r="E1921" i="19" s="1"/>
  <c r="D1920" i="19"/>
  <c r="E1920" i="19" s="1"/>
  <c r="E1919" i="19"/>
  <c r="D1919" i="19"/>
  <c r="D1918" i="19"/>
  <c r="E1918" i="19" s="1"/>
  <c r="D1917" i="19"/>
  <c r="E1917" i="19" s="1"/>
  <c r="D1916" i="19"/>
  <c r="E1916" i="19" s="1"/>
  <c r="D1915" i="19"/>
  <c r="E1915" i="19" s="1"/>
  <c r="D1914" i="19"/>
  <c r="E1914" i="19" s="1"/>
  <c r="D1913" i="19"/>
  <c r="E1913" i="19" s="1"/>
  <c r="D1912" i="19"/>
  <c r="E1912" i="19" s="1"/>
  <c r="D1911" i="19"/>
  <c r="E1911" i="19" s="1"/>
  <c r="D1910" i="19"/>
  <c r="E1910" i="19" s="1"/>
  <c r="E1909" i="19"/>
  <c r="D1909" i="19"/>
  <c r="D1908" i="19"/>
  <c r="E1908" i="19" s="1"/>
  <c r="D1907" i="19"/>
  <c r="E1907" i="19" s="1"/>
  <c r="D1906" i="19"/>
  <c r="E1906" i="19" s="1"/>
  <c r="D1905" i="19"/>
  <c r="E1905" i="19" s="1"/>
  <c r="D1904" i="19"/>
  <c r="E1904" i="19" s="1"/>
  <c r="E1903" i="19"/>
  <c r="D1903" i="19"/>
  <c r="D1902" i="19"/>
  <c r="E1902" i="19" s="1"/>
  <c r="D1901" i="19"/>
  <c r="E1901" i="19" s="1"/>
  <c r="D1900" i="19"/>
  <c r="E1900" i="19" s="1"/>
  <c r="D1899" i="19"/>
  <c r="E1899" i="19" s="1"/>
  <c r="D1898" i="19"/>
  <c r="E1898" i="19" s="1"/>
  <c r="E1897" i="19"/>
  <c r="D1897" i="19"/>
  <c r="D1896" i="19"/>
  <c r="E1896" i="19" s="1"/>
  <c r="D1895" i="19"/>
  <c r="E1895" i="19" s="1"/>
  <c r="D1894" i="19"/>
  <c r="E1894" i="19" s="1"/>
  <c r="E1893" i="19"/>
  <c r="D1893" i="19"/>
  <c r="D1892" i="19"/>
  <c r="E1892" i="19" s="1"/>
  <c r="D1891" i="19"/>
  <c r="E1891" i="19" s="1"/>
  <c r="D1890" i="19"/>
  <c r="E1890" i="19" s="1"/>
  <c r="D1889" i="19"/>
  <c r="E1889" i="19" s="1"/>
  <c r="D1888" i="19"/>
  <c r="E1888" i="19" s="1"/>
  <c r="E1887" i="19"/>
  <c r="D1887" i="19"/>
  <c r="D1886" i="19"/>
  <c r="E1886" i="19" s="1"/>
  <c r="D1885" i="19"/>
  <c r="E1885" i="19" s="1"/>
  <c r="D1884" i="19"/>
  <c r="E1884" i="19" s="1"/>
  <c r="D1883" i="19"/>
  <c r="E1883" i="19" s="1"/>
  <c r="D1882" i="19"/>
  <c r="E1882" i="19" s="1"/>
  <c r="D1881" i="19"/>
  <c r="E1881" i="19" s="1"/>
  <c r="D1880" i="19"/>
  <c r="E1880" i="19" s="1"/>
  <c r="D1879" i="19"/>
  <c r="E1879" i="19" s="1"/>
  <c r="D1878" i="19"/>
  <c r="E1878" i="19" s="1"/>
  <c r="E1877" i="19"/>
  <c r="D1877" i="19"/>
  <c r="D1876" i="19"/>
  <c r="E1876" i="19" s="1"/>
  <c r="D1875" i="19"/>
  <c r="E1875" i="19" s="1"/>
  <c r="D1874" i="19"/>
  <c r="E1874" i="19" s="1"/>
  <c r="D1873" i="19"/>
  <c r="E1873" i="19" s="1"/>
  <c r="D1872" i="19"/>
  <c r="E1872" i="19" s="1"/>
  <c r="E1871" i="19"/>
  <c r="D1871" i="19"/>
  <c r="D1870" i="19"/>
  <c r="E1870" i="19" s="1"/>
  <c r="D1869" i="19"/>
  <c r="E1869" i="19" s="1"/>
  <c r="D1868" i="19"/>
  <c r="E1868" i="19" s="1"/>
  <c r="D1867" i="19"/>
  <c r="E1867" i="19" s="1"/>
  <c r="D1866" i="19"/>
  <c r="E1866" i="19" s="1"/>
  <c r="E1865" i="19"/>
  <c r="D1865" i="19"/>
  <c r="D1864" i="19"/>
  <c r="E1864" i="19" s="1"/>
  <c r="D1863" i="19"/>
  <c r="E1863" i="19" s="1"/>
  <c r="D1862" i="19"/>
  <c r="E1862" i="19" s="1"/>
  <c r="E1861" i="19"/>
  <c r="D1861" i="19"/>
  <c r="D1860" i="19"/>
  <c r="E1860" i="19" s="1"/>
  <c r="D1859" i="19"/>
  <c r="E1859" i="19" s="1"/>
  <c r="D1858" i="19"/>
  <c r="E1858" i="19" s="1"/>
  <c r="D1857" i="19"/>
  <c r="E1857" i="19" s="1"/>
  <c r="D1856" i="19"/>
  <c r="E1856" i="19" s="1"/>
  <c r="E1855" i="19"/>
  <c r="D1855" i="19"/>
  <c r="D1854" i="19"/>
  <c r="E1854" i="19" s="1"/>
  <c r="D1853" i="19"/>
  <c r="E1853" i="19" s="1"/>
  <c r="D1852" i="19"/>
  <c r="E1852" i="19" s="1"/>
  <c r="D1851" i="19"/>
  <c r="E1851" i="19" s="1"/>
  <c r="D1850" i="19"/>
  <c r="E1850" i="19" s="1"/>
  <c r="D1849" i="19"/>
  <c r="E1849" i="19" s="1"/>
  <c r="D1848" i="19"/>
  <c r="E1848" i="19" s="1"/>
  <c r="D1847" i="19"/>
  <c r="E1847" i="19" s="1"/>
  <c r="D1846" i="19"/>
  <c r="E1846" i="19" s="1"/>
  <c r="E1845" i="19"/>
  <c r="D1845" i="19"/>
  <c r="D1844" i="19"/>
  <c r="E1844" i="19" s="1"/>
  <c r="D1843" i="19"/>
  <c r="E1843" i="19" s="1"/>
  <c r="D1842" i="19"/>
  <c r="E1842" i="19" s="1"/>
  <c r="D1841" i="19"/>
  <c r="E1841" i="19" s="1"/>
  <c r="D1840" i="19"/>
  <c r="E1840" i="19" s="1"/>
  <c r="E1839" i="19"/>
  <c r="D1839" i="19"/>
  <c r="D1838" i="19"/>
  <c r="E1838" i="19" s="1"/>
  <c r="E1837" i="19"/>
  <c r="D1837" i="19"/>
  <c r="D1836" i="19"/>
  <c r="E1836" i="19" s="1"/>
  <c r="D1835" i="19"/>
  <c r="E1835" i="19" s="1"/>
  <c r="D1834" i="19"/>
  <c r="E1834" i="19" s="1"/>
  <c r="E1833" i="19"/>
  <c r="D1833" i="19"/>
  <c r="D1832" i="19"/>
  <c r="E1832" i="19" s="1"/>
  <c r="E1831" i="19"/>
  <c r="D1831" i="19"/>
  <c r="D1830" i="19"/>
  <c r="E1830" i="19" s="1"/>
  <c r="E1829" i="19"/>
  <c r="D1829" i="19"/>
  <c r="D1828" i="19"/>
  <c r="E1828" i="19" s="1"/>
  <c r="D1827" i="19"/>
  <c r="E1827" i="19" s="1"/>
  <c r="D1826" i="19"/>
  <c r="E1826" i="19" s="1"/>
  <c r="E1825" i="19"/>
  <c r="D1825" i="19"/>
  <c r="D1824" i="19"/>
  <c r="E1824" i="19" s="1"/>
  <c r="E1823" i="19"/>
  <c r="D1823" i="19"/>
  <c r="D1822" i="19"/>
  <c r="E1822" i="19" s="1"/>
  <c r="D1821" i="19"/>
  <c r="E1821" i="19" s="1"/>
  <c r="D1820" i="19"/>
  <c r="E1820" i="19" s="1"/>
  <c r="D1819" i="19"/>
  <c r="E1819" i="19" s="1"/>
  <c r="D1818" i="19"/>
  <c r="E1818" i="19" s="1"/>
  <c r="D1817" i="19"/>
  <c r="E1817" i="19" s="1"/>
  <c r="D1816" i="19"/>
  <c r="E1816" i="19" s="1"/>
  <c r="D1815" i="19"/>
  <c r="E1815" i="19" s="1"/>
  <c r="D1814" i="19"/>
  <c r="E1814" i="19" s="1"/>
  <c r="D1813" i="19"/>
  <c r="E1813" i="19" s="1"/>
  <c r="D1812" i="19"/>
  <c r="E1812" i="19" s="1"/>
  <c r="D1811" i="19"/>
  <c r="E1811" i="19" s="1"/>
  <c r="D1810" i="19"/>
  <c r="E1810" i="19" s="1"/>
  <c r="E1809" i="19"/>
  <c r="D1809" i="19"/>
  <c r="D1808" i="19"/>
  <c r="E1808" i="19" s="1"/>
  <c r="D1807" i="19"/>
  <c r="E1807" i="19" s="1"/>
  <c r="D1806" i="19"/>
  <c r="E1806" i="19" s="1"/>
  <c r="D1805" i="19"/>
  <c r="E1805" i="19" s="1"/>
  <c r="D1804" i="19"/>
  <c r="E1804" i="19" s="1"/>
  <c r="D1803" i="19"/>
  <c r="E1803" i="19" s="1"/>
  <c r="D1802" i="19"/>
  <c r="E1802" i="19" s="1"/>
  <c r="D1801" i="19"/>
  <c r="E1801" i="19" s="1"/>
  <c r="D1800" i="19"/>
  <c r="E1800" i="19" s="1"/>
  <c r="D1799" i="19"/>
  <c r="E1799" i="19" s="1"/>
  <c r="D1798" i="19"/>
  <c r="E1798" i="19" s="1"/>
  <c r="E1797" i="19"/>
  <c r="D1797" i="19"/>
  <c r="D1796" i="19"/>
  <c r="E1796" i="19" s="1"/>
  <c r="D1795" i="19"/>
  <c r="E1795" i="19" s="1"/>
  <c r="D1794" i="19"/>
  <c r="E1794" i="19" s="1"/>
  <c r="D1793" i="19"/>
  <c r="E1793" i="19" s="1"/>
  <c r="D1792" i="19"/>
  <c r="E1792" i="19" s="1"/>
  <c r="E1791" i="19"/>
  <c r="D1791" i="19"/>
  <c r="D1790" i="19"/>
  <c r="E1790" i="19" s="1"/>
  <c r="D1789" i="19"/>
  <c r="E1789" i="19" s="1"/>
  <c r="D1788" i="19"/>
  <c r="E1788" i="19" s="1"/>
  <c r="D1787" i="19"/>
  <c r="E1787" i="19" s="1"/>
  <c r="D1786" i="19"/>
  <c r="E1786" i="19" s="1"/>
  <c r="E1785" i="19"/>
  <c r="D1785" i="19"/>
  <c r="D1784" i="19"/>
  <c r="E1784" i="19" s="1"/>
  <c r="D1783" i="19"/>
  <c r="E1783" i="19" s="1"/>
  <c r="D1782" i="19"/>
  <c r="E1782" i="19" s="1"/>
  <c r="E1781" i="19"/>
  <c r="D1781" i="19"/>
  <c r="D1780" i="19"/>
  <c r="E1780" i="19" s="1"/>
  <c r="D1779" i="19"/>
  <c r="E1779" i="19" s="1"/>
  <c r="D1778" i="19"/>
  <c r="E1778" i="19" s="1"/>
  <c r="D1777" i="19"/>
  <c r="E1777" i="19" s="1"/>
  <c r="D1776" i="19"/>
  <c r="E1776" i="19" s="1"/>
  <c r="E1775" i="19"/>
  <c r="D1775" i="19"/>
  <c r="D1774" i="19"/>
  <c r="E1774" i="19" s="1"/>
  <c r="E1773" i="19"/>
  <c r="D1773" i="19"/>
  <c r="D1772" i="19"/>
  <c r="E1772" i="19" s="1"/>
  <c r="D1771" i="19"/>
  <c r="E1771" i="19" s="1"/>
  <c r="D1770" i="19"/>
  <c r="E1770" i="19" s="1"/>
  <c r="E1769" i="19"/>
  <c r="D1769" i="19"/>
  <c r="D1768" i="19"/>
  <c r="E1768" i="19" s="1"/>
  <c r="E1767" i="19"/>
  <c r="D1767" i="19"/>
  <c r="D1766" i="19"/>
  <c r="E1766" i="19" s="1"/>
  <c r="D1765" i="19"/>
  <c r="E1765" i="19" s="1"/>
  <c r="D1764" i="19"/>
  <c r="E1764" i="19" s="1"/>
  <c r="D1763" i="19"/>
  <c r="E1763" i="19" s="1"/>
  <c r="D1762" i="19"/>
  <c r="E1762" i="19" s="1"/>
  <c r="D1761" i="19"/>
  <c r="E1761" i="19" s="1"/>
  <c r="D1760" i="19"/>
  <c r="E1760" i="19" s="1"/>
  <c r="D1759" i="19"/>
  <c r="E1759" i="19" s="1"/>
  <c r="E1758" i="19"/>
  <c r="D1758" i="19"/>
  <c r="D1757" i="19"/>
  <c r="E1757" i="19" s="1"/>
  <c r="D1756" i="19"/>
  <c r="E1756" i="19" s="1"/>
  <c r="D1755" i="19"/>
  <c r="E1755" i="19" s="1"/>
  <c r="D1754" i="19"/>
  <c r="E1754" i="19" s="1"/>
  <c r="D1753" i="19"/>
  <c r="E1753" i="19" s="1"/>
  <c r="D1752" i="19"/>
  <c r="E1752" i="19" s="1"/>
  <c r="D1751" i="19"/>
  <c r="E1751" i="19" s="1"/>
  <c r="D1750" i="19"/>
  <c r="E1750" i="19" s="1"/>
  <c r="D1749" i="19"/>
  <c r="E1749" i="19" s="1"/>
  <c r="D1748" i="19"/>
  <c r="E1748" i="19" s="1"/>
  <c r="D1747" i="19"/>
  <c r="E1747" i="19" s="1"/>
  <c r="D1746" i="19"/>
  <c r="E1746" i="19" s="1"/>
  <c r="D1745" i="19"/>
  <c r="E1745" i="19" s="1"/>
  <c r="D1744" i="19"/>
  <c r="E1744" i="19" s="1"/>
  <c r="D1743" i="19"/>
  <c r="E1743" i="19" s="1"/>
  <c r="E1742" i="19"/>
  <c r="D1742" i="19"/>
  <c r="D1741" i="19"/>
  <c r="E1741" i="19" s="1"/>
  <c r="D1740" i="19"/>
  <c r="E1740" i="19" s="1"/>
  <c r="D1739" i="19"/>
  <c r="E1739" i="19" s="1"/>
  <c r="D1738" i="19"/>
  <c r="E1738" i="19" s="1"/>
  <c r="D1737" i="19"/>
  <c r="E1737" i="19" s="1"/>
  <c r="D1736" i="19"/>
  <c r="E1736" i="19" s="1"/>
  <c r="D1735" i="19"/>
  <c r="E1735" i="19" s="1"/>
  <c r="D1734" i="19"/>
  <c r="E1734" i="19" s="1"/>
  <c r="D1733" i="19"/>
  <c r="E1733" i="19" s="1"/>
  <c r="D1732" i="19"/>
  <c r="E1732" i="19" s="1"/>
  <c r="D1731" i="19"/>
  <c r="E1731" i="19" s="1"/>
  <c r="E1730" i="19"/>
  <c r="D1730" i="19"/>
  <c r="D1729" i="19"/>
  <c r="E1729" i="19" s="1"/>
  <c r="D1728" i="19"/>
  <c r="E1728" i="19" s="1"/>
  <c r="D1727" i="19"/>
  <c r="E1727" i="19" s="1"/>
  <c r="D1726" i="19"/>
  <c r="E1726" i="19" s="1"/>
  <c r="D1725" i="19"/>
  <c r="E1725" i="19" s="1"/>
  <c r="E1724" i="19"/>
  <c r="D1724" i="19"/>
  <c r="D1723" i="19"/>
  <c r="E1723" i="19" s="1"/>
  <c r="E1722" i="19"/>
  <c r="D1722" i="19"/>
  <c r="D1721" i="19"/>
  <c r="E1721" i="19" s="1"/>
  <c r="D1720" i="19"/>
  <c r="E1720" i="19" s="1"/>
  <c r="D1719" i="19"/>
  <c r="E1719" i="19" s="1"/>
  <c r="E1718" i="19"/>
  <c r="D1718" i="19"/>
  <c r="D1717" i="19"/>
  <c r="E1717" i="19" s="1"/>
  <c r="E1716" i="19"/>
  <c r="D1716" i="19"/>
  <c r="D1715" i="19"/>
  <c r="E1715" i="19" s="1"/>
  <c r="D1714" i="19"/>
  <c r="E1714" i="19" s="1"/>
  <c r="D1713" i="19"/>
  <c r="E1713" i="19" s="1"/>
  <c r="D1712" i="19"/>
  <c r="E1712" i="19" s="1"/>
  <c r="D1711" i="19"/>
  <c r="E1711" i="19" s="1"/>
  <c r="E1710" i="19"/>
  <c r="D1710" i="19"/>
  <c r="D1709" i="19"/>
  <c r="E1709" i="19" s="1"/>
  <c r="D1708" i="19"/>
  <c r="E1708" i="19" s="1"/>
  <c r="D1707" i="19"/>
  <c r="E1707" i="19" s="1"/>
  <c r="D1706" i="19"/>
  <c r="E1706" i="19" s="1"/>
  <c r="D1705" i="19"/>
  <c r="E1705" i="19" s="1"/>
  <c r="D1704" i="19"/>
  <c r="E1704" i="19" s="1"/>
  <c r="D1703" i="19"/>
  <c r="E1703" i="19" s="1"/>
  <c r="D1702" i="19"/>
  <c r="E1702" i="19" s="1"/>
  <c r="D1701" i="19"/>
  <c r="E1701" i="19" s="1"/>
  <c r="D1700" i="19"/>
  <c r="E1700" i="19" s="1"/>
  <c r="D1699" i="19"/>
  <c r="E1699" i="19" s="1"/>
  <c r="E1698" i="19"/>
  <c r="D1698" i="19"/>
  <c r="D1697" i="19"/>
  <c r="E1697" i="19" s="1"/>
  <c r="D1696" i="19"/>
  <c r="E1696" i="19" s="1"/>
  <c r="D1695" i="19"/>
  <c r="E1695" i="19" s="1"/>
  <c r="D1694" i="19"/>
  <c r="E1694" i="19" s="1"/>
  <c r="D1693" i="19"/>
  <c r="E1693" i="19" s="1"/>
  <c r="E1692" i="19"/>
  <c r="D1692" i="19"/>
  <c r="D1691" i="19"/>
  <c r="E1691" i="19" s="1"/>
  <c r="E1690" i="19"/>
  <c r="D1690" i="19"/>
  <c r="D1689" i="19"/>
  <c r="E1689" i="19" s="1"/>
  <c r="D1688" i="19"/>
  <c r="E1688" i="19" s="1"/>
  <c r="D1687" i="19"/>
  <c r="E1687" i="19" s="1"/>
  <c r="E1686" i="19"/>
  <c r="D1686" i="19"/>
  <c r="D1685" i="19"/>
  <c r="E1685" i="19" s="1"/>
  <c r="E1684" i="19"/>
  <c r="D1684" i="19"/>
  <c r="D1683" i="19"/>
  <c r="E1683" i="19" s="1"/>
  <c r="D1682" i="19"/>
  <c r="E1682" i="19" s="1"/>
  <c r="D1681" i="19"/>
  <c r="E1681" i="19" s="1"/>
  <c r="D1680" i="19"/>
  <c r="E1680" i="19" s="1"/>
  <c r="D1679" i="19"/>
  <c r="E1679" i="19" s="1"/>
  <c r="E1678" i="19"/>
  <c r="D1678" i="19"/>
  <c r="D1677" i="19"/>
  <c r="E1677" i="19" s="1"/>
  <c r="D1676" i="19"/>
  <c r="E1676" i="19" s="1"/>
  <c r="D1675" i="19"/>
  <c r="E1675" i="19" s="1"/>
  <c r="D1674" i="19"/>
  <c r="E1674" i="19" s="1"/>
  <c r="D1673" i="19"/>
  <c r="E1673" i="19" s="1"/>
  <c r="D1672" i="19"/>
  <c r="E1672" i="19" s="1"/>
  <c r="D1671" i="19"/>
  <c r="E1671" i="19" s="1"/>
  <c r="D1670" i="19"/>
  <c r="E1670" i="19" s="1"/>
  <c r="D1669" i="19"/>
  <c r="E1669" i="19" s="1"/>
  <c r="D1668" i="19"/>
  <c r="E1668" i="19" s="1"/>
  <c r="D1667" i="19"/>
  <c r="E1667" i="19" s="1"/>
  <c r="E1666" i="19"/>
  <c r="D1666" i="19"/>
  <c r="D1665" i="19"/>
  <c r="E1665" i="19" s="1"/>
  <c r="D1664" i="19"/>
  <c r="E1664" i="19" s="1"/>
  <c r="D1663" i="19"/>
  <c r="E1663" i="19" s="1"/>
  <c r="D1662" i="19"/>
  <c r="E1662" i="19" s="1"/>
  <c r="D1661" i="19"/>
  <c r="E1661" i="19" s="1"/>
  <c r="E1660" i="19"/>
  <c r="D1660" i="19"/>
  <c r="D1659" i="19"/>
  <c r="E1659" i="19" s="1"/>
  <c r="E1658" i="19"/>
  <c r="D1658" i="19"/>
  <c r="D1657" i="19"/>
  <c r="E1657" i="19" s="1"/>
  <c r="D1656" i="19"/>
  <c r="E1656" i="19" s="1"/>
  <c r="D1655" i="19"/>
  <c r="E1655" i="19" s="1"/>
  <c r="E1654" i="19"/>
  <c r="D1654" i="19"/>
  <c r="D1653" i="19"/>
  <c r="E1653" i="19" s="1"/>
  <c r="E1652" i="19"/>
  <c r="D1652" i="19"/>
  <c r="D1651" i="19"/>
  <c r="E1651" i="19" s="1"/>
  <c r="D1650" i="19"/>
  <c r="E1650" i="19" s="1"/>
  <c r="D1649" i="19"/>
  <c r="E1649" i="19" s="1"/>
  <c r="D1648" i="19"/>
  <c r="E1648" i="19" s="1"/>
  <c r="D1647" i="19"/>
  <c r="E1647" i="19" s="1"/>
  <c r="E1646" i="19"/>
  <c r="D1646" i="19"/>
  <c r="D1645" i="19"/>
  <c r="E1645" i="19" s="1"/>
  <c r="D1644" i="19"/>
  <c r="E1644" i="19" s="1"/>
  <c r="D1643" i="19"/>
  <c r="E1643" i="19" s="1"/>
  <c r="D1642" i="19"/>
  <c r="E1642" i="19" s="1"/>
  <c r="D1641" i="19"/>
  <c r="E1641" i="19" s="1"/>
  <c r="D1640" i="19"/>
  <c r="E1640" i="19" s="1"/>
  <c r="D1639" i="19"/>
  <c r="E1639" i="19" s="1"/>
  <c r="D1638" i="19"/>
  <c r="E1638" i="19" s="1"/>
  <c r="D1637" i="19"/>
  <c r="E1637" i="19" s="1"/>
  <c r="D1636" i="19"/>
  <c r="E1636" i="19" s="1"/>
  <c r="D1635" i="19"/>
  <c r="E1635" i="19" s="1"/>
  <c r="E1634" i="19"/>
  <c r="D1634" i="19"/>
  <c r="D1633" i="19"/>
  <c r="E1633" i="19" s="1"/>
  <c r="D1632" i="19"/>
  <c r="E1632" i="19" s="1"/>
  <c r="D1631" i="19"/>
  <c r="E1631" i="19" s="1"/>
  <c r="D1630" i="19"/>
  <c r="E1630" i="19" s="1"/>
  <c r="D1629" i="19"/>
  <c r="E1629" i="19" s="1"/>
  <c r="E1628" i="19"/>
  <c r="D1628" i="19"/>
  <c r="D1627" i="19"/>
  <c r="E1627" i="19" s="1"/>
  <c r="E1626" i="19"/>
  <c r="D1626" i="19"/>
  <c r="D1625" i="19"/>
  <c r="E1625" i="19" s="1"/>
  <c r="D1624" i="19"/>
  <c r="E1624" i="19" s="1"/>
  <c r="D1623" i="19"/>
  <c r="E1623" i="19" s="1"/>
  <c r="E1622" i="19"/>
  <c r="D1622" i="19"/>
  <c r="D1621" i="19"/>
  <c r="E1621" i="19" s="1"/>
  <c r="E1620" i="19"/>
  <c r="D1620" i="19"/>
  <c r="D1619" i="19"/>
  <c r="E1619" i="19" s="1"/>
  <c r="D1618" i="19"/>
  <c r="E1618" i="19" s="1"/>
  <c r="D1617" i="19"/>
  <c r="E1617" i="19" s="1"/>
  <c r="D1616" i="19"/>
  <c r="E1616" i="19" s="1"/>
  <c r="D1615" i="19"/>
  <c r="E1615" i="19" s="1"/>
  <c r="E1614" i="19"/>
  <c r="D1614" i="19"/>
  <c r="D1613" i="19"/>
  <c r="E1613" i="19" s="1"/>
  <c r="D1612" i="19"/>
  <c r="E1612" i="19" s="1"/>
  <c r="D1611" i="19"/>
  <c r="E1611" i="19" s="1"/>
  <c r="D1610" i="19"/>
  <c r="E1610" i="19" s="1"/>
  <c r="D1609" i="19"/>
  <c r="E1609" i="19" s="1"/>
  <c r="D1608" i="19"/>
  <c r="E1608" i="19" s="1"/>
  <c r="D1607" i="19"/>
  <c r="E1607" i="19" s="1"/>
  <c r="D1606" i="19"/>
  <c r="E1606" i="19" s="1"/>
  <c r="D1605" i="19"/>
  <c r="E1605" i="19" s="1"/>
  <c r="D1604" i="19"/>
  <c r="E1604" i="19" s="1"/>
  <c r="D1603" i="19"/>
  <c r="E1603" i="19" s="1"/>
  <c r="E1602" i="19"/>
  <c r="D1602" i="19"/>
  <c r="D1601" i="19"/>
  <c r="E1601" i="19" s="1"/>
  <c r="D1600" i="19"/>
  <c r="E1600" i="19" s="1"/>
  <c r="D1599" i="19"/>
  <c r="E1599" i="19" s="1"/>
  <c r="D1598" i="19"/>
  <c r="E1598" i="19" s="1"/>
  <c r="D1597" i="19"/>
  <c r="E1597" i="19" s="1"/>
  <c r="E1596" i="19"/>
  <c r="D1596" i="19"/>
  <c r="D1595" i="19"/>
  <c r="E1595" i="19" s="1"/>
  <c r="E1594" i="19"/>
  <c r="D1594" i="19"/>
  <c r="D1593" i="19"/>
  <c r="E1593" i="19" s="1"/>
  <c r="D1592" i="19"/>
  <c r="E1592" i="19" s="1"/>
  <c r="D1591" i="19"/>
  <c r="E1591" i="19" s="1"/>
  <c r="E1590" i="19"/>
  <c r="D1590" i="19"/>
  <c r="D1589" i="19"/>
  <c r="E1589" i="19" s="1"/>
  <c r="E1588" i="19"/>
  <c r="D1588" i="19"/>
  <c r="D1587" i="19"/>
  <c r="E1587" i="19" s="1"/>
  <c r="D1586" i="19"/>
  <c r="E1586" i="19" s="1"/>
  <c r="D1585" i="19"/>
  <c r="E1585" i="19" s="1"/>
  <c r="D1584" i="19"/>
  <c r="E1584" i="19" s="1"/>
  <c r="D1583" i="19"/>
  <c r="E1583" i="19" s="1"/>
  <c r="E1582" i="19"/>
  <c r="D1582" i="19"/>
  <c r="D1581" i="19"/>
  <c r="E1581" i="19" s="1"/>
  <c r="D1580" i="19"/>
  <c r="E1580" i="19" s="1"/>
  <c r="D1579" i="19"/>
  <c r="E1579" i="19" s="1"/>
  <c r="D1578" i="19"/>
  <c r="E1578" i="19" s="1"/>
  <c r="D1577" i="19"/>
  <c r="E1577" i="19" s="1"/>
  <c r="D1576" i="19"/>
  <c r="E1576" i="19" s="1"/>
  <c r="D1575" i="19"/>
  <c r="E1575" i="19" s="1"/>
  <c r="D1574" i="19"/>
  <c r="E1574" i="19" s="1"/>
  <c r="D1573" i="19"/>
  <c r="E1573" i="19" s="1"/>
  <c r="D1572" i="19"/>
  <c r="E1572" i="19" s="1"/>
  <c r="D1571" i="19"/>
  <c r="E1571" i="19" s="1"/>
  <c r="E1570" i="19"/>
  <c r="D1570" i="19"/>
  <c r="D1569" i="19"/>
  <c r="E1569" i="19" s="1"/>
  <c r="D1568" i="19"/>
  <c r="E1568" i="19" s="1"/>
  <c r="D1567" i="19"/>
  <c r="E1567" i="19" s="1"/>
  <c r="D1566" i="19"/>
  <c r="E1566" i="19" s="1"/>
  <c r="D1565" i="19"/>
  <c r="E1565" i="19" s="1"/>
  <c r="E1564" i="19"/>
  <c r="D1564" i="19"/>
  <c r="D1563" i="19"/>
  <c r="E1563" i="19" s="1"/>
  <c r="E1562" i="19"/>
  <c r="D1562" i="19"/>
  <c r="D1561" i="19"/>
  <c r="E1561" i="19" s="1"/>
  <c r="D1560" i="19"/>
  <c r="E1560" i="19" s="1"/>
  <c r="D1559" i="19"/>
  <c r="E1559" i="19" s="1"/>
  <c r="E1558" i="19"/>
  <c r="D1558" i="19"/>
  <c r="D1557" i="19"/>
  <c r="E1557" i="19" s="1"/>
  <c r="E1556" i="19"/>
  <c r="D1556" i="19"/>
  <c r="D1555" i="19"/>
  <c r="E1555" i="19" s="1"/>
  <c r="D1554" i="19"/>
  <c r="E1554" i="19" s="1"/>
  <c r="D1553" i="19"/>
  <c r="E1553" i="19" s="1"/>
  <c r="D1552" i="19"/>
  <c r="E1552" i="19" s="1"/>
  <c r="D1551" i="19"/>
  <c r="E1551" i="19" s="1"/>
  <c r="E1550" i="19"/>
  <c r="D1550" i="19"/>
  <c r="D1549" i="19"/>
  <c r="E1549" i="19" s="1"/>
  <c r="D1548" i="19"/>
  <c r="E1548" i="19" s="1"/>
  <c r="D1547" i="19"/>
  <c r="E1547" i="19" s="1"/>
  <c r="D1546" i="19"/>
  <c r="E1546" i="19" s="1"/>
  <c r="D1545" i="19"/>
  <c r="E1545" i="19" s="1"/>
  <c r="D1544" i="19"/>
  <c r="E1544" i="19" s="1"/>
  <c r="D1543" i="19"/>
  <c r="E1543" i="19" s="1"/>
  <c r="D1542" i="19"/>
  <c r="E1542" i="19" s="1"/>
  <c r="D1541" i="19"/>
  <c r="E1541" i="19" s="1"/>
  <c r="D1540" i="19"/>
  <c r="E1540" i="19" s="1"/>
  <c r="D1539" i="19"/>
  <c r="E1539" i="19" s="1"/>
  <c r="E1538" i="19"/>
  <c r="D1538" i="19"/>
  <c r="D1537" i="19"/>
  <c r="E1537" i="19" s="1"/>
  <c r="D1536" i="19"/>
  <c r="E1536" i="19" s="1"/>
  <c r="D1535" i="19"/>
  <c r="E1535" i="19" s="1"/>
  <c r="D1534" i="19"/>
  <c r="E1534" i="19" s="1"/>
  <c r="D1533" i="19"/>
  <c r="E1533" i="19" s="1"/>
  <c r="E1532" i="19"/>
  <c r="D1532" i="19"/>
  <c r="D1531" i="19"/>
  <c r="E1531" i="19" s="1"/>
  <c r="E1530" i="19"/>
  <c r="D1530" i="19"/>
  <c r="D1529" i="19"/>
  <c r="E1529" i="19" s="1"/>
  <c r="D1528" i="19"/>
  <c r="E1528" i="19" s="1"/>
  <c r="D1527" i="19"/>
  <c r="E1527" i="19" s="1"/>
  <c r="E1526" i="19"/>
  <c r="D1526" i="19"/>
  <c r="D1525" i="19"/>
  <c r="E1525" i="19" s="1"/>
  <c r="E1524" i="19"/>
  <c r="D1524" i="19"/>
  <c r="D1523" i="19"/>
  <c r="E1523" i="19" s="1"/>
  <c r="D1522" i="19"/>
  <c r="E1522" i="19" s="1"/>
  <c r="D1521" i="19"/>
  <c r="E1521" i="19" s="1"/>
  <c r="D1520" i="19"/>
  <c r="E1520" i="19" s="1"/>
  <c r="D1519" i="19"/>
  <c r="E1519" i="19" s="1"/>
  <c r="E1518" i="19"/>
  <c r="D1518" i="19"/>
  <c r="D1517" i="19"/>
  <c r="E1517" i="19" s="1"/>
  <c r="D1516" i="19"/>
  <c r="E1516" i="19" s="1"/>
  <c r="D1515" i="19"/>
  <c r="E1515" i="19" s="1"/>
  <c r="D1514" i="19"/>
  <c r="E1514" i="19" s="1"/>
  <c r="D1513" i="19"/>
  <c r="E1513" i="19" s="1"/>
  <c r="D1512" i="19"/>
  <c r="E1512" i="19" s="1"/>
  <c r="D1511" i="19"/>
  <c r="E1511" i="19" s="1"/>
  <c r="D1510" i="19"/>
  <c r="E1510" i="19" s="1"/>
  <c r="D1509" i="19"/>
  <c r="E1509" i="19" s="1"/>
  <c r="D1508" i="19"/>
  <c r="E1508" i="19" s="1"/>
  <c r="D1507" i="19"/>
  <c r="E1507" i="19" s="1"/>
  <c r="E1506" i="19"/>
  <c r="D1506" i="19"/>
  <c r="D1505" i="19"/>
  <c r="E1505" i="19" s="1"/>
  <c r="D1504" i="19"/>
  <c r="E1504" i="19" s="1"/>
  <c r="D1503" i="19"/>
  <c r="E1503" i="19" s="1"/>
  <c r="D1502" i="19"/>
  <c r="E1502" i="19" s="1"/>
  <c r="E1501" i="19"/>
  <c r="D1501" i="19"/>
  <c r="D1500" i="19"/>
  <c r="E1500" i="19" s="1"/>
  <c r="E1499" i="19"/>
  <c r="D1499" i="19"/>
  <c r="D1498" i="19"/>
  <c r="E1498" i="19" s="1"/>
  <c r="E1497" i="19"/>
  <c r="D1497" i="19"/>
  <c r="D1496" i="19"/>
  <c r="E1496" i="19" s="1"/>
  <c r="E1495" i="19"/>
  <c r="D1495" i="19"/>
  <c r="D1494" i="19"/>
  <c r="E1494" i="19" s="1"/>
  <c r="E1493" i="19"/>
  <c r="D1493" i="19"/>
  <c r="D1492" i="19"/>
  <c r="E1492" i="19" s="1"/>
  <c r="E1491" i="19"/>
  <c r="D1491" i="19"/>
  <c r="D1490" i="19"/>
  <c r="E1490" i="19" s="1"/>
  <c r="E1489" i="19"/>
  <c r="D1489" i="19"/>
  <c r="D1488" i="19"/>
  <c r="E1488" i="19" s="1"/>
  <c r="D1487" i="19"/>
  <c r="E1487" i="19" s="1"/>
  <c r="E1486" i="19"/>
  <c r="D1486" i="19"/>
  <c r="D1485" i="19"/>
  <c r="E1485" i="19" s="1"/>
  <c r="D1484" i="19"/>
  <c r="E1484" i="19" s="1"/>
  <c r="D1483" i="19"/>
  <c r="E1483" i="19" s="1"/>
  <c r="D1482" i="19"/>
  <c r="E1482" i="19" s="1"/>
  <c r="D1481" i="19"/>
  <c r="E1481" i="19" s="1"/>
  <c r="D1480" i="19"/>
  <c r="E1480" i="19" s="1"/>
  <c r="D1479" i="19"/>
  <c r="E1479" i="19" s="1"/>
  <c r="E1478" i="19"/>
  <c r="D1478" i="19"/>
  <c r="D1477" i="19"/>
  <c r="E1477" i="19" s="1"/>
  <c r="D1476" i="19"/>
  <c r="E1476" i="19" s="1"/>
  <c r="D1475" i="19"/>
  <c r="E1475" i="19" s="1"/>
  <c r="D1474" i="19"/>
  <c r="E1474" i="19" s="1"/>
  <c r="D1473" i="19"/>
  <c r="E1473" i="19" s="1"/>
  <c r="D1472" i="19"/>
  <c r="E1472" i="19" s="1"/>
  <c r="D1471" i="19"/>
  <c r="E1471" i="19" s="1"/>
  <c r="D1470" i="19"/>
  <c r="E1470" i="19" s="1"/>
  <c r="D1469" i="19"/>
  <c r="E1469" i="19" s="1"/>
  <c r="D1468" i="19"/>
  <c r="E1468" i="19" s="1"/>
  <c r="D1467" i="19"/>
  <c r="E1467" i="19" s="1"/>
  <c r="D1466" i="19"/>
  <c r="E1466" i="19" s="1"/>
  <c r="D1465" i="19"/>
  <c r="E1465" i="19" s="1"/>
  <c r="D1464" i="19"/>
  <c r="E1464" i="19" s="1"/>
  <c r="D1463" i="19"/>
  <c r="E1463" i="19" s="1"/>
  <c r="D1462" i="19"/>
  <c r="E1462" i="19" s="1"/>
  <c r="D1461" i="19"/>
  <c r="E1461" i="19" s="1"/>
  <c r="D1460" i="19"/>
  <c r="E1460" i="19" s="1"/>
  <c r="D1459" i="19"/>
  <c r="E1459" i="19" s="1"/>
  <c r="D1458" i="19"/>
  <c r="E1458" i="19" s="1"/>
  <c r="D1457" i="19"/>
  <c r="E1457" i="19" s="1"/>
  <c r="D1456" i="19"/>
  <c r="E1456" i="19" s="1"/>
  <c r="D1455" i="19"/>
  <c r="E1455" i="19" s="1"/>
  <c r="E1454" i="19"/>
  <c r="D1454" i="19"/>
  <c r="D1453" i="19"/>
  <c r="E1453" i="19" s="1"/>
  <c r="D1452" i="19"/>
  <c r="E1452" i="19" s="1"/>
  <c r="D1451" i="19"/>
  <c r="E1451" i="19" s="1"/>
  <c r="D1450" i="19"/>
  <c r="E1450" i="19" s="1"/>
  <c r="D1449" i="19"/>
  <c r="E1449" i="19" s="1"/>
  <c r="D1448" i="19"/>
  <c r="E1448" i="19" s="1"/>
  <c r="D1447" i="19"/>
  <c r="E1447" i="19" s="1"/>
  <c r="D1446" i="19"/>
  <c r="E1446" i="19" s="1"/>
  <c r="D1445" i="19"/>
  <c r="E1445" i="19" s="1"/>
  <c r="D1444" i="19"/>
  <c r="E1444" i="19" s="1"/>
  <c r="D1443" i="19"/>
  <c r="E1443" i="19" s="1"/>
  <c r="D1442" i="19"/>
  <c r="E1442" i="19" s="1"/>
  <c r="D1441" i="19"/>
  <c r="E1441" i="19" s="1"/>
  <c r="D1440" i="19"/>
  <c r="E1440" i="19" s="1"/>
  <c r="D1439" i="19"/>
  <c r="E1439" i="19" s="1"/>
  <c r="D1438" i="19"/>
  <c r="E1438" i="19" s="1"/>
  <c r="D1437" i="19"/>
  <c r="E1437" i="19" s="1"/>
  <c r="D1436" i="19"/>
  <c r="E1436" i="19" s="1"/>
  <c r="D1435" i="19"/>
  <c r="E1435" i="19" s="1"/>
  <c r="E1434" i="19"/>
  <c r="D1434" i="19"/>
  <c r="D1433" i="19"/>
  <c r="E1433" i="19" s="1"/>
  <c r="D1432" i="19"/>
  <c r="E1432" i="19" s="1"/>
  <c r="D1431" i="19"/>
  <c r="E1431" i="19" s="1"/>
  <c r="D1430" i="19"/>
  <c r="E1430" i="19" s="1"/>
  <c r="D1429" i="19"/>
  <c r="E1429" i="19" s="1"/>
  <c r="D1428" i="19"/>
  <c r="E1428" i="19" s="1"/>
  <c r="D1427" i="19"/>
  <c r="E1427" i="19" s="1"/>
  <c r="D1426" i="19"/>
  <c r="E1426" i="19" s="1"/>
  <c r="D1425" i="19"/>
  <c r="E1425" i="19" s="1"/>
  <c r="D1424" i="19"/>
  <c r="E1424" i="19" s="1"/>
  <c r="D1423" i="19"/>
  <c r="E1423" i="19" s="1"/>
  <c r="D1422" i="19"/>
  <c r="E1422" i="19" s="1"/>
  <c r="D1421" i="19"/>
  <c r="E1421" i="19" s="1"/>
  <c r="D1420" i="19"/>
  <c r="E1420" i="19" s="1"/>
  <c r="D1419" i="19"/>
  <c r="E1419" i="19" s="1"/>
  <c r="D1418" i="19"/>
  <c r="E1418" i="19" s="1"/>
  <c r="D1417" i="19"/>
  <c r="E1417" i="19" s="1"/>
  <c r="D1416" i="19"/>
  <c r="E1416" i="19" s="1"/>
  <c r="D1415" i="19"/>
  <c r="E1415" i="19" s="1"/>
  <c r="D1414" i="19"/>
  <c r="E1414" i="19" s="1"/>
  <c r="D1413" i="19"/>
  <c r="E1413" i="19" s="1"/>
  <c r="D1412" i="19"/>
  <c r="E1412" i="19" s="1"/>
  <c r="D1411" i="19"/>
  <c r="E1411" i="19" s="1"/>
  <c r="D1410" i="19"/>
  <c r="E1410" i="19" s="1"/>
  <c r="D1409" i="19"/>
  <c r="E1409" i="19" s="1"/>
  <c r="D1408" i="19"/>
  <c r="E1408" i="19" s="1"/>
  <c r="D1407" i="19"/>
  <c r="E1407" i="19" s="1"/>
  <c r="E1406" i="19"/>
  <c r="D1406" i="19"/>
  <c r="D1405" i="19"/>
  <c r="E1405" i="19" s="1"/>
  <c r="D1404" i="19"/>
  <c r="E1404" i="19" s="1"/>
  <c r="D1403" i="19"/>
  <c r="E1403" i="19" s="1"/>
  <c r="E1402" i="19"/>
  <c r="D1402" i="19"/>
  <c r="D1401" i="19"/>
  <c r="E1401" i="19" s="1"/>
  <c r="D1400" i="19"/>
  <c r="E1400" i="19" s="1"/>
  <c r="D1399" i="19"/>
  <c r="E1399" i="19" s="1"/>
  <c r="D1398" i="19"/>
  <c r="E1398" i="19" s="1"/>
  <c r="D1397" i="19"/>
  <c r="E1397" i="19" s="1"/>
  <c r="E1396" i="19"/>
  <c r="D1396" i="19"/>
  <c r="D1395" i="19"/>
  <c r="E1395" i="19" s="1"/>
  <c r="D1394" i="19"/>
  <c r="E1394" i="19" s="1"/>
  <c r="D1393" i="19"/>
  <c r="E1393" i="19" s="1"/>
  <c r="D1392" i="19"/>
  <c r="E1392" i="19" s="1"/>
  <c r="D1391" i="19"/>
  <c r="E1391" i="19" s="1"/>
  <c r="D1390" i="19"/>
  <c r="E1390" i="19" s="1"/>
  <c r="D1389" i="19"/>
  <c r="E1389" i="19" s="1"/>
  <c r="D1388" i="19"/>
  <c r="E1388" i="19" s="1"/>
  <c r="D1387" i="19"/>
  <c r="E1387" i="19" s="1"/>
  <c r="D1386" i="19"/>
  <c r="E1386" i="19" s="1"/>
  <c r="D1385" i="19"/>
  <c r="E1385" i="19" s="1"/>
  <c r="D1384" i="19"/>
  <c r="E1384" i="19" s="1"/>
  <c r="D1383" i="19"/>
  <c r="E1383" i="19" s="1"/>
  <c r="E1382" i="19"/>
  <c r="D1382" i="19"/>
  <c r="D1381" i="19"/>
  <c r="E1381" i="19" s="1"/>
  <c r="D1380" i="19"/>
  <c r="E1380" i="19" s="1"/>
  <c r="D1379" i="19"/>
  <c r="E1379" i="19" s="1"/>
  <c r="D1378" i="19"/>
  <c r="E1378" i="19" s="1"/>
  <c r="D1377" i="19"/>
  <c r="E1377" i="19" s="1"/>
  <c r="D1376" i="19"/>
  <c r="E1376" i="19" s="1"/>
  <c r="D1375" i="19"/>
  <c r="E1375" i="19" s="1"/>
  <c r="E1374" i="19"/>
  <c r="D1374" i="19"/>
  <c r="D1373" i="19"/>
  <c r="E1373" i="19" s="1"/>
  <c r="D1372" i="19"/>
  <c r="E1372" i="19" s="1"/>
  <c r="D1371" i="19"/>
  <c r="E1371" i="19" s="1"/>
  <c r="D1370" i="19"/>
  <c r="E1370" i="19" s="1"/>
  <c r="D1369" i="19"/>
  <c r="E1369" i="19" s="1"/>
  <c r="D1368" i="19"/>
  <c r="E1368" i="19" s="1"/>
  <c r="D1367" i="19"/>
  <c r="E1367" i="19" s="1"/>
  <c r="D1366" i="19"/>
  <c r="E1366" i="19" s="1"/>
  <c r="D1365" i="19"/>
  <c r="E1365" i="19" s="1"/>
  <c r="E1364" i="19"/>
  <c r="D1364" i="19"/>
  <c r="D1363" i="19"/>
  <c r="E1363" i="19" s="1"/>
  <c r="D1362" i="19"/>
  <c r="E1362" i="19" s="1"/>
  <c r="D1361" i="19"/>
  <c r="E1361" i="19" s="1"/>
  <c r="D1360" i="19"/>
  <c r="E1360" i="19" s="1"/>
  <c r="D1359" i="19"/>
  <c r="E1359" i="19" s="1"/>
  <c r="E1358" i="19"/>
  <c r="D1358" i="19"/>
  <c r="D1357" i="19"/>
  <c r="E1357" i="19" s="1"/>
  <c r="D1356" i="19"/>
  <c r="E1356" i="19" s="1"/>
  <c r="D1355" i="19"/>
  <c r="E1355" i="19" s="1"/>
  <c r="D1354" i="19"/>
  <c r="E1354" i="19" s="1"/>
  <c r="D1353" i="19"/>
  <c r="E1353" i="19" s="1"/>
  <c r="D1352" i="19"/>
  <c r="E1352" i="19" s="1"/>
  <c r="D1351" i="19"/>
  <c r="E1351" i="19" s="1"/>
  <c r="E1350" i="19"/>
  <c r="D1350" i="19"/>
  <c r="D1349" i="19"/>
  <c r="E1349" i="19" s="1"/>
  <c r="D1348" i="19"/>
  <c r="E1348" i="19" s="1"/>
  <c r="D1347" i="19"/>
  <c r="E1347" i="19" s="1"/>
  <c r="D1346" i="19"/>
  <c r="E1346" i="19" s="1"/>
  <c r="D1345" i="19"/>
  <c r="E1345" i="19" s="1"/>
  <c r="D1344" i="19"/>
  <c r="E1344" i="19" s="1"/>
  <c r="D1343" i="19"/>
  <c r="E1343" i="19" s="1"/>
  <c r="D1342" i="19"/>
  <c r="E1342" i="19" s="1"/>
  <c r="D1341" i="19"/>
  <c r="E1341" i="19" s="1"/>
  <c r="D1340" i="19"/>
  <c r="E1340" i="19" s="1"/>
  <c r="D1339" i="19"/>
  <c r="E1339" i="19" s="1"/>
  <c r="D1338" i="19"/>
  <c r="E1338" i="19" s="1"/>
  <c r="D1337" i="19"/>
  <c r="E1337" i="19" s="1"/>
  <c r="D1336" i="19"/>
  <c r="E1336" i="19" s="1"/>
  <c r="D1335" i="19"/>
  <c r="E1335" i="19" s="1"/>
  <c r="D1334" i="19"/>
  <c r="E1334" i="19" s="1"/>
  <c r="D1333" i="19"/>
  <c r="E1333" i="19" s="1"/>
  <c r="D1332" i="19"/>
  <c r="E1332" i="19" s="1"/>
  <c r="D1331" i="19"/>
  <c r="E1331" i="19" s="1"/>
  <c r="D1330" i="19"/>
  <c r="E1330" i="19" s="1"/>
  <c r="D1329" i="19"/>
  <c r="E1329" i="19" s="1"/>
  <c r="D1328" i="19"/>
  <c r="E1328" i="19" s="1"/>
  <c r="D1327" i="19"/>
  <c r="E1327" i="19" s="1"/>
  <c r="E1326" i="19"/>
  <c r="D1326" i="19"/>
  <c r="D1325" i="19"/>
  <c r="E1325" i="19" s="1"/>
  <c r="D1324" i="19"/>
  <c r="E1324" i="19" s="1"/>
  <c r="D1323" i="19"/>
  <c r="E1323" i="19" s="1"/>
  <c r="D1322" i="19"/>
  <c r="E1322" i="19" s="1"/>
  <c r="D1321" i="19"/>
  <c r="E1321" i="19" s="1"/>
  <c r="D1320" i="19"/>
  <c r="E1320" i="19" s="1"/>
  <c r="D1319" i="19"/>
  <c r="E1319" i="19" s="1"/>
  <c r="D1318" i="19"/>
  <c r="E1318" i="19" s="1"/>
  <c r="D1317" i="19"/>
  <c r="E1317" i="19" s="1"/>
  <c r="D1316" i="19"/>
  <c r="E1316" i="19" s="1"/>
  <c r="D1315" i="19"/>
  <c r="E1315" i="19" s="1"/>
  <c r="D1314" i="19"/>
  <c r="E1314" i="19" s="1"/>
  <c r="D1313" i="19"/>
  <c r="E1313" i="19" s="1"/>
  <c r="D1312" i="19"/>
  <c r="E1312" i="19" s="1"/>
  <c r="D1311" i="19"/>
  <c r="E1311" i="19" s="1"/>
  <c r="D1310" i="19"/>
  <c r="E1310" i="19" s="1"/>
  <c r="D1309" i="19"/>
  <c r="E1309" i="19" s="1"/>
  <c r="D1308" i="19"/>
  <c r="E1308" i="19" s="1"/>
  <c r="D1307" i="19"/>
  <c r="E1307" i="19" s="1"/>
  <c r="E1306" i="19"/>
  <c r="D1306" i="19"/>
  <c r="D1305" i="19"/>
  <c r="E1305" i="19" s="1"/>
  <c r="D1304" i="19"/>
  <c r="E1304" i="19" s="1"/>
  <c r="D1303" i="19"/>
  <c r="E1303" i="19" s="1"/>
  <c r="D1302" i="19"/>
  <c r="E1302" i="19" s="1"/>
  <c r="D1301" i="19"/>
  <c r="E1301" i="19" s="1"/>
  <c r="D1300" i="19"/>
  <c r="E1300" i="19" s="1"/>
  <c r="D1299" i="19"/>
  <c r="E1299" i="19" s="1"/>
  <c r="D1298" i="19"/>
  <c r="E1298" i="19" s="1"/>
  <c r="D1297" i="19"/>
  <c r="E1297" i="19" s="1"/>
  <c r="D1296" i="19"/>
  <c r="E1296" i="19" s="1"/>
  <c r="D1295" i="19"/>
  <c r="E1295" i="19" s="1"/>
  <c r="D1294" i="19"/>
  <c r="E1294" i="19" s="1"/>
  <c r="D1293" i="19"/>
  <c r="E1293" i="19" s="1"/>
  <c r="D1292" i="19"/>
  <c r="E1292" i="19" s="1"/>
  <c r="D1291" i="19"/>
  <c r="E1291" i="19" s="1"/>
  <c r="D1290" i="19"/>
  <c r="E1290" i="19" s="1"/>
  <c r="D1289" i="19"/>
  <c r="E1289" i="19" s="1"/>
  <c r="D1288" i="19"/>
  <c r="E1288" i="19" s="1"/>
  <c r="D1287" i="19"/>
  <c r="E1287" i="19" s="1"/>
  <c r="D1286" i="19"/>
  <c r="E1286" i="19" s="1"/>
  <c r="D1285" i="19"/>
  <c r="E1285" i="19" s="1"/>
  <c r="D1284" i="19"/>
  <c r="E1284" i="19" s="1"/>
  <c r="D1283" i="19"/>
  <c r="E1283" i="19" s="1"/>
  <c r="D1282" i="19"/>
  <c r="E1282" i="19" s="1"/>
  <c r="D1281" i="19"/>
  <c r="E1281" i="19" s="1"/>
  <c r="D1280" i="19"/>
  <c r="E1280" i="19" s="1"/>
  <c r="D1279" i="19"/>
  <c r="E1279" i="19" s="1"/>
  <c r="E1278" i="19"/>
  <c r="D1278" i="19"/>
  <c r="D1277" i="19"/>
  <c r="E1277" i="19" s="1"/>
  <c r="D1276" i="19"/>
  <c r="E1276" i="19" s="1"/>
  <c r="D1275" i="19"/>
  <c r="E1275" i="19" s="1"/>
  <c r="E1274" i="19"/>
  <c r="D1274" i="19"/>
  <c r="D1273" i="19"/>
  <c r="E1273" i="19" s="1"/>
  <c r="D1272" i="19"/>
  <c r="E1272" i="19" s="1"/>
  <c r="D1271" i="19"/>
  <c r="E1271" i="19" s="1"/>
  <c r="D1270" i="19"/>
  <c r="E1270" i="19" s="1"/>
  <c r="D1269" i="19"/>
  <c r="E1269" i="19" s="1"/>
  <c r="E1268" i="19"/>
  <c r="D1268" i="19"/>
  <c r="D1267" i="19"/>
  <c r="E1267" i="19" s="1"/>
  <c r="D1266" i="19"/>
  <c r="E1266" i="19" s="1"/>
  <c r="D1265" i="19"/>
  <c r="E1265" i="19" s="1"/>
  <c r="D1264" i="19"/>
  <c r="E1264" i="19" s="1"/>
  <c r="D1263" i="19"/>
  <c r="E1263" i="19" s="1"/>
  <c r="D1262" i="19"/>
  <c r="E1262" i="19" s="1"/>
  <c r="D1261" i="19"/>
  <c r="E1261" i="19" s="1"/>
  <c r="D1260" i="19"/>
  <c r="E1260" i="19" s="1"/>
  <c r="D1259" i="19"/>
  <c r="E1259" i="19" s="1"/>
  <c r="D1258" i="19"/>
  <c r="E1258" i="19" s="1"/>
  <c r="D1257" i="19"/>
  <c r="E1257" i="19" s="1"/>
  <c r="D1256" i="19"/>
  <c r="E1256" i="19" s="1"/>
  <c r="D1255" i="19"/>
  <c r="E1255" i="19" s="1"/>
  <c r="E1254" i="19"/>
  <c r="D1254" i="19"/>
  <c r="D1253" i="19"/>
  <c r="E1253" i="19" s="1"/>
  <c r="D1252" i="19"/>
  <c r="E1252" i="19" s="1"/>
  <c r="D1251" i="19"/>
  <c r="E1251" i="19" s="1"/>
  <c r="D1250" i="19"/>
  <c r="E1250" i="19" s="1"/>
  <c r="D1249" i="19"/>
  <c r="E1249" i="19" s="1"/>
  <c r="D1248" i="19"/>
  <c r="E1248" i="19" s="1"/>
  <c r="D1247" i="19"/>
  <c r="E1247" i="19" s="1"/>
  <c r="E1246" i="19"/>
  <c r="D1246" i="19"/>
  <c r="D1245" i="19"/>
  <c r="E1245" i="19" s="1"/>
  <c r="D1244" i="19"/>
  <c r="E1244" i="19" s="1"/>
  <c r="D1243" i="19"/>
  <c r="E1243" i="19" s="1"/>
  <c r="D1242" i="19"/>
  <c r="E1242" i="19" s="1"/>
  <c r="D1241" i="19"/>
  <c r="E1241" i="19" s="1"/>
  <c r="D1240" i="19"/>
  <c r="E1240" i="19" s="1"/>
  <c r="D1239" i="19"/>
  <c r="E1239" i="19" s="1"/>
  <c r="D1238" i="19"/>
  <c r="E1238" i="19" s="1"/>
  <c r="D1237" i="19"/>
  <c r="E1237" i="19" s="1"/>
  <c r="D1236" i="19"/>
  <c r="E1236" i="19" s="1"/>
  <c r="D1235" i="19"/>
  <c r="E1235" i="19" s="1"/>
  <c r="E1234" i="19"/>
  <c r="D1234" i="19"/>
  <c r="D1233" i="19"/>
  <c r="E1233" i="19" s="1"/>
  <c r="D1232" i="19"/>
  <c r="E1232" i="19" s="1"/>
  <c r="D1231" i="19"/>
  <c r="E1231" i="19" s="1"/>
  <c r="D1230" i="19"/>
  <c r="E1230" i="19" s="1"/>
  <c r="D1229" i="19"/>
  <c r="E1229" i="19" s="1"/>
  <c r="D1228" i="19"/>
  <c r="E1228" i="19" s="1"/>
  <c r="D1227" i="19"/>
  <c r="E1227" i="19" s="1"/>
  <c r="D1226" i="19"/>
  <c r="E1226" i="19" s="1"/>
  <c r="D1225" i="19"/>
  <c r="E1225" i="19" s="1"/>
  <c r="D1224" i="19"/>
  <c r="E1224" i="19" s="1"/>
  <c r="D1223" i="19"/>
  <c r="E1223" i="19" s="1"/>
  <c r="D1222" i="19"/>
  <c r="E1222" i="19" s="1"/>
  <c r="D1221" i="19"/>
  <c r="E1221" i="19" s="1"/>
  <c r="E1220" i="19"/>
  <c r="D1220" i="19"/>
  <c r="D1219" i="19"/>
  <c r="E1219" i="19" s="1"/>
  <c r="E1218" i="19"/>
  <c r="D1218" i="19"/>
  <c r="D1217" i="19"/>
  <c r="E1217" i="19" s="1"/>
  <c r="D1216" i="19"/>
  <c r="E1216" i="19" s="1"/>
  <c r="D1215" i="19"/>
  <c r="E1215" i="19" s="1"/>
  <c r="D1214" i="19"/>
  <c r="E1214" i="19" s="1"/>
  <c r="D1213" i="19"/>
  <c r="E1213" i="19" s="1"/>
  <c r="D1212" i="19"/>
  <c r="E1212" i="19" s="1"/>
  <c r="D1211" i="19"/>
  <c r="E1211" i="19" s="1"/>
  <c r="E1210" i="19"/>
  <c r="D1210" i="19"/>
  <c r="D1209" i="19"/>
  <c r="E1209" i="19" s="1"/>
  <c r="D1208" i="19"/>
  <c r="E1208" i="19" s="1"/>
  <c r="D1207" i="19"/>
  <c r="E1207" i="19" s="1"/>
  <c r="D1206" i="19"/>
  <c r="E1206" i="19" s="1"/>
  <c r="D1205" i="19"/>
  <c r="E1205" i="19" s="1"/>
  <c r="E1204" i="19"/>
  <c r="D1204" i="19"/>
  <c r="D1203" i="19"/>
  <c r="E1203" i="19" s="1"/>
  <c r="D1202" i="19"/>
  <c r="E1202" i="19" s="1"/>
  <c r="D1201" i="19"/>
  <c r="E1201" i="19" s="1"/>
  <c r="D1200" i="19"/>
  <c r="E1200" i="19" s="1"/>
  <c r="D1199" i="19"/>
  <c r="E1199" i="19" s="1"/>
  <c r="D1198" i="19"/>
  <c r="E1198" i="19" s="1"/>
  <c r="D1197" i="19"/>
  <c r="E1197" i="19" s="1"/>
  <c r="D1196" i="19"/>
  <c r="E1196" i="19" s="1"/>
  <c r="D1195" i="19"/>
  <c r="E1195" i="19" s="1"/>
  <c r="E1194" i="19"/>
  <c r="D1194" i="19"/>
  <c r="D1193" i="19"/>
  <c r="E1193" i="19" s="1"/>
  <c r="D1192" i="19"/>
  <c r="E1192" i="19" s="1"/>
  <c r="D1191" i="19"/>
  <c r="E1191" i="19" s="1"/>
  <c r="D1190" i="19"/>
  <c r="E1190" i="19" s="1"/>
  <c r="D1189" i="19"/>
  <c r="E1189" i="19" s="1"/>
  <c r="D1188" i="19"/>
  <c r="E1188" i="19" s="1"/>
  <c r="D1187" i="19"/>
  <c r="E1187" i="19" s="1"/>
  <c r="D1186" i="19"/>
  <c r="E1186" i="19" s="1"/>
  <c r="D1185" i="19"/>
  <c r="E1185" i="19" s="1"/>
  <c r="D1184" i="19"/>
  <c r="E1184" i="19" s="1"/>
  <c r="D1183" i="19"/>
  <c r="E1183" i="19" s="1"/>
  <c r="D1182" i="19"/>
  <c r="E1182" i="19" s="1"/>
  <c r="D1181" i="19"/>
  <c r="E1181" i="19" s="1"/>
  <c r="D1180" i="19"/>
  <c r="E1180" i="19" s="1"/>
  <c r="D1179" i="19"/>
  <c r="E1179" i="19" s="1"/>
  <c r="D1178" i="19"/>
  <c r="E1178" i="19" s="1"/>
  <c r="D1177" i="19"/>
  <c r="E1177" i="19" s="1"/>
  <c r="D1176" i="19"/>
  <c r="E1176" i="19" s="1"/>
  <c r="D1175" i="19"/>
  <c r="E1175" i="19" s="1"/>
  <c r="D1174" i="19"/>
  <c r="E1174" i="19" s="1"/>
  <c r="D1173" i="19"/>
  <c r="E1173" i="19" s="1"/>
  <c r="D1172" i="19"/>
  <c r="E1172" i="19" s="1"/>
  <c r="D1171" i="19"/>
  <c r="E1171" i="19" s="1"/>
  <c r="E1170" i="19"/>
  <c r="D1170" i="19"/>
  <c r="D1169" i="19"/>
  <c r="E1169" i="19" s="1"/>
  <c r="D1168" i="19"/>
  <c r="E1168" i="19" s="1"/>
  <c r="D1167" i="19"/>
  <c r="E1167" i="19" s="1"/>
  <c r="D1166" i="19"/>
  <c r="E1166" i="19" s="1"/>
  <c r="D1165" i="19"/>
  <c r="E1165" i="19" s="1"/>
  <c r="D1164" i="19"/>
  <c r="E1164" i="19" s="1"/>
  <c r="D1163" i="19"/>
  <c r="E1163" i="19" s="1"/>
  <c r="D1162" i="19"/>
  <c r="E1162" i="19" s="1"/>
  <c r="D1161" i="19"/>
  <c r="E1161" i="19" s="1"/>
  <c r="D1160" i="19"/>
  <c r="E1160" i="19" s="1"/>
  <c r="D1159" i="19"/>
  <c r="E1159" i="19" s="1"/>
  <c r="D1158" i="19"/>
  <c r="E1158" i="19" s="1"/>
  <c r="D1157" i="19"/>
  <c r="E1157" i="19" s="1"/>
  <c r="E1156" i="19"/>
  <c r="D1156" i="19"/>
  <c r="D1155" i="19"/>
  <c r="E1155" i="19" s="1"/>
  <c r="E1154" i="19"/>
  <c r="D1154" i="19"/>
  <c r="D1153" i="19"/>
  <c r="E1153" i="19" s="1"/>
  <c r="D1152" i="19"/>
  <c r="E1152" i="19" s="1"/>
  <c r="D1151" i="19"/>
  <c r="E1151" i="19" s="1"/>
  <c r="D1150" i="19"/>
  <c r="E1150" i="19" s="1"/>
  <c r="D1149" i="19"/>
  <c r="E1149" i="19" s="1"/>
  <c r="D1148" i="19"/>
  <c r="E1148" i="19" s="1"/>
  <c r="D1147" i="19"/>
  <c r="E1147" i="19" s="1"/>
  <c r="E1146" i="19"/>
  <c r="D1146" i="19"/>
  <c r="D1145" i="19"/>
  <c r="E1145" i="19" s="1"/>
  <c r="D1144" i="19"/>
  <c r="E1144" i="19" s="1"/>
  <c r="D1143" i="19"/>
  <c r="E1143" i="19" s="1"/>
  <c r="D1142" i="19"/>
  <c r="E1142" i="19" s="1"/>
  <c r="D1141" i="19"/>
  <c r="E1141" i="19" s="1"/>
  <c r="E1140" i="19"/>
  <c r="D1140" i="19"/>
  <c r="D1139" i="19"/>
  <c r="E1139" i="19" s="1"/>
  <c r="D1138" i="19"/>
  <c r="E1138" i="19" s="1"/>
  <c r="D1137" i="19"/>
  <c r="E1137" i="19" s="1"/>
  <c r="D1136" i="19"/>
  <c r="E1136" i="19" s="1"/>
  <c r="D1135" i="19"/>
  <c r="E1135" i="19" s="1"/>
  <c r="D1134" i="19"/>
  <c r="E1134" i="19" s="1"/>
  <c r="D1133" i="19"/>
  <c r="E1133" i="19" s="1"/>
  <c r="D1132" i="19"/>
  <c r="E1132" i="19" s="1"/>
  <c r="D1131" i="19"/>
  <c r="E1131" i="19" s="1"/>
  <c r="E1130" i="19"/>
  <c r="D1130" i="19"/>
  <c r="D1129" i="19"/>
  <c r="E1129" i="19" s="1"/>
  <c r="D1128" i="19"/>
  <c r="E1128" i="19" s="1"/>
  <c r="D1127" i="19"/>
  <c r="E1127" i="19" s="1"/>
  <c r="D1126" i="19"/>
  <c r="E1126" i="19" s="1"/>
  <c r="D1125" i="19"/>
  <c r="E1125" i="19" s="1"/>
  <c r="D1124" i="19"/>
  <c r="E1124" i="19" s="1"/>
  <c r="D1123" i="19"/>
  <c r="E1123" i="19" s="1"/>
  <c r="D1122" i="19"/>
  <c r="E1122" i="19" s="1"/>
  <c r="D1121" i="19"/>
  <c r="E1121" i="19" s="1"/>
  <c r="D1120" i="19"/>
  <c r="E1120" i="19" s="1"/>
  <c r="D1119" i="19"/>
  <c r="E1119" i="19" s="1"/>
  <c r="D1118" i="19"/>
  <c r="E1118" i="19" s="1"/>
  <c r="D1117" i="19"/>
  <c r="E1117" i="19" s="1"/>
  <c r="D1116" i="19"/>
  <c r="E1116" i="19" s="1"/>
  <c r="D1115" i="19"/>
  <c r="E1115" i="19" s="1"/>
  <c r="D1114" i="19"/>
  <c r="E1114" i="19" s="1"/>
  <c r="D1113" i="19"/>
  <c r="E1113" i="19" s="1"/>
  <c r="D1112" i="19"/>
  <c r="E1112" i="19" s="1"/>
  <c r="D1111" i="19"/>
  <c r="E1111" i="19" s="1"/>
  <c r="D1110" i="19"/>
  <c r="E1110" i="19" s="1"/>
  <c r="D1109" i="19"/>
  <c r="E1109" i="19" s="1"/>
  <c r="D1108" i="19"/>
  <c r="E1108" i="19" s="1"/>
  <c r="D1107" i="19"/>
  <c r="E1107" i="19" s="1"/>
  <c r="E1106" i="19"/>
  <c r="D1106" i="19"/>
  <c r="D1105" i="19"/>
  <c r="E1105" i="19" s="1"/>
  <c r="D1104" i="19"/>
  <c r="E1104" i="19" s="1"/>
  <c r="D1103" i="19"/>
  <c r="E1103" i="19" s="1"/>
  <c r="D1102" i="19"/>
  <c r="E1102" i="19" s="1"/>
  <c r="D1101" i="19"/>
  <c r="E1101" i="19" s="1"/>
  <c r="D1100" i="19"/>
  <c r="E1100" i="19" s="1"/>
  <c r="D1099" i="19"/>
  <c r="E1099" i="19" s="1"/>
  <c r="D1098" i="19"/>
  <c r="E1098" i="19" s="1"/>
  <c r="D1097" i="19"/>
  <c r="E1097" i="19" s="1"/>
  <c r="D1096" i="19"/>
  <c r="E1096" i="19" s="1"/>
  <c r="D1095" i="19"/>
  <c r="E1095" i="19" s="1"/>
  <c r="D1094" i="19"/>
  <c r="E1094" i="19" s="1"/>
  <c r="D1093" i="19"/>
  <c r="E1093" i="19" s="1"/>
  <c r="E1092" i="19"/>
  <c r="D1092" i="19"/>
  <c r="D1091" i="19"/>
  <c r="E1091" i="19" s="1"/>
  <c r="E1090" i="19"/>
  <c r="D1090" i="19"/>
  <c r="D1089" i="19"/>
  <c r="E1089" i="19" s="1"/>
  <c r="D1088" i="19"/>
  <c r="E1088" i="19" s="1"/>
  <c r="D1087" i="19"/>
  <c r="E1087" i="19" s="1"/>
  <c r="D1086" i="19"/>
  <c r="E1086" i="19" s="1"/>
  <c r="D1085" i="19"/>
  <c r="E1085" i="19" s="1"/>
  <c r="D1084" i="19"/>
  <c r="E1084" i="19" s="1"/>
  <c r="D1083" i="19"/>
  <c r="E1083" i="19" s="1"/>
  <c r="E1082" i="19"/>
  <c r="D1082" i="19"/>
  <c r="D1081" i="19"/>
  <c r="E1081" i="19" s="1"/>
  <c r="D1080" i="19"/>
  <c r="E1080" i="19" s="1"/>
  <c r="D1079" i="19"/>
  <c r="E1079" i="19" s="1"/>
  <c r="D1078" i="19"/>
  <c r="E1078" i="19" s="1"/>
  <c r="D1077" i="19"/>
  <c r="E1077" i="19" s="1"/>
  <c r="E1076" i="19"/>
  <c r="D1076" i="19"/>
  <c r="D1075" i="19"/>
  <c r="E1075" i="19" s="1"/>
  <c r="D1074" i="19"/>
  <c r="E1074" i="19" s="1"/>
  <c r="D1073" i="19"/>
  <c r="E1073" i="19" s="1"/>
  <c r="D1072" i="19"/>
  <c r="E1072" i="19" s="1"/>
  <c r="D1071" i="19"/>
  <c r="E1071" i="19" s="1"/>
  <c r="D1070" i="19"/>
  <c r="E1070" i="19" s="1"/>
  <c r="D1069" i="19"/>
  <c r="E1069" i="19" s="1"/>
  <c r="D1068" i="19"/>
  <c r="E1068" i="19" s="1"/>
  <c r="D1067" i="19"/>
  <c r="E1067" i="19" s="1"/>
  <c r="E1066" i="19"/>
  <c r="D1066" i="19"/>
  <c r="D1065" i="19"/>
  <c r="E1065" i="19" s="1"/>
  <c r="D1064" i="19"/>
  <c r="E1064" i="19" s="1"/>
  <c r="D1063" i="19"/>
  <c r="E1063" i="19" s="1"/>
  <c r="D1062" i="19"/>
  <c r="E1062" i="19" s="1"/>
  <c r="D1061" i="19"/>
  <c r="E1061" i="19" s="1"/>
  <c r="D1060" i="19"/>
  <c r="E1060" i="19" s="1"/>
  <c r="D1059" i="19"/>
  <c r="E1059" i="19" s="1"/>
  <c r="D1058" i="19"/>
  <c r="E1058" i="19" s="1"/>
  <c r="D1057" i="19"/>
  <c r="E1057" i="19" s="1"/>
  <c r="D1056" i="19"/>
  <c r="E1056" i="19" s="1"/>
  <c r="D1055" i="19"/>
  <c r="E1055" i="19" s="1"/>
  <c r="D1054" i="19"/>
  <c r="E1054" i="19" s="1"/>
  <c r="D1053" i="19"/>
  <c r="E1053" i="19" s="1"/>
  <c r="D1052" i="19"/>
  <c r="E1052" i="19" s="1"/>
  <c r="D1051" i="19"/>
  <c r="E1051" i="19" s="1"/>
  <c r="D1050" i="19"/>
  <c r="E1050" i="19" s="1"/>
  <c r="D1049" i="19"/>
  <c r="E1049" i="19" s="1"/>
  <c r="D1048" i="19"/>
  <c r="E1048" i="19" s="1"/>
  <c r="D1047" i="19"/>
  <c r="E1047" i="19" s="1"/>
  <c r="D1046" i="19"/>
  <c r="E1046" i="19" s="1"/>
  <c r="D1045" i="19"/>
  <c r="E1045" i="19" s="1"/>
  <c r="D1044" i="19"/>
  <c r="E1044" i="19" s="1"/>
  <c r="D1043" i="19"/>
  <c r="E1043" i="19" s="1"/>
  <c r="E1042" i="19"/>
  <c r="D1042" i="19"/>
  <c r="D1041" i="19"/>
  <c r="E1041" i="19" s="1"/>
  <c r="D1040" i="19"/>
  <c r="E1040" i="19" s="1"/>
  <c r="D1039" i="19"/>
  <c r="E1039" i="19" s="1"/>
  <c r="D1038" i="19"/>
  <c r="E1038" i="19" s="1"/>
  <c r="D1037" i="19"/>
  <c r="E1037" i="19" s="1"/>
  <c r="D1036" i="19"/>
  <c r="E1036" i="19" s="1"/>
  <c r="D1035" i="19"/>
  <c r="E1035" i="19" s="1"/>
  <c r="D1034" i="19"/>
  <c r="E1034" i="19" s="1"/>
  <c r="D1033" i="19"/>
  <c r="E1033" i="19" s="1"/>
  <c r="D1032" i="19"/>
  <c r="E1032" i="19" s="1"/>
  <c r="D1031" i="19"/>
  <c r="E1031" i="19" s="1"/>
  <c r="D1030" i="19"/>
  <c r="E1030" i="19" s="1"/>
  <c r="D1029" i="19"/>
  <c r="E1029" i="19" s="1"/>
  <c r="E1028" i="19"/>
  <c r="D1028" i="19"/>
  <c r="D1027" i="19"/>
  <c r="E1027" i="19" s="1"/>
  <c r="E1026" i="19"/>
  <c r="D1026" i="19"/>
  <c r="D1025" i="19"/>
  <c r="E1025" i="19" s="1"/>
  <c r="D1024" i="19"/>
  <c r="E1024" i="19" s="1"/>
  <c r="D1023" i="19"/>
  <c r="E1023" i="19" s="1"/>
  <c r="D1022" i="19"/>
  <c r="E1022" i="19" s="1"/>
  <c r="D1021" i="19"/>
  <c r="E1021" i="19" s="1"/>
  <c r="D1020" i="19"/>
  <c r="E1020" i="19" s="1"/>
  <c r="D1019" i="19"/>
  <c r="E1019" i="19" s="1"/>
  <c r="E1018" i="19"/>
  <c r="D1018" i="19"/>
  <c r="D1017" i="19"/>
  <c r="E1017" i="19" s="1"/>
  <c r="D1016" i="19"/>
  <c r="E1016" i="19" s="1"/>
  <c r="D1015" i="19"/>
  <c r="E1015" i="19" s="1"/>
  <c r="D1014" i="19"/>
  <c r="E1014" i="19" s="1"/>
  <c r="D1013" i="19"/>
  <c r="E1013" i="19" s="1"/>
  <c r="E1012" i="19"/>
  <c r="D1012" i="19"/>
  <c r="D1011" i="19"/>
  <c r="E1011" i="19" s="1"/>
  <c r="D1010" i="19"/>
  <c r="E1010" i="19" s="1"/>
  <c r="D1009" i="19"/>
  <c r="E1009" i="19" s="1"/>
  <c r="D1008" i="19"/>
  <c r="E1008" i="19" s="1"/>
  <c r="D1007" i="19"/>
  <c r="E1007" i="19" s="1"/>
  <c r="D1006" i="19"/>
  <c r="E1006" i="19" s="1"/>
  <c r="D1005" i="19"/>
  <c r="E1005" i="19" s="1"/>
  <c r="D1004" i="19"/>
  <c r="E1004" i="19" s="1"/>
  <c r="D1003" i="19"/>
  <c r="E1003" i="19" s="1"/>
  <c r="E1002" i="19"/>
  <c r="D1002" i="19"/>
  <c r="D1001" i="19"/>
  <c r="E1001" i="19" s="1"/>
  <c r="D1000" i="19"/>
  <c r="E1000" i="19" s="1"/>
  <c r="D999" i="19"/>
  <c r="E999" i="19" s="1"/>
  <c r="D998" i="19"/>
  <c r="E998" i="19" s="1"/>
  <c r="D997" i="19"/>
  <c r="E997" i="19" s="1"/>
  <c r="D996" i="19"/>
  <c r="E996" i="19" s="1"/>
  <c r="D995" i="19"/>
  <c r="E995" i="19" s="1"/>
  <c r="D994" i="19"/>
  <c r="E994" i="19" s="1"/>
  <c r="D993" i="19"/>
  <c r="E993" i="19" s="1"/>
  <c r="D992" i="19"/>
  <c r="E992" i="19" s="1"/>
  <c r="D991" i="19"/>
  <c r="E991" i="19" s="1"/>
  <c r="D990" i="19"/>
  <c r="E990" i="19" s="1"/>
  <c r="D989" i="19"/>
  <c r="E989" i="19" s="1"/>
  <c r="D988" i="19"/>
  <c r="E988" i="19" s="1"/>
  <c r="D987" i="19"/>
  <c r="E987" i="19" s="1"/>
  <c r="D986" i="19"/>
  <c r="E986" i="19" s="1"/>
  <c r="D985" i="19"/>
  <c r="E985" i="19" s="1"/>
  <c r="D984" i="19"/>
  <c r="E984" i="19" s="1"/>
  <c r="D983" i="19"/>
  <c r="E983" i="19" s="1"/>
  <c r="D982" i="19"/>
  <c r="E982" i="19" s="1"/>
  <c r="D981" i="19"/>
  <c r="E981" i="19" s="1"/>
  <c r="D980" i="19"/>
  <c r="E980" i="19" s="1"/>
  <c r="D979" i="19"/>
  <c r="E979" i="19" s="1"/>
  <c r="E978" i="19"/>
  <c r="D978" i="19"/>
  <c r="D977" i="19"/>
  <c r="E977" i="19" s="1"/>
  <c r="D976" i="19"/>
  <c r="E976" i="19" s="1"/>
  <c r="D975" i="19"/>
  <c r="E975" i="19" s="1"/>
  <c r="D974" i="19"/>
  <c r="E974" i="19" s="1"/>
  <c r="D973" i="19"/>
  <c r="E973" i="19" s="1"/>
  <c r="D972" i="19"/>
  <c r="E972" i="19" s="1"/>
  <c r="D971" i="19"/>
  <c r="E971" i="19" s="1"/>
  <c r="D970" i="19"/>
  <c r="E970" i="19" s="1"/>
  <c r="D969" i="19"/>
  <c r="E969" i="19" s="1"/>
  <c r="D968" i="19"/>
  <c r="E968" i="19" s="1"/>
  <c r="D967" i="19"/>
  <c r="E967" i="19" s="1"/>
  <c r="D966" i="19"/>
  <c r="E966" i="19" s="1"/>
  <c r="D965" i="19"/>
  <c r="E965" i="19" s="1"/>
  <c r="E964" i="19"/>
  <c r="D964" i="19"/>
  <c r="D963" i="19"/>
  <c r="E963" i="19" s="1"/>
  <c r="E962" i="19"/>
  <c r="D962" i="19"/>
  <c r="D961" i="19"/>
  <c r="E961" i="19" s="1"/>
  <c r="D960" i="19"/>
  <c r="E960" i="19" s="1"/>
  <c r="D959" i="19"/>
  <c r="E959" i="19" s="1"/>
  <c r="D958" i="19"/>
  <c r="E958" i="19" s="1"/>
  <c r="D957" i="19"/>
  <c r="E957" i="19" s="1"/>
  <c r="D956" i="19"/>
  <c r="E956" i="19" s="1"/>
  <c r="D955" i="19"/>
  <c r="E955" i="19" s="1"/>
  <c r="E954" i="19"/>
  <c r="D954" i="19"/>
  <c r="D953" i="19"/>
  <c r="E953" i="19" s="1"/>
  <c r="D952" i="19"/>
  <c r="E952" i="19" s="1"/>
  <c r="D951" i="19"/>
  <c r="E951" i="19" s="1"/>
  <c r="D950" i="19"/>
  <c r="E950" i="19" s="1"/>
  <c r="D949" i="19"/>
  <c r="E949" i="19" s="1"/>
  <c r="E948" i="19"/>
  <c r="D948" i="19"/>
  <c r="D947" i="19"/>
  <c r="E947" i="19" s="1"/>
  <c r="D946" i="19"/>
  <c r="E946" i="19" s="1"/>
  <c r="D945" i="19"/>
  <c r="E945" i="19" s="1"/>
  <c r="D944" i="19"/>
  <c r="E944" i="19" s="1"/>
  <c r="D943" i="19"/>
  <c r="E943" i="19" s="1"/>
  <c r="D942" i="19"/>
  <c r="E942" i="19" s="1"/>
  <c r="D941" i="19"/>
  <c r="E941" i="19" s="1"/>
  <c r="D940" i="19"/>
  <c r="E940" i="19" s="1"/>
  <c r="D939" i="19"/>
  <c r="E939" i="19" s="1"/>
  <c r="E938" i="19"/>
  <c r="D938" i="19"/>
  <c r="D937" i="19"/>
  <c r="E937" i="19" s="1"/>
  <c r="D936" i="19"/>
  <c r="E936" i="19" s="1"/>
  <c r="D935" i="19"/>
  <c r="E935" i="19" s="1"/>
  <c r="D934" i="19"/>
  <c r="E934" i="19" s="1"/>
  <c r="D933" i="19"/>
  <c r="E933" i="19" s="1"/>
  <c r="D932" i="19"/>
  <c r="E932" i="19" s="1"/>
  <c r="D931" i="19"/>
  <c r="E931" i="19" s="1"/>
  <c r="D930" i="19"/>
  <c r="E930" i="19" s="1"/>
  <c r="D929" i="19"/>
  <c r="E929" i="19" s="1"/>
  <c r="D928" i="19"/>
  <c r="E928" i="19" s="1"/>
  <c r="D927" i="19"/>
  <c r="E927" i="19" s="1"/>
  <c r="D926" i="19"/>
  <c r="E926" i="19" s="1"/>
  <c r="D925" i="19"/>
  <c r="E925" i="19" s="1"/>
  <c r="D924" i="19"/>
  <c r="E924" i="19" s="1"/>
  <c r="D923" i="19"/>
  <c r="E923" i="19" s="1"/>
  <c r="D922" i="19"/>
  <c r="E922" i="19" s="1"/>
  <c r="D921" i="19"/>
  <c r="E921" i="19" s="1"/>
  <c r="D920" i="19"/>
  <c r="E920" i="19" s="1"/>
  <c r="D919" i="19"/>
  <c r="E919" i="19" s="1"/>
  <c r="D918" i="19"/>
  <c r="E918" i="19" s="1"/>
  <c r="D917" i="19"/>
  <c r="E917" i="19" s="1"/>
  <c r="D916" i="19"/>
  <c r="E916" i="19" s="1"/>
  <c r="D915" i="19"/>
  <c r="E915" i="19" s="1"/>
  <c r="E914" i="19"/>
  <c r="D914" i="19"/>
  <c r="D913" i="19"/>
  <c r="E913" i="19" s="1"/>
  <c r="D912" i="19"/>
  <c r="E912" i="19" s="1"/>
  <c r="D911" i="19"/>
  <c r="E911" i="19" s="1"/>
  <c r="D910" i="19"/>
  <c r="E910" i="19" s="1"/>
  <c r="D909" i="19"/>
  <c r="E909" i="19" s="1"/>
  <c r="D908" i="19"/>
  <c r="E908" i="19" s="1"/>
  <c r="D907" i="19"/>
  <c r="E907" i="19" s="1"/>
  <c r="D906" i="19"/>
  <c r="E906" i="19" s="1"/>
  <c r="D905" i="19"/>
  <c r="E905" i="19" s="1"/>
  <c r="D904" i="19"/>
  <c r="E904" i="19" s="1"/>
  <c r="D903" i="19"/>
  <c r="E903" i="19" s="1"/>
  <c r="D902" i="19"/>
  <c r="E902" i="19" s="1"/>
  <c r="D901" i="19"/>
  <c r="E901" i="19" s="1"/>
  <c r="E900" i="19"/>
  <c r="D900" i="19"/>
  <c r="D899" i="19"/>
  <c r="E899" i="19" s="1"/>
  <c r="E898" i="19"/>
  <c r="D898" i="19"/>
  <c r="D897" i="19"/>
  <c r="E897" i="19" s="1"/>
  <c r="D896" i="19"/>
  <c r="E896" i="19" s="1"/>
  <c r="D895" i="19"/>
  <c r="E895" i="19" s="1"/>
  <c r="D894" i="19"/>
  <c r="E894" i="19" s="1"/>
  <c r="D893" i="19"/>
  <c r="E893" i="19" s="1"/>
  <c r="D892" i="19"/>
  <c r="E892" i="19" s="1"/>
  <c r="D891" i="19"/>
  <c r="E891" i="19" s="1"/>
  <c r="E890" i="19"/>
  <c r="D890" i="19"/>
  <c r="D889" i="19"/>
  <c r="E889" i="19" s="1"/>
  <c r="D888" i="19"/>
  <c r="E888" i="19" s="1"/>
  <c r="D887" i="19"/>
  <c r="E887" i="19" s="1"/>
  <c r="D886" i="19"/>
  <c r="E886" i="19" s="1"/>
  <c r="D885" i="19"/>
  <c r="E885" i="19" s="1"/>
  <c r="E884" i="19"/>
  <c r="D884" i="19"/>
  <c r="D883" i="19"/>
  <c r="E883" i="19" s="1"/>
  <c r="D882" i="19"/>
  <c r="E882" i="19" s="1"/>
  <c r="D881" i="19"/>
  <c r="E881" i="19" s="1"/>
  <c r="D880" i="19"/>
  <c r="E880" i="19" s="1"/>
  <c r="D879" i="19"/>
  <c r="E879" i="19" s="1"/>
  <c r="D878" i="19"/>
  <c r="E878" i="19" s="1"/>
  <c r="D877" i="19"/>
  <c r="E877" i="19" s="1"/>
  <c r="D876" i="19"/>
  <c r="E876" i="19" s="1"/>
  <c r="D875" i="19"/>
  <c r="E875" i="19" s="1"/>
  <c r="D874" i="19"/>
  <c r="E874" i="19" s="1"/>
  <c r="D873" i="19"/>
  <c r="E873" i="19" s="1"/>
  <c r="D872" i="19"/>
  <c r="E872" i="19" s="1"/>
  <c r="D871" i="19"/>
  <c r="E871" i="19" s="1"/>
  <c r="D870" i="19"/>
  <c r="E870" i="19" s="1"/>
  <c r="D869" i="19"/>
  <c r="E869" i="19" s="1"/>
  <c r="D868" i="19"/>
  <c r="E868" i="19" s="1"/>
  <c r="D867" i="19"/>
  <c r="E867" i="19" s="1"/>
  <c r="D866" i="19"/>
  <c r="E866" i="19" s="1"/>
  <c r="D865" i="19"/>
  <c r="E865" i="19" s="1"/>
  <c r="D864" i="19"/>
  <c r="E864" i="19" s="1"/>
  <c r="D863" i="19"/>
  <c r="E863" i="19" s="1"/>
  <c r="D862" i="19"/>
  <c r="E862" i="19" s="1"/>
  <c r="D861" i="19"/>
  <c r="E861" i="19" s="1"/>
  <c r="D860" i="19"/>
  <c r="E860" i="19" s="1"/>
  <c r="D859" i="19"/>
  <c r="E859" i="19" s="1"/>
  <c r="D858" i="19"/>
  <c r="E858" i="19" s="1"/>
  <c r="D857" i="19"/>
  <c r="E857" i="19" s="1"/>
  <c r="D856" i="19"/>
  <c r="E856" i="19" s="1"/>
  <c r="D855" i="19"/>
  <c r="E855" i="19" s="1"/>
  <c r="D854" i="19"/>
  <c r="E854" i="19" s="1"/>
  <c r="D853" i="19"/>
  <c r="E853" i="19" s="1"/>
  <c r="D852" i="19"/>
  <c r="E852" i="19" s="1"/>
  <c r="D851" i="19"/>
  <c r="E851" i="19" s="1"/>
  <c r="D850" i="19"/>
  <c r="E850" i="19" s="1"/>
  <c r="D849" i="19"/>
  <c r="E849" i="19" s="1"/>
  <c r="D848" i="19"/>
  <c r="E848" i="19" s="1"/>
  <c r="D847" i="19"/>
  <c r="E847" i="19" s="1"/>
  <c r="D846" i="19"/>
  <c r="E846" i="19" s="1"/>
  <c r="D845" i="19"/>
  <c r="E845" i="19" s="1"/>
  <c r="E844" i="19"/>
  <c r="D844" i="19"/>
  <c r="D843" i="19"/>
  <c r="E843" i="19" s="1"/>
  <c r="D842" i="19"/>
  <c r="E842" i="19" s="1"/>
  <c r="D841" i="19"/>
  <c r="E841" i="19" s="1"/>
  <c r="D840" i="19"/>
  <c r="E840" i="19" s="1"/>
  <c r="D839" i="19"/>
  <c r="E839" i="19" s="1"/>
  <c r="D838" i="19"/>
  <c r="E838" i="19" s="1"/>
  <c r="D837" i="19"/>
  <c r="E837" i="19" s="1"/>
  <c r="D836" i="19"/>
  <c r="E836" i="19" s="1"/>
  <c r="D835" i="19"/>
  <c r="E835" i="19" s="1"/>
  <c r="E834" i="19"/>
  <c r="D834" i="19"/>
  <c r="D833" i="19"/>
  <c r="E833" i="19" s="1"/>
  <c r="D832" i="19"/>
  <c r="E832" i="19" s="1"/>
  <c r="D831" i="19"/>
  <c r="E831" i="19" s="1"/>
  <c r="D830" i="19"/>
  <c r="E830" i="19" s="1"/>
  <c r="D829" i="19"/>
  <c r="E829" i="19" s="1"/>
  <c r="E828" i="19"/>
  <c r="D828" i="19"/>
  <c r="D827" i="19"/>
  <c r="E827" i="19" s="1"/>
  <c r="D826" i="19"/>
  <c r="E826" i="19" s="1"/>
  <c r="D825" i="19"/>
  <c r="E825" i="19" s="1"/>
  <c r="D824" i="19"/>
  <c r="E824" i="19" s="1"/>
  <c r="D823" i="19"/>
  <c r="E823" i="19" s="1"/>
  <c r="D822" i="19"/>
  <c r="E822" i="19" s="1"/>
  <c r="D821" i="19"/>
  <c r="E821" i="19" s="1"/>
  <c r="E820" i="19"/>
  <c r="D820" i="19"/>
  <c r="D819" i="19"/>
  <c r="E819" i="19" s="1"/>
  <c r="E818" i="19"/>
  <c r="D818" i="19"/>
  <c r="D817" i="19"/>
  <c r="E817" i="19" s="1"/>
  <c r="D816" i="19"/>
  <c r="E816" i="19" s="1"/>
  <c r="D815" i="19"/>
  <c r="E815" i="19" s="1"/>
  <c r="D814" i="19"/>
  <c r="E814" i="19" s="1"/>
  <c r="D813" i="19"/>
  <c r="E813" i="19" s="1"/>
  <c r="D812" i="19"/>
  <c r="E812" i="19" s="1"/>
  <c r="D811" i="19"/>
  <c r="E811" i="19" s="1"/>
  <c r="D810" i="19"/>
  <c r="E810" i="19" s="1"/>
  <c r="D809" i="19"/>
  <c r="E809" i="19" s="1"/>
  <c r="D808" i="19"/>
  <c r="E808" i="19" s="1"/>
  <c r="D807" i="19"/>
  <c r="E807" i="19" s="1"/>
  <c r="D806" i="19"/>
  <c r="E806" i="19" s="1"/>
  <c r="D805" i="19"/>
  <c r="E805" i="19" s="1"/>
  <c r="D804" i="19"/>
  <c r="E804" i="19" s="1"/>
  <c r="D803" i="19"/>
  <c r="E803" i="19" s="1"/>
  <c r="D802" i="19"/>
  <c r="E802" i="19" s="1"/>
  <c r="D801" i="19"/>
  <c r="E801" i="19" s="1"/>
  <c r="D800" i="19"/>
  <c r="E800" i="19" s="1"/>
  <c r="D799" i="19"/>
  <c r="E799" i="19" s="1"/>
  <c r="D798" i="19"/>
  <c r="E798" i="19" s="1"/>
  <c r="D797" i="19"/>
  <c r="E797" i="19" s="1"/>
  <c r="E796" i="19"/>
  <c r="D796" i="19"/>
  <c r="D795" i="19"/>
  <c r="E795" i="19" s="1"/>
  <c r="D794" i="19"/>
  <c r="E794" i="19" s="1"/>
  <c r="D793" i="19"/>
  <c r="E793" i="19" s="1"/>
  <c r="D792" i="19"/>
  <c r="E792" i="19" s="1"/>
  <c r="D791" i="19"/>
  <c r="E791" i="19" s="1"/>
  <c r="D790" i="19"/>
  <c r="E790" i="19" s="1"/>
  <c r="D789" i="19"/>
  <c r="E789" i="19" s="1"/>
  <c r="D788" i="19"/>
  <c r="E788" i="19" s="1"/>
  <c r="D787" i="19"/>
  <c r="E787" i="19" s="1"/>
  <c r="D786" i="19"/>
  <c r="E786" i="19" s="1"/>
  <c r="D785" i="19"/>
  <c r="E785" i="19" s="1"/>
  <c r="D784" i="19"/>
  <c r="E784" i="19" s="1"/>
  <c r="D783" i="19"/>
  <c r="E783" i="19" s="1"/>
  <c r="D782" i="19"/>
  <c r="E782" i="19" s="1"/>
  <c r="D781" i="19"/>
  <c r="E781" i="19" s="1"/>
  <c r="D780" i="19"/>
  <c r="E780" i="19" s="1"/>
  <c r="D779" i="19"/>
  <c r="E779" i="19" s="1"/>
  <c r="D778" i="19"/>
  <c r="E778" i="19" s="1"/>
  <c r="D777" i="19"/>
  <c r="E777" i="19" s="1"/>
  <c r="D776" i="19"/>
  <c r="E776" i="19" s="1"/>
  <c r="D775" i="19"/>
  <c r="E775" i="19" s="1"/>
  <c r="D774" i="19"/>
  <c r="E774" i="19" s="1"/>
  <c r="D773" i="19"/>
  <c r="E773" i="19" s="1"/>
  <c r="D772" i="19"/>
  <c r="E772" i="19" s="1"/>
  <c r="D771" i="19"/>
  <c r="E771" i="19" s="1"/>
  <c r="D770" i="19"/>
  <c r="E770" i="19" s="1"/>
  <c r="D769" i="19"/>
  <c r="E769" i="19" s="1"/>
  <c r="D768" i="19"/>
  <c r="E768" i="19" s="1"/>
  <c r="D767" i="19"/>
  <c r="E767" i="19" s="1"/>
  <c r="D766" i="19"/>
  <c r="E766" i="19" s="1"/>
  <c r="D765" i="19"/>
  <c r="E765" i="19" s="1"/>
  <c r="E764" i="19"/>
  <c r="D764" i="19"/>
  <c r="D763" i="19"/>
  <c r="E763" i="19" s="1"/>
  <c r="D762" i="19"/>
  <c r="E762" i="19" s="1"/>
  <c r="D761" i="19"/>
  <c r="E761" i="19" s="1"/>
  <c r="D760" i="19"/>
  <c r="E760" i="19" s="1"/>
  <c r="D759" i="19"/>
  <c r="E759" i="19" s="1"/>
  <c r="D758" i="19"/>
  <c r="E758" i="19" s="1"/>
  <c r="D757" i="19"/>
  <c r="E757" i="19" s="1"/>
  <c r="D756" i="19"/>
  <c r="E756" i="19" s="1"/>
  <c r="D755" i="19"/>
  <c r="E755" i="19" s="1"/>
  <c r="E754" i="19"/>
  <c r="D754" i="19"/>
  <c r="D753" i="19"/>
  <c r="E753" i="19" s="1"/>
  <c r="D752" i="19"/>
  <c r="E752" i="19" s="1"/>
  <c r="D751" i="19"/>
  <c r="E751" i="19" s="1"/>
  <c r="D750" i="19"/>
  <c r="E750" i="19" s="1"/>
  <c r="D749" i="19"/>
  <c r="E749" i="19" s="1"/>
  <c r="D748" i="19"/>
  <c r="E748" i="19" s="1"/>
  <c r="D747" i="19"/>
  <c r="E747" i="19" s="1"/>
  <c r="D746" i="19"/>
  <c r="E746" i="19" s="1"/>
  <c r="D745" i="19"/>
  <c r="E745" i="19" s="1"/>
  <c r="D744" i="19"/>
  <c r="E744" i="19" s="1"/>
  <c r="D743" i="19"/>
  <c r="E743" i="19" s="1"/>
  <c r="D742" i="19"/>
  <c r="E742" i="19" s="1"/>
  <c r="D741" i="19"/>
  <c r="E741" i="19" s="1"/>
  <c r="E740" i="19"/>
  <c r="D740" i="19"/>
  <c r="D739" i="19"/>
  <c r="E739" i="19" s="1"/>
  <c r="D738" i="19"/>
  <c r="E738" i="19" s="1"/>
  <c r="D737" i="19"/>
  <c r="E737" i="19" s="1"/>
  <c r="D736" i="19"/>
  <c r="E736" i="19" s="1"/>
  <c r="D735" i="19"/>
  <c r="E735" i="19" s="1"/>
  <c r="D734" i="19"/>
  <c r="E734" i="19" s="1"/>
  <c r="D733" i="19"/>
  <c r="E733" i="19" s="1"/>
  <c r="E732" i="19"/>
  <c r="D732" i="19"/>
  <c r="D731" i="19"/>
  <c r="E731" i="19" s="1"/>
  <c r="D730" i="19"/>
  <c r="E730" i="19" s="1"/>
  <c r="D729" i="19"/>
  <c r="E729" i="19" s="1"/>
  <c r="D728" i="19"/>
  <c r="E728" i="19" s="1"/>
  <c r="D727" i="19"/>
  <c r="E727" i="19" s="1"/>
  <c r="D726" i="19"/>
  <c r="E726" i="19" s="1"/>
  <c r="D725" i="19"/>
  <c r="E725" i="19" s="1"/>
  <c r="D724" i="19"/>
  <c r="E724" i="19" s="1"/>
  <c r="D723" i="19"/>
  <c r="E723" i="19" s="1"/>
  <c r="E722" i="19"/>
  <c r="D722" i="19"/>
  <c r="D721" i="19"/>
  <c r="E721" i="19" s="1"/>
  <c r="D720" i="19"/>
  <c r="E720" i="19" s="1"/>
  <c r="D719" i="19"/>
  <c r="E719" i="19" s="1"/>
  <c r="D718" i="19"/>
  <c r="E718" i="19" s="1"/>
  <c r="D717" i="19"/>
  <c r="E717" i="19" s="1"/>
  <c r="D716" i="19"/>
  <c r="E716" i="19" s="1"/>
  <c r="D715" i="19"/>
  <c r="E715" i="19" s="1"/>
  <c r="D714" i="19"/>
  <c r="E714" i="19" s="1"/>
  <c r="D713" i="19"/>
  <c r="E713" i="19" s="1"/>
  <c r="D712" i="19"/>
  <c r="E712" i="19" s="1"/>
  <c r="D711" i="19"/>
  <c r="E711" i="19" s="1"/>
  <c r="D710" i="19"/>
  <c r="E710" i="19" s="1"/>
  <c r="D709" i="19"/>
  <c r="E709" i="19" s="1"/>
  <c r="E708" i="19"/>
  <c r="D708" i="19"/>
  <c r="D707" i="19"/>
  <c r="E707" i="19" s="1"/>
  <c r="D706" i="19"/>
  <c r="E706" i="19" s="1"/>
  <c r="D705" i="19"/>
  <c r="E705" i="19" s="1"/>
  <c r="D704" i="19"/>
  <c r="E704" i="19" s="1"/>
  <c r="D703" i="19"/>
  <c r="E703" i="19" s="1"/>
  <c r="D702" i="19"/>
  <c r="E702" i="19" s="1"/>
  <c r="D701" i="19"/>
  <c r="E701" i="19" s="1"/>
  <c r="D700" i="19"/>
  <c r="E700" i="19" s="1"/>
  <c r="D699" i="19"/>
  <c r="E699" i="19" s="1"/>
  <c r="D698" i="19"/>
  <c r="E698" i="19" s="1"/>
  <c r="D697" i="19"/>
  <c r="E697" i="19" s="1"/>
  <c r="D696" i="19"/>
  <c r="E696" i="19" s="1"/>
  <c r="D695" i="19"/>
  <c r="E695" i="19" s="1"/>
  <c r="D694" i="19"/>
  <c r="E694" i="19" s="1"/>
  <c r="D693" i="19"/>
  <c r="E693" i="19" s="1"/>
  <c r="D692" i="19"/>
  <c r="E692" i="19" s="1"/>
  <c r="D691" i="19"/>
  <c r="E691" i="19" s="1"/>
  <c r="D690" i="19"/>
  <c r="E690" i="19" s="1"/>
  <c r="D689" i="19"/>
  <c r="E689" i="19" s="1"/>
  <c r="D688" i="19"/>
  <c r="E688" i="19" s="1"/>
  <c r="D687" i="19"/>
  <c r="E687" i="19" s="1"/>
  <c r="D686" i="19"/>
  <c r="E686" i="19" s="1"/>
  <c r="D685" i="19"/>
  <c r="E685" i="19" s="1"/>
  <c r="D684" i="19"/>
  <c r="E684" i="19" s="1"/>
  <c r="D683" i="19"/>
  <c r="E683" i="19" s="1"/>
  <c r="D682" i="19"/>
  <c r="E682" i="19" s="1"/>
  <c r="D681" i="19"/>
  <c r="E681" i="19" s="1"/>
  <c r="D680" i="19"/>
  <c r="E680" i="19" s="1"/>
  <c r="D679" i="19"/>
  <c r="E679" i="19" s="1"/>
  <c r="D678" i="19"/>
  <c r="E678" i="19" s="1"/>
  <c r="D677" i="19"/>
  <c r="E677" i="19" s="1"/>
  <c r="E676" i="19"/>
  <c r="D676" i="19"/>
  <c r="D675" i="19"/>
  <c r="E675" i="19" s="1"/>
  <c r="D674" i="19"/>
  <c r="E674" i="19" s="1"/>
  <c r="D673" i="19"/>
  <c r="E673" i="19" s="1"/>
  <c r="D672" i="19"/>
  <c r="E672" i="19" s="1"/>
  <c r="D671" i="19"/>
  <c r="E671" i="19" s="1"/>
  <c r="D670" i="19"/>
  <c r="E670" i="19" s="1"/>
  <c r="D669" i="19"/>
  <c r="E669" i="19" s="1"/>
  <c r="D668" i="19"/>
  <c r="E668" i="19" s="1"/>
  <c r="D667" i="19"/>
  <c r="E667" i="19" s="1"/>
  <c r="D666" i="19"/>
  <c r="E666" i="19" s="1"/>
  <c r="D665" i="19"/>
  <c r="E665" i="19" s="1"/>
  <c r="D664" i="19"/>
  <c r="E664" i="19" s="1"/>
  <c r="D663" i="19"/>
  <c r="E663" i="19" s="1"/>
  <c r="D662" i="19"/>
  <c r="E662" i="19" s="1"/>
  <c r="D661" i="19"/>
  <c r="E661" i="19" s="1"/>
  <c r="D660" i="19"/>
  <c r="E660" i="19" s="1"/>
  <c r="D659" i="19"/>
  <c r="E659" i="19" s="1"/>
  <c r="E658" i="19"/>
  <c r="D658" i="19"/>
  <c r="D657" i="19"/>
  <c r="E657" i="19" s="1"/>
  <c r="D656" i="19"/>
  <c r="E656" i="19" s="1"/>
  <c r="D655" i="19"/>
  <c r="E655" i="19" s="1"/>
  <c r="D654" i="19"/>
  <c r="E654" i="19" s="1"/>
  <c r="D653" i="19"/>
  <c r="E653" i="19" s="1"/>
  <c r="E652" i="19"/>
  <c r="D652" i="19"/>
  <c r="D651" i="19"/>
  <c r="E651" i="19" s="1"/>
  <c r="D650" i="19"/>
  <c r="E650" i="19" s="1"/>
  <c r="D649" i="19"/>
  <c r="E649" i="19" s="1"/>
  <c r="D648" i="19"/>
  <c r="E648" i="19" s="1"/>
  <c r="D647" i="19"/>
  <c r="E647" i="19" s="1"/>
  <c r="D646" i="19"/>
  <c r="E646" i="19" s="1"/>
  <c r="D645" i="19"/>
  <c r="E645" i="19" s="1"/>
  <c r="E644" i="19"/>
  <c r="D644" i="19"/>
  <c r="D643" i="19"/>
  <c r="E643" i="19" s="1"/>
  <c r="E642" i="19"/>
  <c r="D642" i="19"/>
  <c r="D641" i="19"/>
  <c r="E641" i="19" s="1"/>
  <c r="E640" i="19"/>
  <c r="D640" i="19"/>
  <c r="D639" i="19"/>
  <c r="E639" i="19" s="1"/>
  <c r="D638" i="19"/>
  <c r="E638" i="19" s="1"/>
  <c r="D637" i="19"/>
  <c r="E637" i="19" s="1"/>
  <c r="E636" i="19"/>
  <c r="D636" i="19"/>
  <c r="D635" i="19"/>
  <c r="E635" i="19" s="1"/>
  <c r="E634" i="19"/>
  <c r="D634" i="19"/>
  <c r="D633" i="19"/>
  <c r="E633" i="19" s="1"/>
  <c r="D632" i="19"/>
  <c r="E632" i="19" s="1"/>
  <c r="D631" i="19"/>
  <c r="E631" i="19" s="1"/>
  <c r="D630" i="19"/>
  <c r="E630" i="19" s="1"/>
  <c r="D629" i="19"/>
  <c r="E629" i="19" s="1"/>
  <c r="D628" i="19"/>
  <c r="E628" i="19" s="1"/>
  <c r="D627" i="19"/>
  <c r="E627" i="19" s="1"/>
  <c r="D626" i="19"/>
  <c r="E626" i="19" s="1"/>
  <c r="D625" i="19"/>
  <c r="E625" i="19" s="1"/>
  <c r="E624" i="19"/>
  <c r="D624" i="19"/>
  <c r="D623" i="19"/>
  <c r="E623" i="19" s="1"/>
  <c r="D622" i="19"/>
  <c r="E622" i="19" s="1"/>
  <c r="D621" i="19"/>
  <c r="E621" i="19" s="1"/>
  <c r="D620" i="19"/>
  <c r="E620" i="19" s="1"/>
  <c r="D619" i="19"/>
  <c r="E619" i="19" s="1"/>
  <c r="E618" i="19"/>
  <c r="D618" i="19"/>
  <c r="D617" i="19"/>
  <c r="E617" i="19" s="1"/>
  <c r="D616" i="19"/>
  <c r="E616" i="19" s="1"/>
  <c r="D615" i="19"/>
  <c r="E615" i="19" s="1"/>
  <c r="D614" i="19"/>
  <c r="E614" i="19" s="1"/>
  <c r="D613" i="19"/>
  <c r="E613" i="19" s="1"/>
  <c r="E612" i="19"/>
  <c r="D612" i="19"/>
  <c r="D611" i="19"/>
  <c r="E611" i="19" s="1"/>
  <c r="D610" i="19"/>
  <c r="E610" i="19" s="1"/>
  <c r="D609" i="19"/>
  <c r="E609" i="19" s="1"/>
  <c r="E608" i="19"/>
  <c r="D608" i="19"/>
  <c r="D607" i="19"/>
  <c r="E607" i="19" s="1"/>
  <c r="D606" i="19"/>
  <c r="E606" i="19" s="1"/>
  <c r="D605" i="19"/>
  <c r="E605" i="19" s="1"/>
  <c r="D604" i="19"/>
  <c r="E604" i="19" s="1"/>
  <c r="D603" i="19"/>
  <c r="E603" i="19" s="1"/>
  <c r="E602" i="19"/>
  <c r="D602" i="19"/>
  <c r="D601" i="19"/>
  <c r="E601" i="19" s="1"/>
  <c r="D600" i="19"/>
  <c r="E600" i="19" s="1"/>
  <c r="D599" i="19"/>
  <c r="E599" i="19" s="1"/>
  <c r="D598" i="19"/>
  <c r="E598" i="19" s="1"/>
  <c r="D597" i="19"/>
  <c r="E597" i="19" s="1"/>
  <c r="E596" i="19"/>
  <c r="D596" i="19"/>
  <c r="D595" i="19"/>
  <c r="E595" i="19" s="1"/>
  <c r="D594" i="19"/>
  <c r="E594" i="19" s="1"/>
  <c r="D593" i="19"/>
  <c r="E593" i="19" s="1"/>
  <c r="E592" i="19"/>
  <c r="D592" i="19"/>
  <c r="D591" i="19"/>
  <c r="E591" i="19" s="1"/>
  <c r="D590" i="19"/>
  <c r="E590" i="19" s="1"/>
  <c r="D589" i="19"/>
  <c r="E589" i="19" s="1"/>
  <c r="D588" i="19"/>
  <c r="E588" i="19" s="1"/>
  <c r="D587" i="19"/>
  <c r="E587" i="19" s="1"/>
  <c r="E586" i="19"/>
  <c r="D586" i="19"/>
  <c r="D585" i="19"/>
  <c r="E585" i="19" s="1"/>
  <c r="D584" i="19"/>
  <c r="E584" i="19" s="1"/>
  <c r="D583" i="19"/>
  <c r="E583" i="19" s="1"/>
  <c r="D582" i="19"/>
  <c r="E582" i="19" s="1"/>
  <c r="D581" i="19"/>
  <c r="E581" i="19" s="1"/>
  <c r="E580" i="19"/>
  <c r="D580" i="19"/>
  <c r="D579" i="19"/>
  <c r="E579" i="19" s="1"/>
  <c r="D578" i="19"/>
  <c r="E578" i="19" s="1"/>
  <c r="D577" i="19"/>
  <c r="E577" i="19" s="1"/>
  <c r="D576" i="19"/>
  <c r="E576" i="19" s="1"/>
  <c r="D575" i="19"/>
  <c r="E575" i="19" s="1"/>
  <c r="D574" i="19"/>
  <c r="E574" i="19" s="1"/>
  <c r="D573" i="19"/>
  <c r="E573" i="19" s="1"/>
  <c r="D572" i="19"/>
  <c r="E572" i="19" s="1"/>
  <c r="D571" i="19"/>
  <c r="E571" i="19" s="1"/>
  <c r="D570" i="19"/>
  <c r="E570" i="19" s="1"/>
  <c r="D569" i="19"/>
  <c r="E569" i="19" s="1"/>
  <c r="D568" i="19"/>
  <c r="E568" i="19" s="1"/>
  <c r="D567" i="19"/>
  <c r="E567" i="19" s="1"/>
  <c r="D566" i="19"/>
  <c r="E566" i="19" s="1"/>
  <c r="D565" i="19"/>
  <c r="E565" i="19" s="1"/>
  <c r="E564" i="19"/>
  <c r="D564" i="19"/>
  <c r="D563" i="19"/>
  <c r="E563" i="19" s="1"/>
  <c r="D562" i="19"/>
  <c r="E562" i="19" s="1"/>
  <c r="D561" i="19"/>
  <c r="E561" i="19" s="1"/>
  <c r="E560" i="19"/>
  <c r="D560" i="19"/>
  <c r="D559" i="19"/>
  <c r="E559" i="19" s="1"/>
  <c r="D558" i="19"/>
  <c r="E558" i="19" s="1"/>
  <c r="D557" i="19"/>
  <c r="E557" i="19" s="1"/>
  <c r="D556" i="19"/>
  <c r="E556" i="19" s="1"/>
  <c r="D555" i="19"/>
  <c r="E555" i="19" s="1"/>
  <c r="E554" i="19"/>
  <c r="D554" i="19"/>
  <c r="D553" i="19"/>
  <c r="E553" i="19" s="1"/>
  <c r="E552" i="19"/>
  <c r="D552" i="19"/>
  <c r="D551" i="19"/>
  <c r="E551" i="19" s="1"/>
  <c r="D550" i="19"/>
  <c r="E550" i="19" s="1"/>
  <c r="D549" i="19"/>
  <c r="E549" i="19" s="1"/>
  <c r="E548" i="19"/>
  <c r="D548" i="19"/>
  <c r="D547" i="19"/>
  <c r="E547" i="19" s="1"/>
  <c r="E546" i="19"/>
  <c r="D546" i="19"/>
  <c r="D545" i="19"/>
  <c r="E545" i="19" s="1"/>
  <c r="D544" i="19"/>
  <c r="E544" i="19" s="1"/>
  <c r="D543" i="19"/>
  <c r="E543" i="19" s="1"/>
  <c r="D542" i="19"/>
  <c r="E542" i="19" s="1"/>
  <c r="D541" i="19"/>
  <c r="E541" i="19" s="1"/>
  <c r="E540" i="19"/>
  <c r="D540" i="19"/>
  <c r="D539" i="19"/>
  <c r="E539" i="19" s="1"/>
  <c r="D538" i="19"/>
  <c r="E538" i="19" s="1"/>
  <c r="D537" i="19"/>
  <c r="E537" i="19" s="1"/>
  <c r="D536" i="19"/>
  <c r="E536" i="19" s="1"/>
  <c r="D535" i="19"/>
  <c r="E535" i="19" s="1"/>
  <c r="D534" i="19"/>
  <c r="E534" i="19" s="1"/>
  <c r="D533" i="19"/>
  <c r="E533" i="19" s="1"/>
  <c r="D532" i="19"/>
  <c r="E532" i="19" s="1"/>
  <c r="D531" i="19"/>
  <c r="E531" i="19" s="1"/>
  <c r="D530" i="19"/>
  <c r="E530" i="19" s="1"/>
  <c r="D529" i="19"/>
  <c r="E529" i="19" s="1"/>
  <c r="E528" i="19"/>
  <c r="D528" i="19"/>
  <c r="D527" i="19"/>
  <c r="E527" i="19" s="1"/>
  <c r="D526" i="19"/>
  <c r="E526" i="19" s="1"/>
  <c r="D525" i="19"/>
  <c r="E525" i="19" s="1"/>
  <c r="D524" i="19"/>
  <c r="E524" i="19" s="1"/>
  <c r="D523" i="19"/>
  <c r="E523" i="19" s="1"/>
  <c r="E522" i="19"/>
  <c r="D522" i="19"/>
  <c r="D521" i="19"/>
  <c r="E521" i="19" s="1"/>
  <c r="E520" i="19"/>
  <c r="D520" i="19"/>
  <c r="D519" i="19"/>
  <c r="E519" i="19" s="1"/>
  <c r="D518" i="19"/>
  <c r="E518" i="19" s="1"/>
  <c r="D517" i="19"/>
  <c r="E517" i="19" s="1"/>
  <c r="E516" i="19"/>
  <c r="D516" i="19"/>
  <c r="D515" i="19"/>
  <c r="E515" i="19" s="1"/>
  <c r="E514" i="19"/>
  <c r="D514" i="19"/>
  <c r="D513" i="19"/>
  <c r="E513" i="19" s="1"/>
  <c r="E512" i="19"/>
  <c r="D512" i="19"/>
  <c r="D511" i="19"/>
  <c r="E511" i="19" s="1"/>
  <c r="D510" i="19"/>
  <c r="E510" i="19" s="1"/>
  <c r="D509" i="19"/>
  <c r="E509" i="19" s="1"/>
  <c r="E508" i="19"/>
  <c r="D508" i="19"/>
  <c r="D507" i="19"/>
  <c r="E507" i="19" s="1"/>
  <c r="E506" i="19"/>
  <c r="D506" i="19"/>
  <c r="D505" i="19"/>
  <c r="E505" i="19" s="1"/>
  <c r="D504" i="19"/>
  <c r="E504" i="19" s="1"/>
  <c r="D503" i="19"/>
  <c r="E503" i="19" s="1"/>
  <c r="D502" i="19"/>
  <c r="E502" i="19" s="1"/>
  <c r="D501" i="19"/>
  <c r="E501" i="19" s="1"/>
  <c r="D500" i="19"/>
  <c r="E500" i="19" s="1"/>
  <c r="D499" i="19"/>
  <c r="E499" i="19" s="1"/>
  <c r="D498" i="19"/>
  <c r="E498" i="19" s="1"/>
  <c r="D497" i="19"/>
  <c r="E497" i="19" s="1"/>
  <c r="E496" i="19"/>
  <c r="D496" i="19"/>
  <c r="D495" i="19"/>
  <c r="E495" i="19" s="1"/>
  <c r="D494" i="19"/>
  <c r="E494" i="19" s="1"/>
  <c r="D493" i="19"/>
  <c r="E493" i="19" s="1"/>
  <c r="D492" i="19"/>
  <c r="E492" i="19" s="1"/>
  <c r="D491" i="19"/>
  <c r="E491" i="19" s="1"/>
  <c r="E490" i="19"/>
  <c r="D490" i="19"/>
  <c r="D489" i="19"/>
  <c r="E489" i="19" s="1"/>
  <c r="D488" i="19"/>
  <c r="E488" i="19" s="1"/>
  <c r="D487" i="19"/>
  <c r="E487" i="19" s="1"/>
  <c r="D486" i="19"/>
  <c r="E486" i="19" s="1"/>
  <c r="D485" i="19"/>
  <c r="E485" i="19" s="1"/>
  <c r="E484" i="19"/>
  <c r="D484" i="19"/>
  <c r="D483" i="19"/>
  <c r="E483" i="19" s="1"/>
  <c r="D482" i="19"/>
  <c r="E482" i="19" s="1"/>
  <c r="D481" i="19"/>
  <c r="E481" i="19" s="1"/>
  <c r="E480" i="19"/>
  <c r="D480" i="19"/>
  <c r="D479" i="19"/>
  <c r="E479" i="19" s="1"/>
  <c r="D478" i="19"/>
  <c r="E478" i="19" s="1"/>
  <c r="D477" i="19"/>
  <c r="E477" i="19" s="1"/>
  <c r="D476" i="19"/>
  <c r="E476" i="19" s="1"/>
  <c r="D475" i="19"/>
  <c r="E475" i="19" s="1"/>
  <c r="E474" i="19"/>
  <c r="D474" i="19"/>
  <c r="D473" i="19"/>
  <c r="E473" i="19" s="1"/>
  <c r="D472" i="19"/>
  <c r="E472" i="19" s="1"/>
  <c r="D471" i="19"/>
  <c r="E471" i="19" s="1"/>
  <c r="D470" i="19"/>
  <c r="E470" i="19" s="1"/>
  <c r="D469" i="19"/>
  <c r="E469" i="19" s="1"/>
  <c r="E468" i="19"/>
  <c r="D468" i="19"/>
  <c r="D467" i="19"/>
  <c r="E467" i="19" s="1"/>
  <c r="D466" i="19"/>
  <c r="E466" i="19" s="1"/>
  <c r="D465" i="19"/>
  <c r="E465" i="19" s="1"/>
  <c r="E464" i="19"/>
  <c r="D464" i="19"/>
  <c r="D463" i="19"/>
  <c r="E463" i="19" s="1"/>
  <c r="D462" i="19"/>
  <c r="E462" i="19" s="1"/>
  <c r="D461" i="19"/>
  <c r="E461" i="19" s="1"/>
  <c r="D460" i="19"/>
  <c r="E460" i="19" s="1"/>
  <c r="D459" i="19"/>
  <c r="E459" i="19" s="1"/>
  <c r="E458" i="19"/>
  <c r="D458" i="19"/>
  <c r="D457" i="19"/>
  <c r="E457" i="19" s="1"/>
  <c r="D456" i="19"/>
  <c r="E456" i="19" s="1"/>
  <c r="D455" i="19"/>
  <c r="E455" i="19" s="1"/>
  <c r="D454" i="19"/>
  <c r="E454" i="19" s="1"/>
  <c r="D453" i="19"/>
  <c r="E453" i="19" s="1"/>
  <c r="E452" i="19"/>
  <c r="D452" i="19"/>
  <c r="D451" i="19"/>
  <c r="E451" i="19" s="1"/>
  <c r="D450" i="19"/>
  <c r="E450" i="19" s="1"/>
  <c r="D449" i="19"/>
  <c r="E449" i="19" s="1"/>
  <c r="D448" i="19"/>
  <c r="E448" i="19" s="1"/>
  <c r="D447" i="19"/>
  <c r="E447" i="19" s="1"/>
  <c r="D446" i="19"/>
  <c r="E446" i="19" s="1"/>
  <c r="D445" i="19"/>
  <c r="E445" i="19" s="1"/>
  <c r="D444" i="19"/>
  <c r="E444" i="19" s="1"/>
  <c r="D443" i="19"/>
  <c r="E443" i="19" s="1"/>
  <c r="D442" i="19"/>
  <c r="E442" i="19" s="1"/>
  <c r="D441" i="19"/>
  <c r="E441" i="19" s="1"/>
  <c r="E440" i="19"/>
  <c r="D440" i="19"/>
  <c r="D439" i="19"/>
  <c r="E439" i="19" s="1"/>
  <c r="D438" i="19"/>
  <c r="E438" i="19" s="1"/>
  <c r="D437" i="19"/>
  <c r="E437" i="19" s="1"/>
  <c r="D436" i="19"/>
  <c r="E436" i="19" s="1"/>
  <c r="D435" i="19"/>
  <c r="E435" i="19" s="1"/>
  <c r="E434" i="19"/>
  <c r="D434" i="19"/>
  <c r="D433" i="19"/>
  <c r="E433" i="19" s="1"/>
  <c r="E432" i="19"/>
  <c r="D432" i="19"/>
  <c r="D431" i="19"/>
  <c r="E431" i="19" s="1"/>
  <c r="D430" i="19"/>
  <c r="E430" i="19" s="1"/>
  <c r="D429" i="19"/>
  <c r="E429" i="19" s="1"/>
  <c r="E428" i="19"/>
  <c r="D428" i="19"/>
  <c r="D427" i="19"/>
  <c r="E427" i="19" s="1"/>
  <c r="E426" i="19"/>
  <c r="D426" i="19"/>
  <c r="D425" i="19"/>
  <c r="E425" i="19" s="1"/>
  <c r="D424" i="19"/>
  <c r="E424" i="19" s="1"/>
  <c r="D423" i="19"/>
  <c r="E423" i="19" s="1"/>
  <c r="D422" i="19"/>
  <c r="E422" i="19" s="1"/>
  <c r="D421" i="19"/>
  <c r="E421" i="19" s="1"/>
  <c r="E420" i="19"/>
  <c r="D420" i="19"/>
  <c r="D419" i="19"/>
  <c r="E419" i="19" s="1"/>
  <c r="D418" i="19"/>
  <c r="E418" i="19" s="1"/>
  <c r="D417" i="19"/>
  <c r="E417" i="19" s="1"/>
  <c r="D416" i="19"/>
  <c r="E416" i="19" s="1"/>
  <c r="D415" i="19"/>
  <c r="E415" i="19" s="1"/>
  <c r="D414" i="19"/>
  <c r="E414" i="19" s="1"/>
  <c r="D413" i="19"/>
  <c r="E413" i="19" s="1"/>
  <c r="D412" i="19"/>
  <c r="E412" i="19" s="1"/>
  <c r="D411" i="19"/>
  <c r="E411" i="19" s="1"/>
  <c r="D410" i="19"/>
  <c r="E410" i="19" s="1"/>
  <c r="D409" i="19"/>
  <c r="E409" i="19" s="1"/>
  <c r="E408" i="19"/>
  <c r="D408" i="19"/>
  <c r="D407" i="19"/>
  <c r="E407" i="19" s="1"/>
  <c r="D406" i="19"/>
  <c r="E406" i="19" s="1"/>
  <c r="D405" i="19"/>
  <c r="E405" i="19" s="1"/>
  <c r="D404" i="19"/>
  <c r="E404" i="19" s="1"/>
  <c r="D403" i="19"/>
  <c r="E403" i="19" s="1"/>
  <c r="E402" i="19"/>
  <c r="D402" i="19"/>
  <c r="D401" i="19"/>
  <c r="E401" i="19" s="1"/>
  <c r="E400" i="19"/>
  <c r="D400" i="19"/>
  <c r="D399" i="19"/>
  <c r="E399" i="19" s="1"/>
  <c r="D398" i="19"/>
  <c r="E398" i="19" s="1"/>
  <c r="D397" i="19"/>
  <c r="E397" i="19" s="1"/>
  <c r="E396" i="19"/>
  <c r="D396" i="19"/>
  <c r="D395" i="19"/>
  <c r="E395" i="19" s="1"/>
  <c r="E394" i="19"/>
  <c r="D394" i="19"/>
  <c r="D393" i="19"/>
  <c r="E393" i="19" s="1"/>
  <c r="D392" i="19"/>
  <c r="E392" i="19" s="1"/>
  <c r="D391" i="19"/>
  <c r="E391" i="19" s="1"/>
  <c r="D390" i="19"/>
  <c r="E390" i="19" s="1"/>
  <c r="D389" i="19"/>
  <c r="E389" i="19" s="1"/>
  <c r="E388" i="19"/>
  <c r="D388" i="19"/>
  <c r="D387" i="19"/>
  <c r="E387" i="19" s="1"/>
  <c r="D386" i="19"/>
  <c r="E386" i="19" s="1"/>
  <c r="D385" i="19"/>
  <c r="E385" i="19" s="1"/>
  <c r="D384" i="19"/>
  <c r="E384" i="19" s="1"/>
  <c r="D383" i="19"/>
  <c r="E383" i="19" s="1"/>
  <c r="D382" i="19"/>
  <c r="E382" i="19" s="1"/>
  <c r="D381" i="19"/>
  <c r="E381" i="19" s="1"/>
  <c r="D380" i="19"/>
  <c r="E380" i="19" s="1"/>
  <c r="D379" i="19"/>
  <c r="E379" i="19" s="1"/>
  <c r="D378" i="19"/>
  <c r="E378" i="19" s="1"/>
  <c r="D377" i="19"/>
  <c r="E377" i="19" s="1"/>
  <c r="E376" i="19"/>
  <c r="D376" i="19"/>
  <c r="D375" i="19"/>
  <c r="E375" i="19" s="1"/>
  <c r="D374" i="19"/>
  <c r="E374" i="19" s="1"/>
  <c r="D373" i="19"/>
  <c r="E373" i="19" s="1"/>
  <c r="D372" i="19"/>
  <c r="E372" i="19" s="1"/>
  <c r="D371" i="19"/>
  <c r="E371" i="19" s="1"/>
  <c r="E370" i="19"/>
  <c r="D370" i="19"/>
  <c r="D369" i="19"/>
  <c r="E369" i="19" s="1"/>
  <c r="E368" i="19"/>
  <c r="D368" i="19"/>
  <c r="D367" i="19"/>
  <c r="E367" i="19" s="1"/>
  <c r="D366" i="19"/>
  <c r="E366" i="19" s="1"/>
  <c r="D365" i="19"/>
  <c r="E365" i="19" s="1"/>
  <c r="E364" i="19"/>
  <c r="D364" i="19"/>
  <c r="D363" i="19"/>
  <c r="E363" i="19" s="1"/>
  <c r="E362" i="19"/>
  <c r="D362" i="19"/>
  <c r="D361" i="19"/>
  <c r="E361" i="19" s="1"/>
  <c r="D360" i="19"/>
  <c r="E360" i="19" s="1"/>
  <c r="D359" i="19"/>
  <c r="E359" i="19" s="1"/>
  <c r="D358" i="19"/>
  <c r="E358" i="19" s="1"/>
  <c r="D357" i="19"/>
  <c r="E357" i="19" s="1"/>
  <c r="E356" i="19"/>
  <c r="D356" i="19"/>
  <c r="D355" i="19"/>
  <c r="E355" i="19" s="1"/>
  <c r="D354" i="19"/>
  <c r="E354" i="19" s="1"/>
  <c r="D353" i="19"/>
  <c r="E353" i="19" s="1"/>
  <c r="D352" i="19"/>
  <c r="E352" i="19" s="1"/>
  <c r="D351" i="19"/>
  <c r="E351" i="19" s="1"/>
  <c r="D350" i="19"/>
  <c r="E350" i="19" s="1"/>
  <c r="D349" i="19"/>
  <c r="E349" i="19" s="1"/>
  <c r="D348" i="19"/>
  <c r="E348" i="19" s="1"/>
  <c r="D347" i="19"/>
  <c r="E347" i="19" s="1"/>
  <c r="D346" i="19"/>
  <c r="E346" i="19" s="1"/>
  <c r="D345" i="19"/>
  <c r="E345" i="19" s="1"/>
  <c r="E344" i="19"/>
  <c r="D344" i="19"/>
  <c r="D343" i="19"/>
  <c r="E343" i="19" s="1"/>
  <c r="D342" i="19"/>
  <c r="E342" i="19" s="1"/>
  <c r="D341" i="19"/>
  <c r="E341" i="19" s="1"/>
  <c r="E340" i="19"/>
  <c r="D340" i="19"/>
  <c r="D339" i="19"/>
  <c r="E339" i="19" s="1"/>
  <c r="D338" i="19"/>
  <c r="E338" i="19" s="1"/>
  <c r="D337" i="19"/>
  <c r="E337" i="19" s="1"/>
  <c r="D336" i="19"/>
  <c r="E336" i="19" s="1"/>
  <c r="D335" i="19"/>
  <c r="E335" i="19" s="1"/>
  <c r="D334" i="19"/>
  <c r="E334" i="19" s="1"/>
  <c r="D333" i="19"/>
  <c r="E333" i="19" s="1"/>
  <c r="D332" i="19"/>
  <c r="E332" i="19" s="1"/>
  <c r="D331" i="19"/>
  <c r="E331" i="19" s="1"/>
  <c r="D330" i="19"/>
  <c r="E330" i="19" s="1"/>
  <c r="D329" i="19"/>
  <c r="E329" i="19" s="1"/>
  <c r="E328" i="19"/>
  <c r="D328" i="19"/>
  <c r="D327" i="19"/>
  <c r="E327" i="19" s="1"/>
  <c r="D326" i="19"/>
  <c r="E326" i="19" s="1"/>
  <c r="D325" i="19"/>
  <c r="E325" i="19" s="1"/>
  <c r="E324" i="19"/>
  <c r="D324" i="19"/>
  <c r="D323" i="19"/>
  <c r="E323" i="19" s="1"/>
  <c r="D322" i="19"/>
  <c r="E322" i="19" s="1"/>
  <c r="D321" i="19"/>
  <c r="E321" i="19" s="1"/>
  <c r="D320" i="19"/>
  <c r="E320" i="19" s="1"/>
  <c r="D319" i="19"/>
  <c r="E319" i="19" s="1"/>
  <c r="D318" i="19"/>
  <c r="E318" i="19" s="1"/>
  <c r="D317" i="19"/>
  <c r="E317" i="19" s="1"/>
  <c r="D316" i="19"/>
  <c r="E316" i="19" s="1"/>
  <c r="D315" i="19"/>
  <c r="E315" i="19" s="1"/>
  <c r="D314" i="19"/>
  <c r="E314" i="19" s="1"/>
  <c r="D313" i="19"/>
  <c r="E313" i="19" s="1"/>
  <c r="E312" i="19"/>
  <c r="D312" i="19"/>
  <c r="D311" i="19"/>
  <c r="E311" i="19" s="1"/>
  <c r="D310" i="19"/>
  <c r="E310" i="19" s="1"/>
  <c r="D309" i="19"/>
  <c r="E309" i="19" s="1"/>
  <c r="E308" i="19"/>
  <c r="D308" i="19"/>
  <c r="D307" i="19"/>
  <c r="E307" i="19" s="1"/>
  <c r="D306" i="19"/>
  <c r="E306" i="19" s="1"/>
  <c r="D305" i="19"/>
  <c r="E305" i="19" s="1"/>
  <c r="D304" i="19"/>
  <c r="E304" i="19" s="1"/>
  <c r="D303" i="19"/>
  <c r="E303" i="19" s="1"/>
  <c r="D302" i="19"/>
  <c r="E302" i="19" s="1"/>
  <c r="D301" i="19"/>
  <c r="E301" i="19" s="1"/>
  <c r="D300" i="19"/>
  <c r="E300" i="19" s="1"/>
  <c r="D299" i="19"/>
  <c r="E299" i="19" s="1"/>
  <c r="D298" i="19"/>
  <c r="E298" i="19" s="1"/>
  <c r="D297" i="19"/>
  <c r="E297" i="19" s="1"/>
  <c r="E296" i="19"/>
  <c r="D296" i="19"/>
  <c r="D295" i="19"/>
  <c r="E295" i="19" s="1"/>
  <c r="D294" i="19"/>
  <c r="E294" i="19" s="1"/>
  <c r="D293" i="19"/>
  <c r="E293" i="19" s="1"/>
  <c r="E292" i="19"/>
  <c r="D292" i="19"/>
  <c r="D291" i="19"/>
  <c r="E291" i="19" s="1"/>
  <c r="E290" i="19"/>
  <c r="D290" i="19"/>
  <c r="D289" i="19"/>
  <c r="E289" i="19" s="1"/>
  <c r="D288" i="19"/>
  <c r="E288" i="19" s="1"/>
  <c r="D287" i="19"/>
  <c r="E287" i="19" s="1"/>
  <c r="D286" i="19"/>
  <c r="E286" i="19" s="1"/>
  <c r="D285" i="19"/>
  <c r="E285" i="19" s="1"/>
  <c r="E284" i="19"/>
  <c r="D284" i="19"/>
  <c r="D283" i="19"/>
  <c r="E283" i="19" s="1"/>
  <c r="D282" i="19"/>
  <c r="E282" i="19" s="1"/>
  <c r="D281" i="19"/>
  <c r="E281" i="19" s="1"/>
  <c r="D280" i="19"/>
  <c r="E280" i="19" s="1"/>
  <c r="D279" i="19"/>
  <c r="E279" i="19" s="1"/>
  <c r="D278" i="19"/>
  <c r="E278" i="19" s="1"/>
  <c r="D277" i="19"/>
  <c r="E277" i="19" s="1"/>
  <c r="D276" i="19"/>
  <c r="E276" i="19" s="1"/>
  <c r="D275" i="19"/>
  <c r="E275" i="19" s="1"/>
  <c r="D274" i="19"/>
  <c r="E274" i="19" s="1"/>
  <c r="D273" i="19"/>
  <c r="E273" i="19" s="1"/>
  <c r="E272" i="19"/>
  <c r="D272" i="19"/>
  <c r="D271" i="19"/>
  <c r="E271" i="19" s="1"/>
  <c r="D270" i="19"/>
  <c r="E270" i="19" s="1"/>
  <c r="D269" i="19"/>
  <c r="E269" i="19" s="1"/>
  <c r="D268" i="19"/>
  <c r="E268" i="19" s="1"/>
  <c r="D267" i="19"/>
  <c r="E267" i="19" s="1"/>
  <c r="E266" i="19"/>
  <c r="D266" i="19"/>
  <c r="D265" i="19"/>
  <c r="E265" i="19" s="1"/>
  <c r="E264" i="19"/>
  <c r="D264" i="19"/>
  <c r="D263" i="19"/>
  <c r="E263" i="19" s="1"/>
  <c r="D262" i="19"/>
  <c r="E262" i="19" s="1"/>
  <c r="D261" i="19"/>
  <c r="E261" i="19" s="1"/>
  <c r="E260" i="19"/>
  <c r="D260" i="19"/>
  <c r="D259" i="19"/>
  <c r="E259" i="19" s="1"/>
  <c r="E258" i="19"/>
  <c r="D258" i="19"/>
  <c r="D257" i="19"/>
  <c r="E257" i="19" s="1"/>
  <c r="D256" i="19"/>
  <c r="E256" i="19" s="1"/>
  <c r="D255" i="19"/>
  <c r="E255" i="19" s="1"/>
  <c r="D254" i="19"/>
  <c r="E254" i="19" s="1"/>
  <c r="D253" i="19"/>
  <c r="E253" i="19" s="1"/>
  <c r="E252" i="19"/>
  <c r="D252" i="19"/>
  <c r="D251" i="19"/>
  <c r="E251" i="19" s="1"/>
  <c r="D250" i="19"/>
  <c r="E250" i="19" s="1"/>
  <c r="D249" i="19"/>
  <c r="E249" i="19" s="1"/>
  <c r="D248" i="19"/>
  <c r="E248" i="19" s="1"/>
  <c r="D247" i="19"/>
  <c r="E247" i="19" s="1"/>
  <c r="D246" i="19"/>
  <c r="E246" i="19" s="1"/>
  <c r="D245" i="19"/>
  <c r="E245" i="19" s="1"/>
  <c r="D244" i="19"/>
  <c r="E244" i="19" s="1"/>
  <c r="D243" i="19"/>
  <c r="E243" i="19" s="1"/>
  <c r="D242" i="19"/>
  <c r="E242" i="19" s="1"/>
  <c r="D241" i="19"/>
  <c r="E241" i="19" s="1"/>
  <c r="E240" i="19"/>
  <c r="D240" i="19"/>
  <c r="D239" i="19"/>
  <c r="E239" i="19" s="1"/>
  <c r="D238" i="19"/>
  <c r="E238" i="19" s="1"/>
  <c r="D237" i="19"/>
  <c r="E237" i="19" s="1"/>
  <c r="D236" i="19"/>
  <c r="E236" i="19" s="1"/>
  <c r="D235" i="19"/>
  <c r="E235" i="19" s="1"/>
  <c r="E234" i="19"/>
  <c r="D234" i="19"/>
  <c r="D233" i="19"/>
  <c r="E233" i="19" s="1"/>
  <c r="E232" i="19"/>
  <c r="D232" i="19"/>
  <c r="D231" i="19"/>
  <c r="E231" i="19" s="1"/>
  <c r="D230" i="19"/>
  <c r="E230" i="19" s="1"/>
  <c r="D229" i="19"/>
  <c r="E229" i="19" s="1"/>
  <c r="E228" i="19"/>
  <c r="D228" i="19"/>
  <c r="D227" i="19"/>
  <c r="E227" i="19" s="1"/>
  <c r="E226" i="19"/>
  <c r="D226" i="19"/>
  <c r="D225" i="19"/>
  <c r="E225" i="19" s="1"/>
  <c r="D224" i="19"/>
  <c r="E224" i="19" s="1"/>
  <c r="D223" i="19"/>
  <c r="E223" i="19" s="1"/>
  <c r="D222" i="19"/>
  <c r="E222" i="19" s="1"/>
  <c r="D221" i="19"/>
  <c r="E221" i="19" s="1"/>
  <c r="E220" i="19"/>
  <c r="D220" i="19"/>
  <c r="D219" i="19"/>
  <c r="E219" i="19" s="1"/>
  <c r="D218" i="19"/>
  <c r="E218" i="19" s="1"/>
  <c r="D217" i="19"/>
  <c r="E217" i="19" s="1"/>
  <c r="D216" i="19"/>
  <c r="E216" i="19" s="1"/>
  <c r="D215" i="19"/>
  <c r="E215" i="19" s="1"/>
  <c r="D214" i="19"/>
  <c r="E214" i="19" s="1"/>
  <c r="D213" i="19"/>
  <c r="E213" i="19" s="1"/>
  <c r="D212" i="19"/>
  <c r="E212" i="19" s="1"/>
  <c r="D211" i="19"/>
  <c r="E211" i="19" s="1"/>
  <c r="D210" i="19"/>
  <c r="E210" i="19" s="1"/>
  <c r="D209" i="19"/>
  <c r="E209" i="19" s="1"/>
  <c r="E208" i="19"/>
  <c r="D208" i="19"/>
  <c r="D207" i="19"/>
  <c r="E207" i="19" s="1"/>
  <c r="D206" i="19"/>
  <c r="E206" i="19" s="1"/>
  <c r="D205" i="19"/>
  <c r="E205" i="19" s="1"/>
  <c r="D204" i="19"/>
  <c r="E204" i="19" s="1"/>
  <c r="D203" i="19"/>
  <c r="E203" i="19" s="1"/>
  <c r="E202" i="19"/>
  <c r="D202" i="19"/>
  <c r="D201" i="19"/>
  <c r="E201" i="19" s="1"/>
  <c r="E200" i="19"/>
  <c r="D200" i="19"/>
  <c r="D199" i="19"/>
  <c r="E199" i="19" s="1"/>
  <c r="D198" i="19"/>
  <c r="E198" i="19" s="1"/>
  <c r="D197" i="19"/>
  <c r="E197" i="19" s="1"/>
  <c r="E196" i="19"/>
  <c r="D196" i="19"/>
  <c r="D195" i="19"/>
  <c r="E195" i="19" s="1"/>
  <c r="E194" i="19"/>
  <c r="D194" i="19"/>
  <c r="D193" i="19"/>
  <c r="E193" i="19" s="1"/>
  <c r="D192" i="19"/>
  <c r="E192" i="19" s="1"/>
  <c r="D191" i="19"/>
  <c r="E191" i="19" s="1"/>
  <c r="D190" i="19"/>
  <c r="E190" i="19" s="1"/>
  <c r="D189" i="19"/>
  <c r="E189" i="19" s="1"/>
  <c r="E188" i="19"/>
  <c r="D188" i="19"/>
  <c r="D187" i="19"/>
  <c r="E187" i="19" s="1"/>
  <c r="D186" i="19"/>
  <c r="E186" i="19" s="1"/>
  <c r="D185" i="19"/>
  <c r="E185" i="19" s="1"/>
  <c r="D184" i="19"/>
  <c r="E184" i="19" s="1"/>
  <c r="D183" i="19"/>
  <c r="E183" i="19" s="1"/>
  <c r="D182" i="19"/>
  <c r="E182" i="19" s="1"/>
  <c r="D181" i="19"/>
  <c r="E181" i="19" s="1"/>
  <c r="D180" i="19"/>
  <c r="E180" i="19" s="1"/>
  <c r="D179" i="19"/>
  <c r="E179" i="19" s="1"/>
  <c r="D178" i="19"/>
  <c r="E178" i="19" s="1"/>
  <c r="D177" i="19"/>
  <c r="E177" i="19" s="1"/>
  <c r="E176" i="19"/>
  <c r="D176" i="19"/>
  <c r="D175" i="19"/>
  <c r="E175" i="19" s="1"/>
  <c r="D174" i="19"/>
  <c r="E174" i="19" s="1"/>
  <c r="D173" i="19"/>
  <c r="E173" i="19" s="1"/>
  <c r="D172" i="19"/>
  <c r="E172" i="19" s="1"/>
  <c r="D171" i="19"/>
  <c r="E171" i="19" s="1"/>
  <c r="D170" i="19"/>
  <c r="E170" i="19" s="1"/>
  <c r="D169" i="19"/>
  <c r="E169" i="19" s="1"/>
  <c r="D168" i="19"/>
  <c r="E168" i="19" s="1"/>
  <c r="D167" i="19"/>
  <c r="E167" i="19" s="1"/>
  <c r="D166" i="19"/>
  <c r="E166" i="19" s="1"/>
  <c r="D165" i="19"/>
  <c r="E165" i="19" s="1"/>
  <c r="E164" i="19"/>
  <c r="D164" i="19"/>
  <c r="D163" i="19"/>
  <c r="E163" i="19" s="1"/>
  <c r="D162" i="19"/>
  <c r="E162" i="19" s="1"/>
  <c r="D161" i="19"/>
  <c r="E161" i="19" s="1"/>
  <c r="E160" i="19"/>
  <c r="D160" i="19"/>
  <c r="D159" i="19"/>
  <c r="E159" i="19" s="1"/>
  <c r="D158" i="19"/>
  <c r="E158" i="19" s="1"/>
  <c r="D157" i="19"/>
  <c r="E157" i="19" s="1"/>
  <c r="D156" i="19"/>
  <c r="E156" i="19" s="1"/>
  <c r="D155" i="19"/>
  <c r="E155" i="19" s="1"/>
  <c r="D154" i="19"/>
  <c r="E154" i="19" s="1"/>
  <c r="D153" i="19"/>
  <c r="E153" i="19" s="1"/>
  <c r="D152" i="19"/>
  <c r="E152" i="19" s="1"/>
  <c r="D151" i="19"/>
  <c r="E151" i="19" s="1"/>
  <c r="D150" i="19"/>
  <c r="E150" i="19" s="1"/>
  <c r="D149" i="19"/>
  <c r="E149" i="19" s="1"/>
  <c r="E148" i="19"/>
  <c r="D148" i="19"/>
  <c r="D147" i="19"/>
  <c r="E147" i="19" s="1"/>
  <c r="D146" i="19"/>
  <c r="E146" i="19" s="1"/>
  <c r="D145" i="19"/>
  <c r="E145" i="19" s="1"/>
  <c r="D144" i="19"/>
  <c r="E144" i="19" s="1"/>
  <c r="D143" i="19"/>
  <c r="E143" i="19" s="1"/>
  <c r="D142" i="19"/>
  <c r="E142" i="19" s="1"/>
  <c r="D141" i="19"/>
  <c r="E141" i="19" s="1"/>
  <c r="D140" i="19"/>
  <c r="E140" i="19" s="1"/>
  <c r="D139" i="19"/>
  <c r="E139" i="19" s="1"/>
  <c r="E138" i="19"/>
  <c r="D138" i="19"/>
  <c r="D137" i="19"/>
  <c r="E137" i="19" s="1"/>
  <c r="D136" i="19"/>
  <c r="E136" i="19" s="1"/>
  <c r="D135" i="19"/>
  <c r="E135" i="19" s="1"/>
  <c r="D134" i="19"/>
  <c r="E134" i="19" s="1"/>
  <c r="D133" i="19"/>
  <c r="E133" i="19" s="1"/>
  <c r="E132" i="19"/>
  <c r="D132" i="19"/>
  <c r="D131" i="19"/>
  <c r="E131" i="19" s="1"/>
  <c r="D130" i="19"/>
  <c r="E130" i="19" s="1"/>
  <c r="D129" i="19"/>
  <c r="E129" i="19" s="1"/>
  <c r="D128" i="19"/>
  <c r="E128" i="19" s="1"/>
  <c r="D127" i="19"/>
  <c r="E127" i="19" s="1"/>
  <c r="D126" i="19"/>
  <c r="E126" i="19" s="1"/>
  <c r="D125" i="19"/>
  <c r="E125" i="19" s="1"/>
  <c r="D124" i="19"/>
  <c r="E124" i="19" s="1"/>
  <c r="D123" i="19"/>
  <c r="E123" i="19" s="1"/>
  <c r="E122" i="19"/>
  <c r="D122" i="19"/>
  <c r="D121" i="19"/>
  <c r="E121" i="19" s="1"/>
  <c r="D120" i="19"/>
  <c r="E120" i="19" s="1"/>
  <c r="D119" i="19"/>
  <c r="E119" i="19" s="1"/>
  <c r="D118" i="19"/>
  <c r="E118" i="19" s="1"/>
  <c r="D117" i="19"/>
  <c r="E117" i="19" s="1"/>
  <c r="E116" i="19"/>
  <c r="D116" i="19"/>
  <c r="D115" i="19"/>
  <c r="E115" i="19" s="1"/>
  <c r="D114" i="19"/>
  <c r="E114" i="19" s="1"/>
  <c r="D113" i="19"/>
  <c r="E113" i="19" s="1"/>
  <c r="D112" i="19"/>
  <c r="E112" i="19" s="1"/>
  <c r="D111" i="19"/>
  <c r="E111" i="19" s="1"/>
  <c r="D110" i="19"/>
  <c r="E110" i="19" s="1"/>
  <c r="D109" i="19"/>
  <c r="E109" i="19" s="1"/>
  <c r="D108" i="19"/>
  <c r="E108" i="19" s="1"/>
  <c r="D107" i="19"/>
  <c r="E107" i="19" s="1"/>
  <c r="E106" i="19"/>
  <c r="D106" i="19"/>
  <c r="D105" i="19"/>
  <c r="E105" i="19" s="1"/>
  <c r="D104" i="19"/>
  <c r="E104" i="19" s="1"/>
  <c r="D103" i="19"/>
  <c r="E103" i="19" s="1"/>
  <c r="D102" i="19"/>
  <c r="E102" i="19" s="1"/>
  <c r="D101" i="19"/>
  <c r="E101" i="19" s="1"/>
  <c r="E100" i="19"/>
  <c r="D100" i="19"/>
  <c r="D99" i="19"/>
  <c r="E99" i="19" s="1"/>
  <c r="D98" i="19"/>
  <c r="E98" i="19" s="1"/>
  <c r="D97" i="19"/>
  <c r="E97" i="19" s="1"/>
  <c r="D96" i="19"/>
  <c r="E96" i="19" s="1"/>
  <c r="D95" i="19"/>
  <c r="E95" i="19" s="1"/>
  <c r="D94" i="19"/>
  <c r="E94" i="19" s="1"/>
  <c r="D93" i="19"/>
  <c r="E93" i="19" s="1"/>
  <c r="D92" i="19"/>
  <c r="E92" i="19" s="1"/>
  <c r="D91" i="19"/>
  <c r="E91" i="19" s="1"/>
  <c r="E90" i="19"/>
  <c r="D90" i="19"/>
  <c r="D89" i="19"/>
  <c r="E89" i="19" s="1"/>
  <c r="D88" i="19"/>
  <c r="E88" i="19" s="1"/>
  <c r="D87" i="19"/>
  <c r="E87" i="19" s="1"/>
  <c r="D86" i="19"/>
  <c r="E86" i="19" s="1"/>
  <c r="D85" i="19"/>
  <c r="E85" i="19" s="1"/>
  <c r="E84" i="19"/>
  <c r="D84" i="19"/>
  <c r="D83" i="19"/>
  <c r="E83" i="19" s="1"/>
  <c r="D82" i="19"/>
  <c r="E82" i="19" s="1"/>
  <c r="D81" i="19"/>
  <c r="E81" i="19" s="1"/>
  <c r="D80" i="19"/>
  <c r="E80" i="19" s="1"/>
  <c r="D79" i="19"/>
  <c r="E79" i="19" s="1"/>
  <c r="D78" i="19"/>
  <c r="E78" i="19" s="1"/>
  <c r="D77" i="19"/>
  <c r="E77" i="19" s="1"/>
  <c r="D76" i="19"/>
  <c r="E76" i="19" s="1"/>
  <c r="D75" i="19"/>
  <c r="E75" i="19" s="1"/>
  <c r="E74" i="19"/>
  <c r="D74" i="19"/>
  <c r="D73" i="19"/>
  <c r="E73" i="19" s="1"/>
  <c r="D72" i="19"/>
  <c r="E72" i="19" s="1"/>
  <c r="D71" i="19"/>
  <c r="E71" i="19" s="1"/>
  <c r="D70" i="19"/>
  <c r="E70" i="19" s="1"/>
  <c r="D69" i="19"/>
  <c r="E69" i="19" s="1"/>
  <c r="E68" i="19"/>
  <c r="D68" i="19"/>
  <c r="D67" i="19"/>
  <c r="E67" i="19" s="1"/>
  <c r="D66" i="19"/>
  <c r="E66" i="19" s="1"/>
  <c r="D65" i="19"/>
  <c r="E65" i="19" s="1"/>
  <c r="D64" i="19"/>
  <c r="E64" i="19" s="1"/>
  <c r="D63" i="19"/>
  <c r="E63" i="19" s="1"/>
  <c r="D62" i="19"/>
  <c r="E62" i="19" s="1"/>
  <c r="D61" i="19"/>
  <c r="E61" i="19" s="1"/>
  <c r="D60" i="19"/>
  <c r="E60" i="19" s="1"/>
  <c r="D59" i="19"/>
  <c r="E59" i="19" s="1"/>
  <c r="E58" i="19"/>
  <c r="D58" i="19"/>
  <c r="D57" i="19"/>
  <c r="E57" i="19" s="1"/>
  <c r="D56" i="19"/>
  <c r="E56" i="19" s="1"/>
  <c r="D55" i="19"/>
  <c r="E55" i="19" s="1"/>
  <c r="D54" i="19"/>
  <c r="E54" i="19" s="1"/>
  <c r="D53" i="19"/>
  <c r="E53" i="19" s="1"/>
  <c r="E52" i="19"/>
  <c r="D52" i="19"/>
  <c r="D51" i="19"/>
  <c r="E51" i="19" s="1"/>
  <c r="D50" i="19"/>
  <c r="E50" i="19" s="1"/>
  <c r="D49" i="19"/>
  <c r="E49" i="19" s="1"/>
  <c r="D48" i="19"/>
  <c r="E48" i="19" s="1"/>
  <c r="D47" i="19"/>
  <c r="E47" i="19" s="1"/>
  <c r="D46" i="19"/>
  <c r="E46" i="19" s="1"/>
  <c r="D45" i="19"/>
  <c r="E45" i="19" s="1"/>
  <c r="D44" i="19"/>
  <c r="E44" i="19" s="1"/>
  <c r="D43" i="19"/>
  <c r="E43" i="19" s="1"/>
  <c r="D42" i="19"/>
  <c r="E42" i="19" s="1"/>
  <c r="D41" i="19"/>
  <c r="E41" i="19" s="1"/>
  <c r="D40" i="19"/>
  <c r="E40" i="19" s="1"/>
  <c r="D39" i="19"/>
  <c r="E39" i="19" s="1"/>
  <c r="D38" i="19"/>
  <c r="E38" i="19" s="1"/>
  <c r="D37" i="19"/>
  <c r="E37" i="19" s="1"/>
  <c r="D36" i="19"/>
  <c r="E36" i="19" s="1"/>
  <c r="D35" i="19"/>
  <c r="E35" i="19" s="1"/>
  <c r="D34" i="19"/>
  <c r="E34" i="19" s="1"/>
  <c r="D33" i="19"/>
  <c r="E33" i="19" s="1"/>
  <c r="D32" i="19"/>
  <c r="E32" i="19" s="1"/>
  <c r="D31" i="19"/>
  <c r="E31" i="19" s="1"/>
  <c r="D30" i="19"/>
  <c r="E30" i="19" s="1"/>
  <c r="D29" i="19"/>
  <c r="E29" i="19" s="1"/>
  <c r="E28" i="19"/>
  <c r="D28" i="19"/>
  <c r="D27" i="19"/>
  <c r="E27" i="19" s="1"/>
  <c r="D26" i="19"/>
  <c r="E26" i="19" s="1"/>
  <c r="D25" i="19"/>
  <c r="E25" i="19" s="1"/>
  <c r="D24" i="19"/>
  <c r="E24" i="19" s="1"/>
  <c r="D23" i="19"/>
  <c r="E23" i="19" s="1"/>
  <c r="D22" i="19"/>
  <c r="E22" i="19" s="1"/>
  <c r="D21" i="19"/>
  <c r="E21" i="19" s="1"/>
  <c r="E20" i="19"/>
  <c r="D20" i="19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8" i="19"/>
  <c r="E8" i="19" s="1"/>
  <c r="D7" i="19"/>
  <c r="E7" i="19" s="1"/>
  <c r="H4" i="19"/>
  <c r="G4" i="19"/>
  <c r="G3" i="19"/>
  <c r="F243" i="19"/>
  <c r="G243" i="19" s="1"/>
  <c r="G244" i="19" s="1"/>
  <c r="G245" i="19" s="1"/>
  <c r="G246" i="19" s="1"/>
  <c r="D6" i="19"/>
  <c r="E6" i="19" s="1"/>
  <c r="G2" i="19"/>
  <c r="G6" i="19"/>
  <c r="G7" i="19" s="1"/>
  <c r="G8" i="19" s="1"/>
  <c r="G9" i="19" s="1"/>
  <c r="C6" i="19"/>
  <c r="X14" i="18" l="1"/>
  <c r="AO37" i="17"/>
  <c r="AN37" i="17"/>
  <c r="AM37" i="17"/>
  <c r="AL37" i="17"/>
  <c r="AO36" i="17"/>
  <c r="AN36" i="17"/>
  <c r="AM36" i="17"/>
  <c r="AL36" i="17"/>
  <c r="AN23" i="17"/>
  <c r="AM23" i="17"/>
  <c r="AL23" i="17"/>
  <c r="AN22" i="17"/>
  <c r="AM22" i="17"/>
  <c r="AL22" i="17"/>
  <c r="AN9" i="17"/>
  <c r="AM9" i="17"/>
  <c r="AL9" i="17"/>
  <c r="AN8" i="17"/>
  <c r="AM8" i="17"/>
  <c r="AL8" i="17"/>
  <c r="AO8" i="17"/>
  <c r="AO9" i="17"/>
  <c r="S13" i="18"/>
  <c r="S19" i="18" s="1"/>
  <c r="R13" i="18"/>
  <c r="R19" i="18" s="1"/>
  <c r="Q13" i="18"/>
  <c r="Q19" i="18" s="1"/>
  <c r="C19" i="18" l="1"/>
  <c r="J18" i="18"/>
  <c r="E19" i="18"/>
  <c r="J19" i="18"/>
  <c r="L19" i="18"/>
  <c r="K19" i="18"/>
  <c r="D19" i="18"/>
  <c r="AL52" i="17"/>
  <c r="AL53" i="17" s="1"/>
  <c r="AO23" i="17"/>
  <c r="Q18" i="18"/>
  <c r="AM52" i="17"/>
  <c r="AM53" i="17" s="1"/>
  <c r="D18" i="18"/>
  <c r="K18" i="18"/>
  <c r="R18" i="18"/>
  <c r="AN52" i="17"/>
  <c r="AN53" i="17" s="1"/>
  <c r="E18" i="18"/>
  <c r="L18" i="18"/>
  <c r="S18" i="18"/>
  <c r="AO22" i="17"/>
  <c r="AO52" i="17" l="1"/>
  <c r="AO53" i="17" s="1"/>
  <c r="T4" i="18" s="1"/>
  <c r="X4" i="18" s="1"/>
  <c r="AB23" i="17" l="1"/>
  <c r="AA23" i="17"/>
  <c r="Z23" i="17"/>
  <c r="X23" i="17"/>
  <c r="W23" i="17"/>
  <c r="V23" i="17"/>
  <c r="AB22" i="17"/>
  <c r="AA22" i="17"/>
  <c r="Z22" i="17"/>
  <c r="X22" i="17"/>
  <c r="W22" i="17"/>
  <c r="V22" i="17"/>
  <c r="AB9" i="17"/>
  <c r="AA9" i="17"/>
  <c r="Z9" i="17"/>
  <c r="AB8" i="17"/>
  <c r="AA8" i="17"/>
  <c r="Z8" i="17"/>
  <c r="X9" i="17"/>
  <c r="W9" i="17"/>
  <c r="V9" i="17"/>
  <c r="X8" i="17"/>
  <c r="W8" i="17"/>
  <c r="V8" i="17"/>
  <c r="AA52" i="17" l="1"/>
  <c r="V52" i="17"/>
  <c r="V53" i="17" s="1"/>
  <c r="W52" i="17"/>
  <c r="W53" i="17" s="1"/>
  <c r="AA53" i="17"/>
  <c r="X52" i="17"/>
  <c r="X53" i="17" s="1"/>
  <c r="AB52" i="17"/>
  <c r="AB53" i="17" s="1"/>
  <c r="Z52" i="17"/>
  <c r="Z53" i="17" s="1"/>
  <c r="P23" i="17" l="1"/>
  <c r="O23" i="17"/>
  <c r="N23" i="17"/>
  <c r="D23" i="17"/>
  <c r="C23" i="17"/>
  <c r="P22" i="17"/>
  <c r="O22" i="17"/>
  <c r="N22" i="17"/>
  <c r="D22" i="17"/>
  <c r="C22" i="17"/>
  <c r="AK16" i="17"/>
  <c r="AG16" i="17"/>
  <c r="AC16" i="17"/>
  <c r="AK15" i="17"/>
  <c r="AG15" i="17"/>
  <c r="AC15" i="17"/>
  <c r="AK14" i="17"/>
  <c r="AG14" i="17"/>
  <c r="AC14" i="17"/>
  <c r="AK13" i="17"/>
  <c r="AG13" i="17"/>
  <c r="AK12" i="17"/>
  <c r="AG12" i="17"/>
  <c r="AC12" i="17"/>
  <c r="AK11" i="17"/>
  <c r="AG11" i="17"/>
  <c r="AC11" i="17"/>
  <c r="AJ23" i="17"/>
  <c r="AI22" i="17"/>
  <c r="AH22" i="17"/>
  <c r="AF23" i="17"/>
  <c r="AE22" i="17"/>
  <c r="AD22" i="17"/>
  <c r="AC10" i="17"/>
  <c r="T23" i="17"/>
  <c r="S22" i="17"/>
  <c r="R22" i="17"/>
  <c r="L23" i="17"/>
  <c r="K22" i="17"/>
  <c r="H23" i="17"/>
  <c r="G22" i="17"/>
  <c r="D9" i="17"/>
  <c r="C9" i="17"/>
  <c r="D8" i="17"/>
  <c r="C8" i="17"/>
  <c r="AK7" i="17"/>
  <c r="Y7" i="17"/>
  <c r="I7" i="17"/>
  <c r="AK6" i="17"/>
  <c r="AG6" i="17"/>
  <c r="AC6" i="17"/>
  <c r="Y6" i="17"/>
  <c r="I6" i="17"/>
  <c r="AK5" i="17"/>
  <c r="AG5" i="17"/>
  <c r="AC5" i="17"/>
  <c r="Y5" i="17"/>
  <c r="I5" i="17"/>
  <c r="AC4" i="17"/>
  <c r="Y4" i="17"/>
  <c r="S27" i="16"/>
  <c r="R27" i="16"/>
  <c r="Q27" i="16"/>
  <c r="K27" i="16"/>
  <c r="J27" i="16"/>
  <c r="I27" i="16"/>
  <c r="G27" i="16"/>
  <c r="F27" i="16"/>
  <c r="E27" i="16"/>
  <c r="S26" i="16"/>
  <c r="R26" i="16"/>
  <c r="Q26" i="16"/>
  <c r="K26" i="16"/>
  <c r="J26" i="16"/>
  <c r="I26" i="16"/>
  <c r="G26" i="16"/>
  <c r="F26" i="16"/>
  <c r="E26" i="16"/>
  <c r="S25" i="16"/>
  <c r="R25" i="16"/>
  <c r="Q25" i="16"/>
  <c r="K25" i="16"/>
  <c r="J25" i="16"/>
  <c r="I25" i="16"/>
  <c r="G25" i="16"/>
  <c r="F25" i="16"/>
  <c r="E25" i="16"/>
  <c r="S24" i="16"/>
  <c r="R24" i="16"/>
  <c r="Q24" i="16"/>
  <c r="K24" i="16"/>
  <c r="J24" i="16"/>
  <c r="I24" i="16"/>
  <c r="G24" i="16"/>
  <c r="F24" i="16"/>
  <c r="E24" i="16"/>
  <c r="S21" i="16"/>
  <c r="R21" i="16"/>
  <c r="Q21" i="16"/>
  <c r="K21" i="16"/>
  <c r="J21" i="16"/>
  <c r="I21" i="16"/>
  <c r="G21" i="16"/>
  <c r="F21" i="16"/>
  <c r="E21" i="16"/>
  <c r="S20" i="16"/>
  <c r="R20" i="16"/>
  <c r="Q20" i="16"/>
  <c r="K20" i="16"/>
  <c r="J20" i="16"/>
  <c r="I20" i="16"/>
  <c r="G20" i="16"/>
  <c r="F20" i="16"/>
  <c r="E20" i="16"/>
  <c r="S19" i="16"/>
  <c r="R19" i="16"/>
  <c r="Q19" i="16"/>
  <c r="K19" i="16"/>
  <c r="J19" i="16"/>
  <c r="I19" i="16"/>
  <c r="G19" i="16"/>
  <c r="F19" i="16"/>
  <c r="E19" i="16"/>
  <c r="S18" i="16"/>
  <c r="R18" i="16"/>
  <c r="Q18" i="16"/>
  <c r="K18" i="16"/>
  <c r="J18" i="16"/>
  <c r="I18" i="16"/>
  <c r="G18" i="16"/>
  <c r="F18" i="16"/>
  <c r="E18" i="16"/>
  <c r="S17" i="16"/>
  <c r="R17" i="16"/>
  <c r="Q17" i="16"/>
  <c r="K17" i="16"/>
  <c r="J17" i="16"/>
  <c r="I17" i="16"/>
  <c r="G17" i="16"/>
  <c r="F17" i="16"/>
  <c r="E17" i="16"/>
  <c r="S16" i="16"/>
  <c r="R16" i="16"/>
  <c r="Q16" i="16"/>
  <c r="K16" i="16"/>
  <c r="J16" i="16"/>
  <c r="I16" i="16"/>
  <c r="G16" i="16"/>
  <c r="F16" i="16"/>
  <c r="E16" i="16"/>
  <c r="S15" i="16"/>
  <c r="R15" i="16"/>
  <c r="Q15" i="16"/>
  <c r="K15" i="16"/>
  <c r="J15" i="16"/>
  <c r="I15" i="16"/>
  <c r="G15" i="16"/>
  <c r="F15" i="16"/>
  <c r="E15" i="16"/>
  <c r="S14" i="16"/>
  <c r="R14" i="16"/>
  <c r="Q14" i="16"/>
  <c r="K14" i="16"/>
  <c r="J14" i="16"/>
  <c r="I14" i="16"/>
  <c r="G14" i="16"/>
  <c r="F14" i="16"/>
  <c r="E14" i="16"/>
  <c r="S13" i="16"/>
  <c r="R13" i="16"/>
  <c r="Q13" i="16"/>
  <c r="K13" i="16"/>
  <c r="J13" i="16"/>
  <c r="I13" i="16"/>
  <c r="G13" i="16"/>
  <c r="F13" i="16"/>
  <c r="E13" i="16"/>
  <c r="S12" i="16"/>
  <c r="R12" i="16"/>
  <c r="Q12" i="16"/>
  <c r="K12" i="16"/>
  <c r="J12" i="16"/>
  <c r="I12" i="16"/>
  <c r="G12" i="16"/>
  <c r="F12" i="16"/>
  <c r="E12" i="16"/>
  <c r="S10" i="16"/>
  <c r="R10" i="16"/>
  <c r="Q10" i="16"/>
  <c r="T10" i="16" s="1"/>
  <c r="K10" i="16"/>
  <c r="J10" i="16"/>
  <c r="I10" i="16"/>
  <c r="L10" i="16" s="1"/>
  <c r="S11" i="16"/>
  <c r="R11" i="16"/>
  <c r="Q11" i="16"/>
  <c r="K11" i="16"/>
  <c r="J11" i="16"/>
  <c r="I11" i="16"/>
  <c r="G11" i="16"/>
  <c r="F11" i="16"/>
  <c r="E11" i="16"/>
  <c r="G10" i="16"/>
  <c r="F10" i="16"/>
  <c r="E10" i="16"/>
  <c r="P10" i="16"/>
  <c r="S7" i="16"/>
  <c r="R7" i="16"/>
  <c r="Q7" i="16"/>
  <c r="K7" i="16"/>
  <c r="J7" i="16"/>
  <c r="I7" i="16"/>
  <c r="G7" i="16"/>
  <c r="F7" i="16"/>
  <c r="E7" i="16"/>
  <c r="S6" i="16"/>
  <c r="R6" i="16"/>
  <c r="Q6" i="16"/>
  <c r="K6" i="16"/>
  <c r="J6" i="16"/>
  <c r="I6" i="16"/>
  <c r="G6" i="16"/>
  <c r="F6" i="16"/>
  <c r="E6" i="16"/>
  <c r="G5" i="16"/>
  <c r="F5" i="16"/>
  <c r="E5" i="16"/>
  <c r="G4" i="16"/>
  <c r="F4" i="16"/>
  <c r="E4" i="16"/>
  <c r="K5" i="16"/>
  <c r="J5" i="16"/>
  <c r="I5" i="16"/>
  <c r="K4" i="16"/>
  <c r="J4" i="16"/>
  <c r="I4" i="16"/>
  <c r="S5" i="16"/>
  <c r="R5" i="16"/>
  <c r="Q5" i="16"/>
  <c r="S4" i="16"/>
  <c r="R4" i="16"/>
  <c r="Q4" i="16"/>
  <c r="O5" i="16"/>
  <c r="N5" i="16"/>
  <c r="M5" i="16"/>
  <c r="O4" i="16"/>
  <c r="N4" i="16"/>
  <c r="M4" i="16"/>
  <c r="E37" i="16" l="1"/>
  <c r="E36" i="16"/>
  <c r="F37" i="16"/>
  <c r="F36" i="16"/>
  <c r="G36" i="16"/>
  <c r="G37" i="16"/>
  <c r="I36" i="16"/>
  <c r="I37" i="16"/>
  <c r="J36" i="16"/>
  <c r="J37" i="16"/>
  <c r="K37" i="16"/>
  <c r="K36" i="16"/>
  <c r="Q36" i="16"/>
  <c r="Q37" i="16"/>
  <c r="R36" i="16"/>
  <c r="R37" i="16"/>
  <c r="S36" i="16"/>
  <c r="S37" i="16"/>
  <c r="U23" i="17"/>
  <c r="H10" i="16"/>
  <c r="Y9" i="17"/>
  <c r="Y8" i="17"/>
  <c r="Q23" i="17"/>
  <c r="AG7" i="17"/>
  <c r="AG10" i="17"/>
  <c r="AG23" i="17" s="1"/>
  <c r="AK10" i="17"/>
  <c r="AK23" i="17" s="1"/>
  <c r="AC7" i="17"/>
  <c r="AC8" i="17" s="1"/>
  <c r="AC13" i="17"/>
  <c r="AC23" i="17" s="1"/>
  <c r="Y23" i="17"/>
  <c r="I23" i="17"/>
  <c r="I22" i="17"/>
  <c r="M23" i="17"/>
  <c r="M22" i="17"/>
  <c r="H8" i="17"/>
  <c r="L8" i="17"/>
  <c r="P8" i="17"/>
  <c r="T8" i="17"/>
  <c r="AF8" i="17"/>
  <c r="AJ8" i="17"/>
  <c r="F9" i="17"/>
  <c r="N9" i="17"/>
  <c r="R9" i="17"/>
  <c r="AD9" i="17"/>
  <c r="AH9" i="17"/>
  <c r="H22" i="17"/>
  <c r="L22" i="17"/>
  <c r="T22" i="17"/>
  <c r="AF22" i="17"/>
  <c r="AJ22" i="17"/>
  <c r="F23" i="17"/>
  <c r="J23" i="17"/>
  <c r="R23" i="17"/>
  <c r="AD23" i="17"/>
  <c r="AH23" i="17"/>
  <c r="C52" i="17"/>
  <c r="C53" i="17" s="1"/>
  <c r="J9" i="17"/>
  <c r="I4" i="17"/>
  <c r="X13" i="18"/>
  <c r="AG4" i="17"/>
  <c r="AK4" i="17"/>
  <c r="G9" i="17"/>
  <c r="K9" i="17"/>
  <c r="O9" i="17"/>
  <c r="S9" i="17"/>
  <c r="AE9" i="17"/>
  <c r="AI9" i="17"/>
  <c r="Q22" i="17"/>
  <c r="U22" i="17"/>
  <c r="AG22" i="17"/>
  <c r="G23" i="17"/>
  <c r="K23" i="17"/>
  <c r="S23" i="17"/>
  <c r="AE23" i="17"/>
  <c r="AI23" i="17"/>
  <c r="D52" i="17"/>
  <c r="D53" i="17" s="1"/>
  <c r="F8" i="17"/>
  <c r="J8" i="17"/>
  <c r="N8" i="17"/>
  <c r="R8" i="17"/>
  <c r="AD8" i="17"/>
  <c r="AH8" i="17"/>
  <c r="H9" i="17"/>
  <c r="L9" i="17"/>
  <c r="P9" i="17"/>
  <c r="T9" i="17"/>
  <c r="AF9" i="17"/>
  <c r="AJ9" i="17"/>
  <c r="F22" i="17"/>
  <c r="J22" i="17"/>
  <c r="G8" i="17"/>
  <c r="K8" i="17"/>
  <c r="O8" i="17"/>
  <c r="S8" i="17"/>
  <c r="AE8" i="17"/>
  <c r="AI8" i="17"/>
  <c r="P52" i="17" l="1"/>
  <c r="S52" i="17"/>
  <c r="S53" i="17" s="1"/>
  <c r="R3" i="18" s="1"/>
  <c r="R9" i="18" s="1"/>
  <c r="K52" i="17"/>
  <c r="K53" i="17" s="1"/>
  <c r="AC9" i="17"/>
  <c r="M19" i="18"/>
  <c r="M18" i="18"/>
  <c r="F18" i="18"/>
  <c r="T19" i="18"/>
  <c r="X19" i="18" s="1"/>
  <c r="T18" i="18"/>
  <c r="X18" i="18" s="1"/>
  <c r="AC22" i="17"/>
  <c r="AC52" i="17" s="1"/>
  <c r="AC53" i="17" s="1"/>
  <c r="AE52" i="17"/>
  <c r="AE53" i="17" s="1"/>
  <c r="L52" i="17"/>
  <c r="L53" i="17" s="1"/>
  <c r="Y22" i="17"/>
  <c r="Y52" i="17" s="1"/>
  <c r="Y53" i="17" s="1"/>
  <c r="T52" i="17"/>
  <c r="T53" i="17" s="1"/>
  <c r="S3" i="18" s="1"/>
  <c r="AH52" i="17"/>
  <c r="AH53" i="17" s="1"/>
  <c r="AK22" i="17"/>
  <c r="AD52" i="17"/>
  <c r="AD53" i="17" s="1"/>
  <c r="AF52" i="17"/>
  <c r="AF53" i="17" s="1"/>
  <c r="R52" i="17"/>
  <c r="R53" i="17" s="1"/>
  <c r="Q3" i="18" s="1"/>
  <c r="O52" i="17"/>
  <c r="O53" i="17" s="1"/>
  <c r="N52" i="17"/>
  <c r="N53" i="17" s="1"/>
  <c r="AI52" i="17"/>
  <c r="AI53" i="17" s="1"/>
  <c r="AJ52" i="17"/>
  <c r="AJ53" i="17" s="1"/>
  <c r="P53" i="17"/>
  <c r="AK9" i="17"/>
  <c r="AK8" i="17"/>
  <c r="M9" i="17"/>
  <c r="M8" i="17"/>
  <c r="AG9" i="17"/>
  <c r="AG8" i="17"/>
  <c r="AG52" i="17" s="1"/>
  <c r="I9" i="17"/>
  <c r="I8" i="17"/>
  <c r="G52" i="17"/>
  <c r="G53" i="17" s="1"/>
  <c r="U9" i="17"/>
  <c r="U8" i="17"/>
  <c r="H52" i="17"/>
  <c r="H53" i="17" s="1"/>
  <c r="J52" i="17"/>
  <c r="J53" i="17" s="1"/>
  <c r="F52" i="17"/>
  <c r="F53" i="17" s="1"/>
  <c r="Q9" i="17"/>
  <c r="Q8" i="17"/>
  <c r="C8" i="18" l="1"/>
  <c r="R8" i="18"/>
  <c r="D8" i="18"/>
  <c r="D9" i="18"/>
  <c r="C9" i="18"/>
  <c r="L9" i="18"/>
  <c r="L8" i="18"/>
  <c r="J9" i="18"/>
  <c r="J8" i="18"/>
  <c r="S9" i="18"/>
  <c r="S8" i="18"/>
  <c r="K9" i="18"/>
  <c r="K8" i="18"/>
  <c r="E9" i="18"/>
  <c r="E8" i="18"/>
  <c r="Q9" i="18"/>
  <c r="Q8" i="18"/>
  <c r="AK52" i="17"/>
  <c r="AK53" i="17" s="1"/>
  <c r="F19" i="18"/>
  <c r="U52" i="17"/>
  <c r="U53" i="17" s="1"/>
  <c r="T3" i="18" s="1"/>
  <c r="X3" i="18" s="1"/>
  <c r="M52" i="17"/>
  <c r="M53" i="17" s="1"/>
  <c r="Q52" i="17"/>
  <c r="Q53" i="17" s="1"/>
  <c r="AG53" i="17"/>
  <c r="I52" i="17"/>
  <c r="I53" i="17" s="1"/>
  <c r="F8" i="18" l="1"/>
  <c r="F9" i="18"/>
  <c r="M9" i="18"/>
  <c r="M8" i="18"/>
  <c r="T9" i="18"/>
  <c r="X9" i="18" s="1"/>
  <c r="T8" i="18"/>
  <c r="X8" i="18" s="1"/>
  <c r="U4" i="16"/>
  <c r="V4" i="16"/>
  <c r="W4" i="16"/>
  <c r="U6" i="16"/>
  <c r="V6" i="16"/>
  <c r="W6" i="16"/>
  <c r="U7" i="16"/>
  <c r="V7" i="16"/>
  <c r="W7" i="16"/>
  <c r="Y4" i="16"/>
  <c r="Z4" i="16"/>
  <c r="AA4" i="16"/>
  <c r="Y6" i="16"/>
  <c r="Z6" i="16"/>
  <c r="AA6" i="16"/>
  <c r="Y7" i="16"/>
  <c r="Z7" i="16"/>
  <c r="AA7" i="16"/>
  <c r="AC4" i="16"/>
  <c r="AD4" i="16"/>
  <c r="AE4" i="16"/>
  <c r="AC6" i="16"/>
  <c r="AD6" i="16"/>
  <c r="AE6" i="16"/>
  <c r="AC7" i="16"/>
  <c r="AD7" i="16"/>
  <c r="AE7" i="16"/>
  <c r="AG4" i="16"/>
  <c r="AH4" i="16"/>
  <c r="AI4" i="16"/>
  <c r="AG6" i="16"/>
  <c r="AH6" i="16"/>
  <c r="AI6" i="16"/>
  <c r="AG7" i="16"/>
  <c r="AH7" i="16"/>
  <c r="AI7" i="16"/>
  <c r="AA23" i="16" l="1"/>
  <c r="AA22" i="16"/>
  <c r="Z23" i="16"/>
  <c r="Z22" i="16"/>
  <c r="W23" i="16"/>
  <c r="W22" i="16"/>
  <c r="AA9" i="16"/>
  <c r="AA8" i="16"/>
  <c r="W9" i="16"/>
  <c r="W8" i="16"/>
  <c r="Y23" i="16"/>
  <c r="Y22" i="16"/>
  <c r="X10" i="16"/>
  <c r="V23" i="16"/>
  <c r="V22" i="16"/>
  <c r="Z9" i="16"/>
  <c r="Z8" i="16"/>
  <c r="Z52" i="16" s="1"/>
  <c r="Z53" i="16" s="1"/>
  <c r="V9" i="16"/>
  <c r="V8" i="16"/>
  <c r="U23" i="16"/>
  <c r="U22" i="16"/>
  <c r="Y9" i="16"/>
  <c r="Y8" i="16"/>
  <c r="U9" i="16"/>
  <c r="U8" i="16"/>
  <c r="X7" i="16"/>
  <c r="X5" i="16"/>
  <c r="X6" i="16"/>
  <c r="AB10" i="16"/>
  <c r="AB7" i="16"/>
  <c r="AB6" i="16"/>
  <c r="AB5" i="16"/>
  <c r="AI23" i="16"/>
  <c r="AH23" i="16"/>
  <c r="AG23" i="16"/>
  <c r="AE23" i="16"/>
  <c r="AD23" i="16"/>
  <c r="AC23" i="16"/>
  <c r="AI22" i="16"/>
  <c r="AH22" i="16"/>
  <c r="AG22" i="16"/>
  <c r="AE22" i="16"/>
  <c r="AD22" i="16"/>
  <c r="AC22" i="16"/>
  <c r="D23" i="16"/>
  <c r="C23" i="16"/>
  <c r="D22" i="16"/>
  <c r="C22" i="16"/>
  <c r="D9" i="16"/>
  <c r="C9" i="16"/>
  <c r="D8" i="16"/>
  <c r="C8" i="16"/>
  <c r="AJ7" i="16"/>
  <c r="AJ6" i="16"/>
  <c r="AJ5" i="16"/>
  <c r="AF5" i="16"/>
  <c r="S23" i="16"/>
  <c r="R23" i="16"/>
  <c r="Q23" i="16"/>
  <c r="O23" i="16"/>
  <c r="N23" i="16"/>
  <c r="M23" i="16"/>
  <c r="K23" i="16"/>
  <c r="J23" i="16"/>
  <c r="I23" i="16"/>
  <c r="G23" i="16"/>
  <c r="F23" i="16"/>
  <c r="S22" i="16"/>
  <c r="R22" i="16"/>
  <c r="Q22" i="16"/>
  <c r="O22" i="16"/>
  <c r="N22" i="16"/>
  <c r="M22" i="16"/>
  <c r="K22" i="16"/>
  <c r="J22" i="16"/>
  <c r="I22" i="16"/>
  <c r="G22" i="16"/>
  <c r="F22" i="16"/>
  <c r="E23" i="16"/>
  <c r="S9" i="16"/>
  <c r="R9" i="16"/>
  <c r="Q9" i="16"/>
  <c r="O9" i="16"/>
  <c r="N9" i="16"/>
  <c r="M9" i="16"/>
  <c r="K9" i="16"/>
  <c r="J9" i="16"/>
  <c r="I9" i="16"/>
  <c r="S8" i="16"/>
  <c r="S52" i="16" s="1"/>
  <c r="S53" i="16" s="1"/>
  <c r="R8" i="16"/>
  <c r="R52" i="16" s="1"/>
  <c r="R53" i="16" s="1"/>
  <c r="Q8" i="16"/>
  <c r="O8" i="16"/>
  <c r="O52" i="16" s="1"/>
  <c r="O53" i="16" s="1"/>
  <c r="N8" i="16"/>
  <c r="N52" i="16" s="1"/>
  <c r="N53" i="16" s="1"/>
  <c r="M8" i="16"/>
  <c r="K8" i="16"/>
  <c r="J8" i="16"/>
  <c r="I8" i="16"/>
  <c r="E22" i="16"/>
  <c r="G9" i="16"/>
  <c r="F9" i="16"/>
  <c r="G8" i="16"/>
  <c r="F8" i="16"/>
  <c r="E9" i="16"/>
  <c r="E8" i="16"/>
  <c r="V52" i="16" l="1"/>
  <c r="V53" i="16" s="1"/>
  <c r="W52" i="16"/>
  <c r="W53" i="16" s="1"/>
  <c r="Y52" i="16"/>
  <c r="Y53" i="16" s="1"/>
  <c r="AA52" i="16"/>
  <c r="AA53" i="16" s="1"/>
  <c r="U52" i="16"/>
  <c r="U53" i="16" s="1"/>
  <c r="AB23" i="16"/>
  <c r="AB22" i="16"/>
  <c r="X23" i="16"/>
  <c r="X22" i="16"/>
  <c r="J52" i="16"/>
  <c r="J53" i="16" s="1"/>
  <c r="K52" i="16"/>
  <c r="K53" i="16" s="1"/>
  <c r="F52" i="16"/>
  <c r="F53" i="16" s="1"/>
  <c r="G52" i="16"/>
  <c r="G53" i="16" s="1"/>
  <c r="Q52" i="16"/>
  <c r="Q53" i="16" s="1"/>
  <c r="D52" i="16"/>
  <c r="D53" i="16" s="1"/>
  <c r="C52" i="16"/>
  <c r="C53" i="16" s="1"/>
  <c r="E52" i="16"/>
  <c r="E53" i="16" s="1"/>
  <c r="AF7" i="16"/>
  <c r="I52" i="16"/>
  <c r="I53" i="16" s="1"/>
  <c r="M52" i="16"/>
  <c r="M53" i="16" s="1"/>
  <c r="AF6" i="16"/>
  <c r="L27" i="16"/>
  <c r="L26" i="16"/>
  <c r="L25" i="16"/>
  <c r="L24" i="16"/>
  <c r="L21" i="16"/>
  <c r="L20" i="16"/>
  <c r="L19" i="16"/>
  <c r="L18" i="16"/>
  <c r="L17" i="16"/>
  <c r="L16" i="16"/>
  <c r="L15" i="16"/>
  <c r="L14" i="16"/>
  <c r="L13" i="16"/>
  <c r="L11" i="16"/>
  <c r="L7" i="16"/>
  <c r="L5" i="16"/>
  <c r="L4" i="16"/>
  <c r="L37" i="16" l="1"/>
  <c r="L36" i="16"/>
  <c r="L12" i="16"/>
  <c r="L22" i="16" s="1"/>
  <c r="L6" i="16"/>
  <c r="L8" i="16" s="1"/>
  <c r="L9" i="16" l="1"/>
  <c r="L23" i="16"/>
  <c r="T27" i="16"/>
  <c r="T26" i="16"/>
  <c r="P25" i="16"/>
  <c r="H24" i="16"/>
  <c r="T21" i="16"/>
  <c r="P21" i="16"/>
  <c r="H21" i="16"/>
  <c r="T20" i="16"/>
  <c r="P20" i="16"/>
  <c r="H20" i="16"/>
  <c r="T19" i="16"/>
  <c r="P19" i="16"/>
  <c r="H19" i="16"/>
  <c r="T18" i="16"/>
  <c r="P18" i="16"/>
  <c r="H18" i="16"/>
  <c r="T17" i="16"/>
  <c r="P17" i="16"/>
  <c r="H17" i="16"/>
  <c r="T16" i="16"/>
  <c r="P16" i="16"/>
  <c r="H16" i="16"/>
  <c r="T15" i="16"/>
  <c r="P15" i="16"/>
  <c r="H15" i="16"/>
  <c r="T14" i="16"/>
  <c r="P14" i="16"/>
  <c r="H14" i="16"/>
  <c r="T13" i="16"/>
  <c r="P13" i="16"/>
  <c r="H13" i="16"/>
  <c r="T12" i="16"/>
  <c r="P12" i="16"/>
  <c r="H12" i="16"/>
  <c r="T11" i="16"/>
  <c r="P11" i="16"/>
  <c r="H11" i="16"/>
  <c r="T6" i="16"/>
  <c r="T5" i="16"/>
  <c r="H37" i="16" l="1"/>
  <c r="H36" i="16"/>
  <c r="L52" i="16"/>
  <c r="L53" i="16" s="1"/>
  <c r="H23" i="16"/>
  <c r="H22" i="16"/>
  <c r="P23" i="16"/>
  <c r="P22" i="16"/>
  <c r="T7" i="16"/>
  <c r="P5" i="16"/>
  <c r="P6" i="16"/>
  <c r="H25" i="16"/>
  <c r="P26" i="16"/>
  <c r="P7" i="16"/>
  <c r="T24" i="16"/>
  <c r="H26" i="16"/>
  <c r="P27" i="16"/>
  <c r="P24" i="16"/>
  <c r="T25" i="16"/>
  <c r="H27" i="16"/>
  <c r="T4" i="16"/>
  <c r="H6" i="16"/>
  <c r="H7" i="16"/>
  <c r="T36" i="16" l="1"/>
  <c r="T37" i="16"/>
  <c r="P36" i="16"/>
  <c r="P37" i="16"/>
  <c r="T22" i="16"/>
  <c r="T23" i="16"/>
  <c r="T9" i="16"/>
  <c r="T8" i="16"/>
  <c r="H5" i="16"/>
  <c r="T52" i="16" l="1"/>
  <c r="T53" i="16" s="1"/>
  <c r="P4" i="16"/>
  <c r="H4" i="16"/>
  <c r="H9" i="16" l="1"/>
  <c r="H8" i="16"/>
  <c r="H52" i="16" s="1"/>
  <c r="H53" i="16" s="1"/>
  <c r="P8" i="16"/>
  <c r="P9" i="16"/>
  <c r="K95" i="15"/>
  <c r="L95" i="15" s="1"/>
  <c r="P52" i="16" l="1"/>
  <c r="P53" i="16" s="1"/>
  <c r="K95" i="13"/>
  <c r="L95" i="13" s="1"/>
  <c r="D125" i="15"/>
  <c r="E125" i="15" s="1"/>
  <c r="H145" i="15" s="1"/>
  <c r="B130" i="15"/>
  <c r="E129" i="15"/>
  <c r="E130" i="15" s="1"/>
  <c r="D128" i="15"/>
  <c r="E128" i="15" s="1"/>
  <c r="B127" i="15"/>
  <c r="E126" i="15"/>
  <c r="E136" i="15" s="1"/>
  <c r="H121" i="15"/>
  <c r="J119" i="15"/>
  <c r="K119" i="15" s="1"/>
  <c r="E138" i="15" s="1"/>
  <c r="I119" i="15"/>
  <c r="H118" i="15"/>
  <c r="K117" i="15"/>
  <c r="J116" i="15"/>
  <c r="K116" i="15" s="1"/>
  <c r="I116" i="15"/>
  <c r="D116" i="15"/>
  <c r="B121" i="15"/>
  <c r="D119" i="15"/>
  <c r="C119" i="15"/>
  <c r="B118" i="15"/>
  <c r="C116" i="15"/>
  <c r="B98" i="15"/>
  <c r="G96" i="15"/>
  <c r="G98" i="15" s="1"/>
  <c r="E106" i="15" s="1"/>
  <c r="F96" i="15"/>
  <c r="F98" i="15" s="1"/>
  <c r="E108" i="15" s="1"/>
  <c r="E96" i="15"/>
  <c r="E98" i="15" s="1"/>
  <c r="C128" i="15" s="1"/>
  <c r="D96" i="15"/>
  <c r="D98" i="15" s="1"/>
  <c r="C96" i="15"/>
  <c r="C98" i="15" s="1"/>
  <c r="G95" i="15"/>
  <c r="F95" i="15"/>
  <c r="D95" i="15"/>
  <c r="C95" i="15"/>
  <c r="G94" i="15"/>
  <c r="F94" i="15"/>
  <c r="F97" i="15" s="1"/>
  <c r="E94" i="15"/>
  <c r="E97" i="15" s="1"/>
  <c r="D94" i="15"/>
  <c r="C94" i="15"/>
  <c r="G97" i="15"/>
  <c r="I117" i="15" s="1"/>
  <c r="B97" i="15"/>
  <c r="G78" i="15"/>
  <c r="G77" i="15"/>
  <c r="G76" i="15"/>
  <c r="E84" i="15"/>
  <c r="E82" i="15"/>
  <c r="G83" i="15"/>
  <c r="G84" i="15"/>
  <c r="G85" i="15" s="1"/>
  <c r="G88" i="15" s="1"/>
  <c r="G89" i="15" s="1"/>
  <c r="G82" i="15"/>
  <c r="F84" i="15"/>
  <c r="F82" i="15"/>
  <c r="F83" i="15" s="1"/>
  <c r="F87" i="15" s="1"/>
  <c r="D84" i="15"/>
  <c r="D82" i="15"/>
  <c r="C84" i="15"/>
  <c r="C82" i="15"/>
  <c r="C83" i="15" s="1"/>
  <c r="C87" i="15" s="1"/>
  <c r="E83" i="15"/>
  <c r="D83" i="15"/>
  <c r="D87" i="15" s="1"/>
  <c r="G87" i="15"/>
  <c r="B75" i="15"/>
  <c r="A75" i="15"/>
  <c r="F74" i="15"/>
  <c r="E74" i="15"/>
  <c r="D74" i="15"/>
  <c r="C74" i="15"/>
  <c r="H73" i="15"/>
  <c r="F72" i="15"/>
  <c r="E72" i="15"/>
  <c r="D72" i="15"/>
  <c r="C72" i="15"/>
  <c r="H71" i="15"/>
  <c r="B69" i="15"/>
  <c r="A69" i="15"/>
  <c r="F68" i="15"/>
  <c r="E68" i="15"/>
  <c r="E69" i="15" s="1"/>
  <c r="D68" i="15"/>
  <c r="C68" i="15"/>
  <c r="H67" i="15"/>
  <c r="F66" i="15"/>
  <c r="F69" i="15" s="1"/>
  <c r="E66" i="15"/>
  <c r="D66" i="15"/>
  <c r="C66" i="15"/>
  <c r="C69" i="15" s="1"/>
  <c r="H65" i="15"/>
  <c r="B63" i="15"/>
  <c r="A63" i="15"/>
  <c r="F62" i="15"/>
  <c r="E62" i="15"/>
  <c r="D62" i="15"/>
  <c r="C62" i="15"/>
  <c r="H61" i="15"/>
  <c r="F60" i="15"/>
  <c r="F63" i="15" s="1"/>
  <c r="E60" i="15"/>
  <c r="D60" i="15"/>
  <c r="C60" i="15"/>
  <c r="C63" i="15" s="1"/>
  <c r="H59" i="15"/>
  <c r="B57" i="15"/>
  <c r="A57" i="15"/>
  <c r="F56" i="15"/>
  <c r="E56" i="15"/>
  <c r="D56" i="15"/>
  <c r="C56" i="15"/>
  <c r="H56" i="15" s="1"/>
  <c r="H55" i="15"/>
  <c r="F54" i="15"/>
  <c r="E54" i="15"/>
  <c r="E57" i="15" s="1"/>
  <c r="D54" i="15"/>
  <c r="C54" i="15"/>
  <c r="C57" i="15" s="1"/>
  <c r="H53" i="15"/>
  <c r="B51" i="15"/>
  <c r="A51" i="15"/>
  <c r="F50" i="15"/>
  <c r="E50" i="15"/>
  <c r="E78" i="15" s="1"/>
  <c r="D50" i="15"/>
  <c r="C50" i="15"/>
  <c r="H50" i="15" s="1"/>
  <c r="H49" i="15"/>
  <c r="F48" i="15"/>
  <c r="E48" i="15"/>
  <c r="E51" i="15" s="1"/>
  <c r="D48" i="15"/>
  <c r="D51" i="15" s="1"/>
  <c r="C48" i="15"/>
  <c r="H47" i="15"/>
  <c r="B45" i="15"/>
  <c r="A45" i="15"/>
  <c r="F44" i="15"/>
  <c r="E44" i="15"/>
  <c r="D44" i="15"/>
  <c r="C44" i="15"/>
  <c r="H43" i="15"/>
  <c r="F42" i="15"/>
  <c r="F45" i="15" s="1"/>
  <c r="E42" i="15"/>
  <c r="D42" i="15"/>
  <c r="C42" i="15"/>
  <c r="H41" i="15"/>
  <c r="B39" i="15"/>
  <c r="A39" i="15"/>
  <c r="F38" i="15"/>
  <c r="E38" i="15"/>
  <c r="D38" i="15"/>
  <c r="D78" i="15" s="1"/>
  <c r="C38" i="15"/>
  <c r="H37" i="15"/>
  <c r="F36" i="15"/>
  <c r="F39" i="15" s="1"/>
  <c r="E36" i="15"/>
  <c r="E39" i="15" s="1"/>
  <c r="D36" i="15"/>
  <c r="C36" i="15"/>
  <c r="C39" i="15" s="1"/>
  <c r="H35" i="15"/>
  <c r="D33" i="15"/>
  <c r="B33" i="15"/>
  <c r="A33" i="15"/>
  <c r="F32" i="15"/>
  <c r="E32" i="15"/>
  <c r="D32" i="15"/>
  <c r="C32" i="15"/>
  <c r="H31" i="15"/>
  <c r="F30" i="15"/>
  <c r="F33" i="15" s="1"/>
  <c r="E30" i="15"/>
  <c r="D30" i="15"/>
  <c r="C30" i="15"/>
  <c r="H29" i="15"/>
  <c r="B27" i="15"/>
  <c r="A27" i="15"/>
  <c r="F26" i="15"/>
  <c r="E26" i="15"/>
  <c r="D26" i="15"/>
  <c r="C26" i="15"/>
  <c r="H26" i="15" s="1"/>
  <c r="H25" i="15"/>
  <c r="F24" i="15"/>
  <c r="F27" i="15" s="1"/>
  <c r="E24" i="15"/>
  <c r="D24" i="15"/>
  <c r="D27" i="15" s="1"/>
  <c r="C24" i="15"/>
  <c r="C27" i="15" s="1"/>
  <c r="H23" i="15"/>
  <c r="B21" i="15"/>
  <c r="A21" i="15"/>
  <c r="F20" i="15"/>
  <c r="F21" i="15" s="1"/>
  <c r="E20" i="15"/>
  <c r="D20" i="15"/>
  <c r="C20" i="15"/>
  <c r="H19" i="15"/>
  <c r="F18" i="15"/>
  <c r="E18" i="15"/>
  <c r="D18" i="15"/>
  <c r="D21" i="15" s="1"/>
  <c r="C18" i="15"/>
  <c r="C21" i="15" s="1"/>
  <c r="H17" i="15"/>
  <c r="B15" i="15"/>
  <c r="A15" i="15"/>
  <c r="F14" i="15"/>
  <c r="E14" i="15"/>
  <c r="D14" i="15"/>
  <c r="C14" i="15"/>
  <c r="H14" i="15" s="1"/>
  <c r="H13" i="15"/>
  <c r="F12" i="15"/>
  <c r="F15" i="15" s="1"/>
  <c r="E12" i="15"/>
  <c r="E15" i="15" s="1"/>
  <c r="D12" i="15"/>
  <c r="D15" i="15" s="1"/>
  <c r="C12" i="15"/>
  <c r="H11" i="15"/>
  <c r="C9" i="15"/>
  <c r="B9" i="15"/>
  <c r="A9" i="15"/>
  <c r="F8" i="15"/>
  <c r="E8" i="15"/>
  <c r="E85" i="15" s="1"/>
  <c r="E88" i="15" s="1"/>
  <c r="D8" i="15"/>
  <c r="C8" i="15"/>
  <c r="H7" i="15"/>
  <c r="F6" i="15"/>
  <c r="F9" i="15" s="1"/>
  <c r="E6" i="15"/>
  <c r="E9" i="15" s="1"/>
  <c r="D6" i="15"/>
  <c r="C6" i="15"/>
  <c r="H5" i="15"/>
  <c r="E86" i="15" l="1"/>
  <c r="E89" i="15" s="1"/>
  <c r="E145" i="15"/>
  <c r="F77" i="15"/>
  <c r="D120" i="15"/>
  <c r="E120" i="15" s="1"/>
  <c r="E119" i="15"/>
  <c r="E135" i="15"/>
  <c r="E137" i="15" s="1"/>
  <c r="H27" i="15"/>
  <c r="D39" i="15"/>
  <c r="H39" i="15" s="1"/>
  <c r="H54" i="15"/>
  <c r="C78" i="15"/>
  <c r="H20" i="15"/>
  <c r="H30" i="15"/>
  <c r="C33" i="15"/>
  <c r="H33" i="15" s="1"/>
  <c r="E45" i="15"/>
  <c r="E87" i="15"/>
  <c r="D77" i="15"/>
  <c r="D117" i="15"/>
  <c r="E116" i="15"/>
  <c r="B136" i="15"/>
  <c r="H6" i="15"/>
  <c r="E21" i="15"/>
  <c r="E33" i="15"/>
  <c r="H38" i="15"/>
  <c r="C45" i="15"/>
  <c r="C51" i="15"/>
  <c r="F51" i="15"/>
  <c r="F76" i="15" s="1"/>
  <c r="F57" i="15"/>
  <c r="E63" i="15"/>
  <c r="F78" i="15"/>
  <c r="C77" i="15"/>
  <c r="H77" i="15" s="1"/>
  <c r="H44" i="15"/>
  <c r="E77" i="15"/>
  <c r="E127" i="15"/>
  <c r="I120" i="15"/>
  <c r="C120" i="15"/>
  <c r="K120" i="15"/>
  <c r="K121" i="15" s="1"/>
  <c r="D97" i="15"/>
  <c r="C125" i="15" s="1"/>
  <c r="B108" i="15"/>
  <c r="C108" i="15" s="1"/>
  <c r="C97" i="15"/>
  <c r="K118" i="15"/>
  <c r="E117" i="15"/>
  <c r="G86" i="15"/>
  <c r="H87" i="15"/>
  <c r="A106" i="15" s="1"/>
  <c r="H83" i="15"/>
  <c r="D85" i="15"/>
  <c r="D88" i="15" s="1"/>
  <c r="H8" i="15"/>
  <c r="H72" i="15"/>
  <c r="C75" i="15"/>
  <c r="H18" i="15"/>
  <c r="H32" i="15"/>
  <c r="H21" i="15"/>
  <c r="H36" i="15"/>
  <c r="H62" i="15"/>
  <c r="D63" i="15"/>
  <c r="H63" i="15" s="1"/>
  <c r="H68" i="15"/>
  <c r="H78" i="15"/>
  <c r="H24" i="15"/>
  <c r="H42" i="15"/>
  <c r="H66" i="15"/>
  <c r="D75" i="15"/>
  <c r="F75" i="15"/>
  <c r="F85" i="15"/>
  <c r="F88" i="15" s="1"/>
  <c r="D45" i="15"/>
  <c r="H45" i="15" s="1"/>
  <c r="H48" i="15"/>
  <c r="D69" i="15"/>
  <c r="H69" i="15" s="1"/>
  <c r="C85" i="15"/>
  <c r="D9" i="15"/>
  <c r="H9" i="15" s="1"/>
  <c r="C15" i="15"/>
  <c r="H15" i="15" s="1"/>
  <c r="H12" i="15"/>
  <c r="E27" i="15"/>
  <c r="D57" i="15"/>
  <c r="H57" i="15" s="1"/>
  <c r="B76" i="15"/>
  <c r="H82" i="15"/>
  <c r="H84" i="15"/>
  <c r="H60" i="15"/>
  <c r="H74" i="15"/>
  <c r="E75" i="15"/>
  <c r="B139" i="15" l="1"/>
  <c r="E121" i="15"/>
  <c r="E139" i="15"/>
  <c r="E140" i="15" s="1"/>
  <c r="H146" i="15"/>
  <c r="M95" i="15"/>
  <c r="B106" i="15"/>
  <c r="K94" i="15"/>
  <c r="C76" i="15"/>
  <c r="H51" i="15"/>
  <c r="E146" i="15"/>
  <c r="E76" i="15"/>
  <c r="L94" i="15"/>
  <c r="B145" i="15"/>
  <c r="B135" i="15"/>
  <c r="B137" i="15" s="1"/>
  <c r="B146" i="15"/>
  <c r="B138" i="15"/>
  <c r="B140" i="15" s="1"/>
  <c r="D76" i="15"/>
  <c r="E118" i="15"/>
  <c r="C106" i="15"/>
  <c r="C117" i="15"/>
  <c r="C88" i="15"/>
  <c r="C86" i="15"/>
  <c r="C89" i="15" s="1"/>
  <c r="H85" i="15"/>
  <c r="D86" i="15"/>
  <c r="D89" i="15" s="1"/>
  <c r="F86" i="15"/>
  <c r="F89" i="15" s="1"/>
  <c r="H75" i="15"/>
  <c r="M94" i="15" l="1"/>
  <c r="M96" i="15" s="1"/>
  <c r="L96" i="15"/>
  <c r="H76" i="15"/>
  <c r="H88" i="15"/>
  <c r="D106" i="15" s="1"/>
  <c r="H86" i="15"/>
  <c r="H89" i="15"/>
  <c r="F106" i="15" l="1"/>
  <c r="F108" i="15"/>
  <c r="D125" i="2"/>
  <c r="E125" i="2" s="1"/>
  <c r="J119" i="2"/>
  <c r="K119" i="2" s="1"/>
  <c r="D116" i="2"/>
  <c r="E116" i="2" s="1"/>
  <c r="B135" i="2" s="1"/>
  <c r="G96" i="2"/>
  <c r="G98" i="2" s="1"/>
  <c r="E106" i="2" s="1"/>
  <c r="F96" i="2"/>
  <c r="E96" i="2"/>
  <c r="D96" i="2"/>
  <c r="D98" i="2" s="1"/>
  <c r="C98" i="2"/>
  <c r="F98" i="2"/>
  <c r="E108" i="2" s="1"/>
  <c r="E98" i="2"/>
  <c r="C128" i="2" s="1"/>
  <c r="B98" i="2"/>
  <c r="B97" i="2"/>
  <c r="C96" i="2"/>
  <c r="D128" i="13"/>
  <c r="E128" i="13" s="1"/>
  <c r="D125" i="13"/>
  <c r="E125" i="13" s="1"/>
  <c r="B145" i="13" s="1"/>
  <c r="E96" i="13"/>
  <c r="J119" i="13"/>
  <c r="K119" i="13" s="1"/>
  <c r="J116" i="13"/>
  <c r="K116" i="13" s="1"/>
  <c r="H121" i="13"/>
  <c r="I119" i="13"/>
  <c r="H118" i="13"/>
  <c r="I116" i="13"/>
  <c r="B130" i="13"/>
  <c r="E129" i="13"/>
  <c r="E130" i="13" s="1"/>
  <c r="B127" i="13"/>
  <c r="E126" i="13"/>
  <c r="D119" i="13"/>
  <c r="E119" i="13" s="1"/>
  <c r="D116" i="13"/>
  <c r="E116" i="13" s="1"/>
  <c r="B135" i="13" s="1"/>
  <c r="C119" i="13"/>
  <c r="C116" i="13"/>
  <c r="B121" i="13"/>
  <c r="B118" i="13"/>
  <c r="E108" i="13"/>
  <c r="I120" i="13" s="1"/>
  <c r="F96" i="13"/>
  <c r="G96" i="13"/>
  <c r="C96" i="13"/>
  <c r="C98" i="13" s="1"/>
  <c r="G94" i="13"/>
  <c r="D96" i="13"/>
  <c r="D98" i="13" s="1"/>
  <c r="G98" i="13"/>
  <c r="E106" i="13" s="1"/>
  <c r="C120" i="13" s="1"/>
  <c r="F98" i="13"/>
  <c r="E98" i="13"/>
  <c r="C128" i="13" s="1"/>
  <c r="B98" i="13"/>
  <c r="D128" i="2"/>
  <c r="E128" i="2" s="1"/>
  <c r="D95" i="2"/>
  <c r="J116" i="2"/>
  <c r="K116" i="2" s="1"/>
  <c r="E135" i="2" s="1"/>
  <c r="I119" i="2"/>
  <c r="I116" i="2"/>
  <c r="D119" i="2"/>
  <c r="G94" i="2"/>
  <c r="C119" i="2"/>
  <c r="C116" i="2"/>
  <c r="B138" i="2" l="1"/>
  <c r="E119" i="2"/>
  <c r="L95" i="2"/>
  <c r="B138" i="13"/>
  <c r="E127" i="13"/>
  <c r="K95" i="2"/>
  <c r="E138" i="2"/>
  <c r="G51" i="13" l="1"/>
  <c r="G76" i="13" s="1"/>
  <c r="G84" i="13"/>
  <c r="G85" i="13" s="1"/>
  <c r="G82" i="13"/>
  <c r="G83" i="13" s="1"/>
  <c r="G82" i="2"/>
  <c r="D94" i="2"/>
  <c r="D97" i="2" s="1"/>
  <c r="C95" i="2"/>
  <c r="C94" i="2"/>
  <c r="C97" i="2" s="1"/>
  <c r="C84" i="2"/>
  <c r="C82" i="2"/>
  <c r="K94" i="2" l="1"/>
  <c r="L94" i="2" s="1"/>
  <c r="B106" i="2"/>
  <c r="C117" i="2"/>
  <c r="I120" i="2" l="1"/>
  <c r="C62" i="3" l="1"/>
  <c r="H47" i="2" l="1"/>
  <c r="G8" i="2" l="1"/>
  <c r="G9" i="2" s="1"/>
  <c r="G7" i="2"/>
  <c r="G84" i="2" s="1"/>
  <c r="G85" i="2" s="1"/>
  <c r="B97" i="13" l="1"/>
  <c r="G95" i="13"/>
  <c r="G97" i="13" s="1"/>
  <c r="F95" i="13"/>
  <c r="D95" i="13"/>
  <c r="C95" i="13"/>
  <c r="F94" i="13"/>
  <c r="E94" i="13"/>
  <c r="E97" i="13" s="1"/>
  <c r="D94" i="13"/>
  <c r="D97" i="13" s="1"/>
  <c r="C125" i="13" s="1"/>
  <c r="C94" i="13"/>
  <c r="C97" i="13" s="1"/>
  <c r="F84" i="13"/>
  <c r="E84" i="13"/>
  <c r="D84" i="13"/>
  <c r="C84" i="13"/>
  <c r="G87" i="13"/>
  <c r="F82" i="13"/>
  <c r="F83" i="13" s="1"/>
  <c r="E82" i="13"/>
  <c r="E83" i="13" s="1"/>
  <c r="D82" i="13"/>
  <c r="C82" i="13"/>
  <c r="C83" i="13" s="1"/>
  <c r="G78" i="13"/>
  <c r="G77" i="13"/>
  <c r="B75" i="13"/>
  <c r="A75" i="13"/>
  <c r="F74" i="13"/>
  <c r="E74" i="13"/>
  <c r="D74" i="13"/>
  <c r="C74" i="13"/>
  <c r="H73" i="13"/>
  <c r="F72" i="13"/>
  <c r="E72" i="13"/>
  <c r="D72" i="13"/>
  <c r="C72" i="13"/>
  <c r="H71" i="13"/>
  <c r="B69" i="13"/>
  <c r="A69" i="13"/>
  <c r="F68" i="13"/>
  <c r="E68" i="13"/>
  <c r="D68" i="13"/>
  <c r="C68" i="13"/>
  <c r="H68" i="13" s="1"/>
  <c r="H67" i="13"/>
  <c r="F66" i="13"/>
  <c r="F69" i="13" s="1"/>
  <c r="E66" i="13"/>
  <c r="D66" i="13"/>
  <c r="D69" i="13" s="1"/>
  <c r="C66" i="13"/>
  <c r="H65" i="13"/>
  <c r="B63" i="13"/>
  <c r="A63" i="13"/>
  <c r="F62" i="13"/>
  <c r="E62" i="13"/>
  <c r="E63" i="13" s="1"/>
  <c r="D62" i="13"/>
  <c r="C62" i="13"/>
  <c r="H61" i="13"/>
  <c r="F60" i="13"/>
  <c r="E60" i="13"/>
  <c r="D60" i="13"/>
  <c r="C60" i="13"/>
  <c r="H59" i="13"/>
  <c r="B57" i="13"/>
  <c r="A57" i="13"/>
  <c r="F56" i="13"/>
  <c r="E56" i="13"/>
  <c r="D56" i="13"/>
  <c r="C56" i="13"/>
  <c r="H55" i="13"/>
  <c r="F54" i="13"/>
  <c r="E54" i="13"/>
  <c r="E57" i="13" s="1"/>
  <c r="D54" i="13"/>
  <c r="D57" i="13" s="1"/>
  <c r="C54" i="13"/>
  <c r="H54" i="13" s="1"/>
  <c r="H53" i="13"/>
  <c r="B51" i="13"/>
  <c r="A51" i="13"/>
  <c r="F50" i="13"/>
  <c r="E50" i="13"/>
  <c r="D50" i="13"/>
  <c r="C50" i="13"/>
  <c r="H49" i="13"/>
  <c r="F48" i="13"/>
  <c r="E48" i="13"/>
  <c r="E51" i="13" s="1"/>
  <c r="D48" i="13"/>
  <c r="C48" i="13"/>
  <c r="C51" i="13" s="1"/>
  <c r="H47" i="13"/>
  <c r="B45" i="13"/>
  <c r="A45" i="13"/>
  <c r="F44" i="13"/>
  <c r="E44" i="13"/>
  <c r="D44" i="13"/>
  <c r="C44" i="13"/>
  <c r="H43" i="13"/>
  <c r="F42" i="13"/>
  <c r="E42" i="13"/>
  <c r="E45" i="13" s="1"/>
  <c r="D42" i="13"/>
  <c r="D45" i="13" s="1"/>
  <c r="C42" i="13"/>
  <c r="H41" i="13"/>
  <c r="B39" i="13"/>
  <c r="A39" i="13"/>
  <c r="F38" i="13"/>
  <c r="E38" i="13"/>
  <c r="D38" i="13"/>
  <c r="C38" i="13"/>
  <c r="H37" i="13"/>
  <c r="F36" i="13"/>
  <c r="E36" i="13"/>
  <c r="D36" i="13"/>
  <c r="C36" i="13"/>
  <c r="C39" i="13" s="1"/>
  <c r="H35" i="13"/>
  <c r="B33" i="13"/>
  <c r="A33" i="13"/>
  <c r="F32" i="13"/>
  <c r="E32" i="13"/>
  <c r="D32" i="13"/>
  <c r="C32" i="13"/>
  <c r="H32" i="13" s="1"/>
  <c r="H31" i="13"/>
  <c r="F30" i="13"/>
  <c r="E30" i="13"/>
  <c r="D30" i="13"/>
  <c r="C30" i="13"/>
  <c r="H29" i="13"/>
  <c r="B27" i="13"/>
  <c r="A27" i="13"/>
  <c r="F26" i="13"/>
  <c r="E26" i="13"/>
  <c r="D26" i="13"/>
  <c r="C26" i="13"/>
  <c r="H25" i="13"/>
  <c r="F24" i="13"/>
  <c r="E24" i="13"/>
  <c r="E27" i="13" s="1"/>
  <c r="D24" i="13"/>
  <c r="C24" i="13"/>
  <c r="H23" i="13"/>
  <c r="B21" i="13"/>
  <c r="A21" i="13"/>
  <c r="F20" i="13"/>
  <c r="E20" i="13"/>
  <c r="D20" i="13"/>
  <c r="C20" i="13"/>
  <c r="H20" i="13" s="1"/>
  <c r="H19" i="13"/>
  <c r="F18" i="13"/>
  <c r="E18" i="13"/>
  <c r="D18" i="13"/>
  <c r="D21" i="13" s="1"/>
  <c r="C18" i="13"/>
  <c r="H17" i="13"/>
  <c r="B15" i="13"/>
  <c r="A15" i="13"/>
  <c r="F14" i="13"/>
  <c r="E14" i="13"/>
  <c r="D14" i="13"/>
  <c r="C14" i="13"/>
  <c r="H13" i="13"/>
  <c r="F12" i="13"/>
  <c r="E12" i="13"/>
  <c r="D12" i="13"/>
  <c r="C12" i="13"/>
  <c r="H11" i="13"/>
  <c r="B9" i="13"/>
  <c r="A9" i="13"/>
  <c r="F8" i="13"/>
  <c r="E8" i="13"/>
  <c r="D8" i="13"/>
  <c r="C8" i="13"/>
  <c r="H7" i="13"/>
  <c r="F6" i="13"/>
  <c r="F9" i="13" s="1"/>
  <c r="E6" i="13"/>
  <c r="E9" i="13" s="1"/>
  <c r="D6" i="13"/>
  <c r="H6" i="13" s="1"/>
  <c r="C6" i="13"/>
  <c r="H5" i="13"/>
  <c r="H30" i="13" l="1"/>
  <c r="C75" i="13"/>
  <c r="C77" i="13"/>
  <c r="H38" i="13"/>
  <c r="H44" i="13"/>
  <c r="B108" i="13"/>
  <c r="I117" i="13"/>
  <c r="D9" i="13"/>
  <c r="F15" i="13"/>
  <c r="E15" i="13"/>
  <c r="F33" i="13"/>
  <c r="F39" i="13"/>
  <c r="F45" i="13"/>
  <c r="B76" i="13"/>
  <c r="K94" i="13"/>
  <c r="L94" i="13" s="1"/>
  <c r="B106" i="13"/>
  <c r="F97" i="13"/>
  <c r="D120" i="13"/>
  <c r="E120" i="13" s="1"/>
  <c r="D117" i="13"/>
  <c r="E117" i="13" s="1"/>
  <c r="F63" i="13"/>
  <c r="D63" i="13"/>
  <c r="H62" i="13"/>
  <c r="C63" i="13"/>
  <c r="H63" i="13" s="1"/>
  <c r="F57" i="13"/>
  <c r="H56" i="13"/>
  <c r="H50" i="13"/>
  <c r="C45" i="13"/>
  <c r="E39" i="13"/>
  <c r="D39" i="13"/>
  <c r="H36" i="13"/>
  <c r="E33" i="13"/>
  <c r="D33" i="13"/>
  <c r="H33" i="13" s="1"/>
  <c r="C33" i="13"/>
  <c r="H26" i="13"/>
  <c r="C27" i="13"/>
  <c r="F21" i="13"/>
  <c r="E21" i="13"/>
  <c r="C21" i="13"/>
  <c r="H21" i="13" s="1"/>
  <c r="E78" i="13"/>
  <c r="D85" i="13"/>
  <c r="D88" i="13" s="1"/>
  <c r="D15" i="13"/>
  <c r="D78" i="13"/>
  <c r="H14" i="13"/>
  <c r="C85" i="13"/>
  <c r="C88" i="13" s="1"/>
  <c r="C15" i="13"/>
  <c r="H12" i="13"/>
  <c r="H82" i="13"/>
  <c r="C78" i="13"/>
  <c r="H84" i="13"/>
  <c r="D77" i="13"/>
  <c r="D75" i="13"/>
  <c r="H72" i="13"/>
  <c r="C87" i="13"/>
  <c r="H15" i="13"/>
  <c r="H39" i="13"/>
  <c r="H48" i="13"/>
  <c r="D51" i="13"/>
  <c r="H51" i="13" s="1"/>
  <c r="E77" i="13"/>
  <c r="H8" i="13"/>
  <c r="F85" i="13"/>
  <c r="F88" i="13" s="1"/>
  <c r="F27" i="13"/>
  <c r="H45" i="13"/>
  <c r="F51" i="13"/>
  <c r="E69" i="13"/>
  <c r="F78" i="13"/>
  <c r="G88" i="13"/>
  <c r="G89" i="13" s="1"/>
  <c r="G86" i="13"/>
  <c r="D27" i="13"/>
  <c r="H24" i="13"/>
  <c r="C69" i="13"/>
  <c r="H69" i="13" s="1"/>
  <c r="H66" i="13"/>
  <c r="E138" i="13"/>
  <c r="C9" i="13"/>
  <c r="H18" i="13"/>
  <c r="E85" i="13"/>
  <c r="E88" i="13" s="1"/>
  <c r="H42" i="13"/>
  <c r="F77" i="13"/>
  <c r="H60" i="13"/>
  <c r="F87" i="13"/>
  <c r="C57" i="13"/>
  <c r="H57" i="13" s="1"/>
  <c r="F75" i="13"/>
  <c r="D83" i="13"/>
  <c r="J117" i="13"/>
  <c r="K117" i="13" s="1"/>
  <c r="J120" i="13"/>
  <c r="K120" i="13" s="1"/>
  <c r="E139" i="13" s="1"/>
  <c r="E87" i="13"/>
  <c r="H74" i="13"/>
  <c r="E75" i="13"/>
  <c r="E176" i="12"/>
  <c r="J166" i="12"/>
  <c r="K166" i="12" s="1"/>
  <c r="D175" i="12"/>
  <c r="E175" i="12" s="1"/>
  <c r="E185" i="12" s="1"/>
  <c r="D176" i="12"/>
  <c r="D5" i="10"/>
  <c r="D7" i="10" s="1"/>
  <c r="D6" i="10"/>
  <c r="D4" i="10"/>
  <c r="C7" i="10"/>
  <c r="B7" i="10"/>
  <c r="C166" i="12"/>
  <c r="K117" i="2"/>
  <c r="J170" i="11"/>
  <c r="J171" i="11" s="1"/>
  <c r="K171" i="11" s="1"/>
  <c r="K120" i="2"/>
  <c r="B130" i="2"/>
  <c r="B127" i="2"/>
  <c r="E129" i="2"/>
  <c r="E130" i="2" s="1"/>
  <c r="H121" i="2"/>
  <c r="B121" i="2"/>
  <c r="H118" i="2"/>
  <c r="B118" i="2"/>
  <c r="J167" i="11"/>
  <c r="K167" i="11" s="1"/>
  <c r="E186" i="11" s="1"/>
  <c r="D176" i="11"/>
  <c r="D179" i="11" s="1"/>
  <c r="E179" i="11" s="1"/>
  <c r="I170" i="11"/>
  <c r="I167" i="11"/>
  <c r="C170" i="11"/>
  <c r="C167" i="11"/>
  <c r="I169" i="12"/>
  <c r="I166" i="12"/>
  <c r="C169" i="12"/>
  <c r="D170" i="11"/>
  <c r="E170" i="11" s="1"/>
  <c r="D167" i="11"/>
  <c r="D168" i="11" s="1"/>
  <c r="E168" i="11" s="1"/>
  <c r="B181" i="11"/>
  <c r="C179" i="11"/>
  <c r="B178" i="11"/>
  <c r="E176" i="11"/>
  <c r="C176" i="11"/>
  <c r="H172" i="11"/>
  <c r="B172" i="11"/>
  <c r="K170" i="11"/>
  <c r="H169" i="11"/>
  <c r="B169" i="11"/>
  <c r="E167" i="11"/>
  <c r="J170" i="12"/>
  <c r="K170" i="12" s="1"/>
  <c r="E189" i="12" s="1"/>
  <c r="J169" i="12"/>
  <c r="D167" i="12"/>
  <c r="E167" i="12" s="1"/>
  <c r="H171" i="12"/>
  <c r="K159" i="12" s="1"/>
  <c r="K169" i="12"/>
  <c r="H168" i="12"/>
  <c r="K157" i="12" s="1"/>
  <c r="D179" i="12"/>
  <c r="E179" i="12" s="1"/>
  <c r="D178" i="12"/>
  <c r="E178" i="12" s="1"/>
  <c r="B180" i="12"/>
  <c r="B177" i="12"/>
  <c r="D170" i="12"/>
  <c r="E170" i="12" s="1"/>
  <c r="D169" i="12"/>
  <c r="E169" i="12" s="1"/>
  <c r="D166" i="12"/>
  <c r="E166" i="12" s="1"/>
  <c r="B171" i="12"/>
  <c r="B168" i="12"/>
  <c r="G95" i="2"/>
  <c r="G97" i="2" s="1"/>
  <c r="B108" i="2" s="1"/>
  <c r="B162" i="11"/>
  <c r="C168" i="11" s="1"/>
  <c r="G147" i="11"/>
  <c r="G146" i="11"/>
  <c r="G148" i="11" s="1"/>
  <c r="E162" i="11" s="1"/>
  <c r="G147" i="12"/>
  <c r="G146" i="12"/>
  <c r="G136" i="12"/>
  <c r="G135" i="12"/>
  <c r="G134" i="12"/>
  <c r="G132" i="12"/>
  <c r="G131" i="12"/>
  <c r="G130" i="12"/>
  <c r="G126" i="12"/>
  <c r="G125" i="12"/>
  <c r="G124" i="12"/>
  <c r="J168" i="11" l="1"/>
  <c r="E189" i="11"/>
  <c r="E118" i="13"/>
  <c r="B136" i="13"/>
  <c r="B137" i="13" s="1"/>
  <c r="J167" i="12"/>
  <c r="K167" i="12" s="1"/>
  <c r="E186" i="12" s="1"/>
  <c r="D177" i="11"/>
  <c r="E177" i="11" s="1"/>
  <c r="E178" i="11" s="1"/>
  <c r="H9" i="13"/>
  <c r="E121" i="13"/>
  <c r="B139" i="13"/>
  <c r="B140" i="13" s="1"/>
  <c r="C76" i="13"/>
  <c r="E146" i="13"/>
  <c r="M95" i="13"/>
  <c r="H146" i="13"/>
  <c r="B146" i="13"/>
  <c r="C117" i="13"/>
  <c r="B186" i="11"/>
  <c r="D171" i="11"/>
  <c r="E171" i="11" s="1"/>
  <c r="D180" i="11"/>
  <c r="E180" i="11" s="1"/>
  <c r="E190" i="11" s="1"/>
  <c r="H27" i="13"/>
  <c r="E136" i="13"/>
  <c r="K121" i="13"/>
  <c r="K118" i="13"/>
  <c r="K118" i="2"/>
  <c r="C86" i="13"/>
  <c r="C89" i="13" s="1"/>
  <c r="H78" i="13"/>
  <c r="F76" i="13"/>
  <c r="H85" i="13"/>
  <c r="E86" i="13"/>
  <c r="E89" i="13" s="1"/>
  <c r="E135" i="13"/>
  <c r="H77" i="13"/>
  <c r="D87" i="13"/>
  <c r="H83" i="13"/>
  <c r="D86" i="13"/>
  <c r="H86" i="13" s="1"/>
  <c r="D76" i="13"/>
  <c r="H75" i="13"/>
  <c r="E76" i="13"/>
  <c r="F86" i="13"/>
  <c r="F89" i="13" s="1"/>
  <c r="E140" i="13"/>
  <c r="H88" i="13"/>
  <c r="D106" i="13" s="1"/>
  <c r="K172" i="11"/>
  <c r="B185" i="12"/>
  <c r="K168" i="11"/>
  <c r="G133" i="12"/>
  <c r="K121" i="2"/>
  <c r="E171" i="12"/>
  <c r="K171" i="12"/>
  <c r="E188" i="12"/>
  <c r="G148" i="12"/>
  <c r="B162" i="12" s="1"/>
  <c r="C167" i="12" s="1"/>
  <c r="E190" i="12"/>
  <c r="E139" i="2"/>
  <c r="E118" i="2"/>
  <c r="D120" i="2"/>
  <c r="E120" i="2" s="1"/>
  <c r="B139" i="2" s="1"/>
  <c r="B140" i="2" s="1"/>
  <c r="E126" i="2"/>
  <c r="E172" i="11"/>
  <c r="E169" i="11"/>
  <c r="B190" i="11"/>
  <c r="B189" i="11"/>
  <c r="E181" i="11"/>
  <c r="K169" i="11"/>
  <c r="B186" i="12"/>
  <c r="E168" i="12"/>
  <c r="E177" i="12"/>
  <c r="B188" i="12"/>
  <c r="B189" i="12"/>
  <c r="E180" i="12"/>
  <c r="E94" i="2"/>
  <c r="E97" i="2" s="1"/>
  <c r="B148" i="12"/>
  <c r="F147" i="12"/>
  <c r="E147" i="12"/>
  <c r="D147" i="12"/>
  <c r="C147" i="12"/>
  <c r="F146" i="12"/>
  <c r="E146" i="12"/>
  <c r="E148" i="12" s="1"/>
  <c r="E160" i="12" s="1"/>
  <c r="D146" i="12"/>
  <c r="D148" i="12" s="1"/>
  <c r="C175" i="12" s="1"/>
  <c r="C146" i="12"/>
  <c r="C148" i="12" s="1"/>
  <c r="F136" i="12"/>
  <c r="E136" i="12"/>
  <c r="D136" i="12"/>
  <c r="C136" i="12"/>
  <c r="F135" i="12"/>
  <c r="E135" i="12"/>
  <c r="D135" i="12"/>
  <c r="C135" i="12"/>
  <c r="F134" i="12"/>
  <c r="E134" i="12"/>
  <c r="D134" i="12"/>
  <c r="C134" i="12"/>
  <c r="F132" i="12"/>
  <c r="E132" i="12"/>
  <c r="D132" i="12"/>
  <c r="C132" i="12"/>
  <c r="F131" i="12"/>
  <c r="E131" i="12"/>
  <c r="D131" i="12"/>
  <c r="C131" i="12"/>
  <c r="F130" i="12"/>
  <c r="E130" i="12"/>
  <c r="D130" i="12"/>
  <c r="C130" i="12"/>
  <c r="B123" i="12"/>
  <c r="A123" i="12"/>
  <c r="F122" i="12"/>
  <c r="E122" i="12"/>
  <c r="D122" i="12"/>
  <c r="C122" i="12"/>
  <c r="H121" i="12"/>
  <c r="H120" i="12"/>
  <c r="H119" i="12"/>
  <c r="F118" i="12"/>
  <c r="E118" i="12"/>
  <c r="D118" i="12"/>
  <c r="C118" i="12"/>
  <c r="H117" i="12"/>
  <c r="H116" i="12"/>
  <c r="H115" i="12"/>
  <c r="B113" i="12"/>
  <c r="A113" i="12"/>
  <c r="F112" i="12"/>
  <c r="E112" i="12"/>
  <c r="D112" i="12"/>
  <c r="C112" i="12"/>
  <c r="H111" i="12"/>
  <c r="H110" i="12"/>
  <c r="H109" i="12"/>
  <c r="F108" i="12"/>
  <c r="E108" i="12"/>
  <c r="D108" i="12"/>
  <c r="D113" i="12" s="1"/>
  <c r="C108" i="12"/>
  <c r="H107" i="12"/>
  <c r="H106" i="12"/>
  <c r="H105" i="12"/>
  <c r="B103" i="12"/>
  <c r="A103" i="12"/>
  <c r="F102" i="12"/>
  <c r="E102" i="12"/>
  <c r="D102" i="12"/>
  <c r="C102" i="12"/>
  <c r="H101" i="12"/>
  <c r="H100" i="12"/>
  <c r="H99" i="12"/>
  <c r="F98" i="12"/>
  <c r="E98" i="12"/>
  <c r="D98" i="12"/>
  <c r="C98" i="12"/>
  <c r="H97" i="12"/>
  <c r="H96" i="12"/>
  <c r="H95" i="12"/>
  <c r="B93" i="12"/>
  <c r="A93" i="12"/>
  <c r="F92" i="12"/>
  <c r="E92" i="12"/>
  <c r="D92" i="12"/>
  <c r="C92" i="12"/>
  <c r="H91" i="12"/>
  <c r="H90" i="12"/>
  <c r="H89" i="12"/>
  <c r="F88" i="12"/>
  <c r="E88" i="12"/>
  <c r="D88" i="12"/>
  <c r="C88" i="12"/>
  <c r="H87" i="12"/>
  <c r="H86" i="12"/>
  <c r="H85" i="12"/>
  <c r="B83" i="12"/>
  <c r="A83" i="12"/>
  <c r="F82" i="12"/>
  <c r="E82" i="12"/>
  <c r="D82" i="12"/>
  <c r="C82" i="12"/>
  <c r="H81" i="12"/>
  <c r="H80" i="12"/>
  <c r="H79" i="12"/>
  <c r="F78" i="12"/>
  <c r="E78" i="12"/>
  <c r="D78" i="12"/>
  <c r="C78" i="12"/>
  <c r="H77" i="12"/>
  <c r="H76" i="12"/>
  <c r="H75" i="12"/>
  <c r="B73" i="12"/>
  <c r="A73" i="12"/>
  <c r="F72" i="12"/>
  <c r="E72" i="12"/>
  <c r="D72" i="12"/>
  <c r="C72" i="12"/>
  <c r="H72" i="12" s="1"/>
  <c r="H71" i="12"/>
  <c r="H70" i="12"/>
  <c r="H69" i="12"/>
  <c r="F68" i="12"/>
  <c r="E68" i="12"/>
  <c r="D68" i="12"/>
  <c r="D73" i="12" s="1"/>
  <c r="C68" i="12"/>
  <c r="H67" i="12"/>
  <c r="H66" i="12"/>
  <c r="H65" i="12"/>
  <c r="B63" i="12"/>
  <c r="A63" i="12"/>
  <c r="F62" i="12"/>
  <c r="E62" i="12"/>
  <c r="D62" i="12"/>
  <c r="C62" i="12"/>
  <c r="H61" i="12"/>
  <c r="H60" i="12"/>
  <c r="H59" i="12"/>
  <c r="F58" i="12"/>
  <c r="E58" i="12"/>
  <c r="D58" i="12"/>
  <c r="C58" i="12"/>
  <c r="H57" i="12"/>
  <c r="H56" i="12"/>
  <c r="H55" i="12"/>
  <c r="B53" i="12"/>
  <c r="A53" i="12"/>
  <c r="F52" i="12"/>
  <c r="E52" i="12"/>
  <c r="D52" i="12"/>
  <c r="C52" i="12"/>
  <c r="H51" i="12"/>
  <c r="H50" i="12"/>
  <c r="H49" i="12"/>
  <c r="F48" i="12"/>
  <c r="E48" i="12"/>
  <c r="D48" i="12"/>
  <c r="C48" i="12"/>
  <c r="H47" i="12"/>
  <c r="H46" i="12"/>
  <c r="H45" i="12"/>
  <c r="B43" i="12"/>
  <c r="A43" i="12"/>
  <c r="F42" i="12"/>
  <c r="E42" i="12"/>
  <c r="D42" i="12"/>
  <c r="C42" i="12"/>
  <c r="H41" i="12"/>
  <c r="H40" i="12"/>
  <c r="H39" i="12"/>
  <c r="F38" i="12"/>
  <c r="E38" i="12"/>
  <c r="D38" i="12"/>
  <c r="C38" i="12"/>
  <c r="H37" i="12"/>
  <c r="H36" i="12"/>
  <c r="H35" i="12"/>
  <c r="B33" i="12"/>
  <c r="A33" i="12"/>
  <c r="F32" i="12"/>
  <c r="E32" i="12"/>
  <c r="D32" i="12"/>
  <c r="C32" i="12"/>
  <c r="H31" i="12"/>
  <c r="H30" i="12"/>
  <c r="H29" i="12"/>
  <c r="F28" i="12"/>
  <c r="E28" i="12"/>
  <c r="D28" i="12"/>
  <c r="C28" i="12"/>
  <c r="H27" i="12"/>
  <c r="H26" i="12"/>
  <c r="H25" i="12"/>
  <c r="B23" i="12"/>
  <c r="A23" i="12"/>
  <c r="F22" i="12"/>
  <c r="E22" i="12"/>
  <c r="D22" i="12"/>
  <c r="C22" i="12"/>
  <c r="H21" i="12"/>
  <c r="H20" i="12"/>
  <c r="H19" i="12"/>
  <c r="F18" i="12"/>
  <c r="E18" i="12"/>
  <c r="D18" i="12"/>
  <c r="C18" i="12"/>
  <c r="H17" i="12"/>
  <c r="H16" i="12"/>
  <c r="H15" i="12"/>
  <c r="B13" i="12"/>
  <c r="A13" i="12"/>
  <c r="F12" i="12"/>
  <c r="E12" i="12"/>
  <c r="D12" i="12"/>
  <c r="C12" i="12"/>
  <c r="H11" i="12"/>
  <c r="H10" i="12"/>
  <c r="H9" i="12"/>
  <c r="F8" i="12"/>
  <c r="E8" i="12"/>
  <c r="D8" i="12"/>
  <c r="C8" i="12"/>
  <c r="H7" i="12"/>
  <c r="H6" i="12"/>
  <c r="H5" i="12"/>
  <c r="C47" i="3"/>
  <c r="C45" i="3"/>
  <c r="C30" i="3"/>
  <c r="C64" i="3" s="1"/>
  <c r="F106" i="13" l="1"/>
  <c r="F108" i="13"/>
  <c r="H87" i="13"/>
  <c r="A106" i="13" s="1"/>
  <c r="E145" i="13"/>
  <c r="H145" i="13"/>
  <c r="E187" i="11"/>
  <c r="F73" i="12"/>
  <c r="F93" i="12"/>
  <c r="B191" i="11"/>
  <c r="B187" i="11"/>
  <c r="B188" i="11" s="1"/>
  <c r="K168" i="12"/>
  <c r="E195" i="12" s="1"/>
  <c r="M94" i="13"/>
  <c r="M96" i="13" s="1"/>
  <c r="I117" i="2"/>
  <c r="E137" i="13"/>
  <c r="H76" i="13"/>
  <c r="D89" i="13"/>
  <c r="E121" i="2"/>
  <c r="E187" i="12"/>
  <c r="E162" i="12"/>
  <c r="I170" i="12"/>
  <c r="C170" i="12"/>
  <c r="B187" i="12"/>
  <c r="E140" i="2"/>
  <c r="B136" i="2"/>
  <c r="B137" i="2" s="1"/>
  <c r="E136" i="2"/>
  <c r="E127" i="2"/>
  <c r="E191" i="11"/>
  <c r="E188" i="11"/>
  <c r="C83" i="12"/>
  <c r="E83" i="12"/>
  <c r="C93" i="12"/>
  <c r="E93" i="12"/>
  <c r="B160" i="12"/>
  <c r="I167" i="12" s="1"/>
  <c r="C178" i="12"/>
  <c r="F125" i="12"/>
  <c r="C126" i="12"/>
  <c r="C125" i="12"/>
  <c r="E125" i="12"/>
  <c r="D126" i="12"/>
  <c r="F126" i="12"/>
  <c r="D83" i="12"/>
  <c r="F83" i="12"/>
  <c r="D93" i="12"/>
  <c r="H93" i="12" s="1"/>
  <c r="H92" i="12"/>
  <c r="C103" i="12"/>
  <c r="E103" i="12"/>
  <c r="H102" i="12"/>
  <c r="C113" i="12"/>
  <c r="E113" i="12"/>
  <c r="C123" i="12"/>
  <c r="E123" i="12"/>
  <c r="B124" i="12"/>
  <c r="F148" i="12"/>
  <c r="D125" i="12"/>
  <c r="E126" i="12"/>
  <c r="B190" i="12"/>
  <c r="C63" i="12"/>
  <c r="H62" i="12"/>
  <c r="E63" i="12"/>
  <c r="C53" i="12"/>
  <c r="F53" i="12"/>
  <c r="E53" i="12"/>
  <c r="D53" i="12"/>
  <c r="H52" i="12"/>
  <c r="E43" i="12"/>
  <c r="C43" i="12"/>
  <c r="H42" i="12"/>
  <c r="F113" i="12"/>
  <c r="C33" i="12"/>
  <c r="E33" i="12"/>
  <c r="G139" i="12"/>
  <c r="F23" i="12"/>
  <c r="D23" i="12"/>
  <c r="E23" i="12"/>
  <c r="D13" i="12"/>
  <c r="E133" i="12"/>
  <c r="E139" i="12" s="1"/>
  <c r="F13" i="12"/>
  <c r="H131" i="12"/>
  <c r="H113" i="12"/>
  <c r="H136" i="12"/>
  <c r="D103" i="12"/>
  <c r="F103" i="12"/>
  <c r="H82" i="12"/>
  <c r="H134" i="12"/>
  <c r="H83" i="12"/>
  <c r="C73" i="12"/>
  <c r="H73" i="12" s="1"/>
  <c r="E73" i="12"/>
  <c r="D63" i="12"/>
  <c r="F63" i="12"/>
  <c r="D43" i="12"/>
  <c r="H43" i="12" s="1"/>
  <c r="F43" i="12"/>
  <c r="C133" i="12"/>
  <c r="C139" i="12" s="1"/>
  <c r="D137" i="12"/>
  <c r="D140" i="12" s="1"/>
  <c r="B196" i="12" s="1"/>
  <c r="F137" i="12"/>
  <c r="F140" i="12" s="1"/>
  <c r="D33" i="12"/>
  <c r="F33" i="12"/>
  <c r="H32" i="12"/>
  <c r="C137" i="12"/>
  <c r="C140" i="12" s="1"/>
  <c r="E137" i="12"/>
  <c r="E140" i="12" s="1"/>
  <c r="C23" i="12"/>
  <c r="H22" i="12"/>
  <c r="C13" i="12"/>
  <c r="E13" i="12"/>
  <c r="G137" i="12"/>
  <c r="G140" i="12" s="1"/>
  <c r="G141" i="12" s="1"/>
  <c r="H135" i="12"/>
  <c r="D133" i="12"/>
  <c r="D139" i="12" s="1"/>
  <c r="B195" i="12" s="1"/>
  <c r="F133" i="12"/>
  <c r="F139" i="12" s="1"/>
  <c r="H132" i="12"/>
  <c r="H8" i="12"/>
  <c r="H12" i="12"/>
  <c r="H28" i="12"/>
  <c r="H48" i="12"/>
  <c r="H68" i="12"/>
  <c r="H88" i="12"/>
  <c r="H108" i="12"/>
  <c r="H112" i="12"/>
  <c r="H18" i="12"/>
  <c r="H38" i="12"/>
  <c r="H58" i="12"/>
  <c r="H78" i="12"/>
  <c r="H98" i="12"/>
  <c r="H118" i="12"/>
  <c r="H122" i="12"/>
  <c r="D123" i="12"/>
  <c r="F123" i="12"/>
  <c r="H130" i="12"/>
  <c r="F95" i="2"/>
  <c r="F94" i="2"/>
  <c r="H89" i="13" l="1"/>
  <c r="L96" i="13"/>
  <c r="C108" i="13"/>
  <c r="C106" i="13"/>
  <c r="F97" i="2"/>
  <c r="C120" i="2"/>
  <c r="H33" i="12"/>
  <c r="E196" i="12"/>
  <c r="H53" i="12"/>
  <c r="E137" i="2"/>
  <c r="H13" i="12"/>
  <c r="H103" i="12"/>
  <c r="E124" i="12"/>
  <c r="C124" i="12"/>
  <c r="F124" i="12"/>
  <c r="H63" i="12"/>
  <c r="D124" i="12"/>
  <c r="H126" i="12"/>
  <c r="H23" i="12"/>
  <c r="E138" i="12"/>
  <c r="E141" i="12" s="1"/>
  <c r="G138" i="12"/>
  <c r="C138" i="12"/>
  <c r="C141" i="12" s="1"/>
  <c r="H137" i="12"/>
  <c r="D138" i="12"/>
  <c r="D141" i="12" s="1"/>
  <c r="H140" i="12"/>
  <c r="D160" i="12" s="1"/>
  <c r="F138" i="12"/>
  <c r="F141" i="12" s="1"/>
  <c r="H125" i="12"/>
  <c r="H139" i="12"/>
  <c r="A160" i="12" s="1"/>
  <c r="H133" i="12"/>
  <c r="H123" i="12"/>
  <c r="F147" i="11"/>
  <c r="E147" i="11"/>
  <c r="F146" i="11"/>
  <c r="D146" i="11"/>
  <c r="B148" i="11"/>
  <c r="D147" i="11"/>
  <c r="C147" i="11"/>
  <c r="E146" i="11"/>
  <c r="C146" i="11"/>
  <c r="C148" i="11" s="1"/>
  <c r="G130" i="11"/>
  <c r="G136" i="11"/>
  <c r="F136" i="11"/>
  <c r="E136" i="11"/>
  <c r="D136" i="11"/>
  <c r="C136" i="11"/>
  <c r="G135" i="11"/>
  <c r="F135" i="11"/>
  <c r="E135" i="11"/>
  <c r="D135" i="11"/>
  <c r="C135" i="11"/>
  <c r="G134" i="11"/>
  <c r="F134" i="11"/>
  <c r="E134" i="11"/>
  <c r="D134" i="11"/>
  <c r="C134" i="11"/>
  <c r="G132" i="11"/>
  <c r="F132" i="11"/>
  <c r="E132" i="11"/>
  <c r="D132" i="11"/>
  <c r="C132" i="11"/>
  <c r="G131" i="11"/>
  <c r="F131" i="11"/>
  <c r="E131" i="11"/>
  <c r="D131" i="11"/>
  <c r="C131" i="11"/>
  <c r="F130" i="11"/>
  <c r="E130" i="11"/>
  <c r="D130" i="11"/>
  <c r="C130" i="11"/>
  <c r="G126" i="11"/>
  <c r="G125" i="11"/>
  <c r="G124" i="11"/>
  <c r="B123" i="11"/>
  <c r="A123" i="11"/>
  <c r="F122" i="11"/>
  <c r="E122" i="11"/>
  <c r="D122" i="11"/>
  <c r="C122" i="11"/>
  <c r="H121" i="11"/>
  <c r="H120" i="11"/>
  <c r="H119" i="11"/>
  <c r="F118" i="11"/>
  <c r="E118" i="11"/>
  <c r="D118" i="11"/>
  <c r="C118" i="11"/>
  <c r="H117" i="11"/>
  <c r="H116" i="11"/>
  <c r="H115" i="11"/>
  <c r="B113" i="11"/>
  <c r="A113" i="11"/>
  <c r="F112" i="11"/>
  <c r="E112" i="11"/>
  <c r="D112" i="11"/>
  <c r="C112" i="11"/>
  <c r="H111" i="11"/>
  <c r="H110" i="11"/>
  <c r="H109" i="11"/>
  <c r="F108" i="11"/>
  <c r="E108" i="11"/>
  <c r="D108" i="11"/>
  <c r="C108" i="11"/>
  <c r="H107" i="11"/>
  <c r="H106" i="11"/>
  <c r="H105" i="11"/>
  <c r="B103" i="11"/>
  <c r="A103" i="11"/>
  <c r="F102" i="11"/>
  <c r="E102" i="11"/>
  <c r="D102" i="11"/>
  <c r="C102" i="11"/>
  <c r="H101" i="11"/>
  <c r="H100" i="11"/>
  <c r="H99" i="11"/>
  <c r="F98" i="11"/>
  <c r="E98" i="11"/>
  <c r="D98" i="11"/>
  <c r="C98" i="11"/>
  <c r="H97" i="11"/>
  <c r="H96" i="11"/>
  <c r="H95" i="11"/>
  <c r="B93" i="11"/>
  <c r="A93" i="11"/>
  <c r="F92" i="11"/>
  <c r="E92" i="11"/>
  <c r="D92" i="11"/>
  <c r="C92" i="11"/>
  <c r="H91" i="11"/>
  <c r="H90" i="11"/>
  <c r="H89" i="11"/>
  <c r="F88" i="11"/>
  <c r="E88" i="11"/>
  <c r="D88" i="11"/>
  <c r="C88" i="11"/>
  <c r="H87" i="11"/>
  <c r="H86" i="11"/>
  <c r="H85" i="11"/>
  <c r="B83" i="11"/>
  <c r="A83" i="11"/>
  <c r="F82" i="11"/>
  <c r="E82" i="11"/>
  <c r="D82" i="11"/>
  <c r="C82" i="11"/>
  <c r="H81" i="11"/>
  <c r="H80" i="11"/>
  <c r="H79" i="11"/>
  <c r="F78" i="11"/>
  <c r="E78" i="11"/>
  <c r="D78" i="11"/>
  <c r="C78" i="11"/>
  <c r="H77" i="11"/>
  <c r="H76" i="11"/>
  <c r="H75" i="11"/>
  <c r="B73" i="11"/>
  <c r="A73" i="11"/>
  <c r="F72" i="11"/>
  <c r="E72" i="11"/>
  <c r="D72" i="11"/>
  <c r="C72" i="11"/>
  <c r="H71" i="11"/>
  <c r="H70" i="11"/>
  <c r="H69" i="11"/>
  <c r="F68" i="11"/>
  <c r="E68" i="11"/>
  <c r="D68" i="11"/>
  <c r="C68" i="11"/>
  <c r="H67" i="11"/>
  <c r="H66" i="11"/>
  <c r="H65" i="11"/>
  <c r="B63" i="11"/>
  <c r="A63" i="11"/>
  <c r="F62" i="11"/>
  <c r="E62" i="11"/>
  <c r="D62" i="11"/>
  <c r="C62" i="11"/>
  <c r="H61" i="11"/>
  <c r="H60" i="11"/>
  <c r="H59" i="11"/>
  <c r="F58" i="11"/>
  <c r="E58" i="11"/>
  <c r="D58" i="11"/>
  <c r="C58" i="11"/>
  <c r="H57" i="11"/>
  <c r="H56" i="11"/>
  <c r="H55" i="11"/>
  <c r="B53" i="11"/>
  <c r="A53" i="11"/>
  <c r="F52" i="11"/>
  <c r="E52" i="11"/>
  <c r="D52" i="11"/>
  <c r="C52" i="11"/>
  <c r="H51" i="11"/>
  <c r="H50" i="11"/>
  <c r="H49" i="11"/>
  <c r="F48" i="11"/>
  <c r="E48" i="11"/>
  <c r="D48" i="11"/>
  <c r="C48" i="11"/>
  <c r="H47" i="11"/>
  <c r="H46" i="11"/>
  <c r="H45" i="11"/>
  <c r="B43" i="11"/>
  <c r="A43" i="11"/>
  <c r="F42" i="11"/>
  <c r="E42" i="11"/>
  <c r="D42" i="11"/>
  <c r="C42" i="11"/>
  <c r="H41" i="11"/>
  <c r="H40" i="11"/>
  <c r="H39" i="11"/>
  <c r="F38" i="11"/>
  <c r="E38" i="11"/>
  <c r="D38" i="11"/>
  <c r="C38" i="11"/>
  <c r="H37" i="11"/>
  <c r="H36" i="11"/>
  <c r="H35" i="11"/>
  <c r="B33" i="11"/>
  <c r="A33" i="11"/>
  <c r="F32" i="11"/>
  <c r="E32" i="11"/>
  <c r="D32" i="11"/>
  <c r="C32" i="11"/>
  <c r="H31" i="11"/>
  <c r="H30" i="11"/>
  <c r="H29" i="11"/>
  <c r="F28" i="11"/>
  <c r="E28" i="11"/>
  <c r="D28" i="11"/>
  <c r="C28" i="11"/>
  <c r="H27" i="11"/>
  <c r="H26" i="11"/>
  <c r="H25" i="11"/>
  <c r="B23" i="11"/>
  <c r="A23" i="11"/>
  <c r="F22" i="11"/>
  <c r="E22" i="11"/>
  <c r="D22" i="11"/>
  <c r="C22" i="11"/>
  <c r="H21" i="11"/>
  <c r="H20" i="11"/>
  <c r="H19" i="11"/>
  <c r="F18" i="11"/>
  <c r="E18" i="11"/>
  <c r="D18" i="11"/>
  <c r="C18" i="11"/>
  <c r="H17" i="11"/>
  <c r="H16" i="11"/>
  <c r="H15" i="11"/>
  <c r="B13" i="11"/>
  <c r="A13" i="11"/>
  <c r="F12" i="11"/>
  <c r="E12" i="11"/>
  <c r="D12" i="11"/>
  <c r="C12" i="11"/>
  <c r="H11" i="11"/>
  <c r="H10" i="11"/>
  <c r="H9" i="11"/>
  <c r="F8" i="11"/>
  <c r="E8" i="11"/>
  <c r="D8" i="11"/>
  <c r="C8" i="11"/>
  <c r="H7" i="11"/>
  <c r="H6" i="11"/>
  <c r="H5" i="11"/>
  <c r="H5" i="2"/>
  <c r="G83" i="2"/>
  <c r="G86" i="2" s="1"/>
  <c r="H71" i="2"/>
  <c r="G76" i="2"/>
  <c r="D84" i="2"/>
  <c r="E84" i="2"/>
  <c r="F84" i="2"/>
  <c r="D82" i="2"/>
  <c r="E82" i="2"/>
  <c r="F82" i="2"/>
  <c r="C83" i="2"/>
  <c r="G78" i="2"/>
  <c r="G77" i="2"/>
  <c r="B75" i="2"/>
  <c r="A75" i="2"/>
  <c r="F74" i="2"/>
  <c r="E74" i="2"/>
  <c r="D74" i="2"/>
  <c r="C74" i="2"/>
  <c r="F72" i="2"/>
  <c r="E72" i="2"/>
  <c r="D72" i="2"/>
  <c r="C72" i="2"/>
  <c r="B69" i="2"/>
  <c r="C68" i="2"/>
  <c r="F68" i="2"/>
  <c r="E68" i="2"/>
  <c r="D68" i="2"/>
  <c r="F66" i="2"/>
  <c r="E66" i="2"/>
  <c r="D66" i="2"/>
  <c r="C66" i="2"/>
  <c r="B63" i="2"/>
  <c r="F62" i="2"/>
  <c r="E62" i="2"/>
  <c r="D62" i="2"/>
  <c r="C62" i="2"/>
  <c r="F60" i="2"/>
  <c r="F63" i="2" s="1"/>
  <c r="E60" i="2"/>
  <c r="E63" i="2" s="1"/>
  <c r="D60" i="2"/>
  <c r="C60" i="2"/>
  <c r="C63" i="2" s="1"/>
  <c r="B57" i="2"/>
  <c r="F56" i="2"/>
  <c r="E56" i="2"/>
  <c r="D56" i="2"/>
  <c r="C56" i="2"/>
  <c r="F54" i="2"/>
  <c r="E54" i="2"/>
  <c r="E57" i="2" s="1"/>
  <c r="D54" i="2"/>
  <c r="D57" i="2" s="1"/>
  <c r="C54" i="2"/>
  <c r="C57" i="2" s="1"/>
  <c r="C24" i="7"/>
  <c r="B51" i="2"/>
  <c r="F50" i="2"/>
  <c r="E50" i="2"/>
  <c r="D50" i="2"/>
  <c r="C50" i="2"/>
  <c r="A51" i="2"/>
  <c r="F48" i="2"/>
  <c r="E48" i="2"/>
  <c r="D48" i="2"/>
  <c r="C48" i="2"/>
  <c r="B45" i="2"/>
  <c r="F44" i="2"/>
  <c r="E44" i="2"/>
  <c r="D44" i="2"/>
  <c r="C44" i="2"/>
  <c r="F42" i="2"/>
  <c r="E42" i="2"/>
  <c r="E45" i="2" s="1"/>
  <c r="D42" i="2"/>
  <c r="C42" i="2"/>
  <c r="C45" i="2" s="1"/>
  <c r="B39" i="2"/>
  <c r="F38" i="2"/>
  <c r="E38" i="2"/>
  <c r="D38" i="2"/>
  <c r="C38" i="2"/>
  <c r="F36" i="2"/>
  <c r="E36" i="2"/>
  <c r="D36" i="2"/>
  <c r="D39" i="2" s="1"/>
  <c r="C36" i="2"/>
  <c r="C39" i="2" s="1"/>
  <c r="B33" i="2"/>
  <c r="F32" i="2"/>
  <c r="E32" i="2"/>
  <c r="D32" i="2"/>
  <c r="C32" i="2"/>
  <c r="F30" i="2"/>
  <c r="F33" i="2" s="1"/>
  <c r="E30" i="2"/>
  <c r="E33" i="2" s="1"/>
  <c r="D30" i="2"/>
  <c r="C30" i="2"/>
  <c r="B27" i="2"/>
  <c r="F26" i="2"/>
  <c r="E26" i="2"/>
  <c r="D26" i="2"/>
  <c r="C26" i="2"/>
  <c r="F24" i="2"/>
  <c r="F27" i="2" s="1"/>
  <c r="E24" i="2"/>
  <c r="D24" i="2"/>
  <c r="C24" i="2"/>
  <c r="C27" i="2" s="1"/>
  <c r="B15" i="2"/>
  <c r="B21" i="2"/>
  <c r="F20" i="2"/>
  <c r="E20" i="2"/>
  <c r="D20" i="2"/>
  <c r="C20" i="2"/>
  <c r="B9" i="2"/>
  <c r="F18" i="2"/>
  <c r="E18" i="2"/>
  <c r="D18" i="2"/>
  <c r="C18" i="2"/>
  <c r="C14" i="2"/>
  <c r="F14" i="2"/>
  <c r="E14" i="2"/>
  <c r="D14" i="2"/>
  <c r="F12" i="2"/>
  <c r="E12" i="2"/>
  <c r="D12" i="2"/>
  <c r="C12" i="2"/>
  <c r="D8" i="2"/>
  <c r="F8" i="2"/>
  <c r="E8" i="2"/>
  <c r="C8" i="2"/>
  <c r="E6" i="2"/>
  <c r="F6" i="2"/>
  <c r="D6" i="2"/>
  <c r="C6" i="2"/>
  <c r="H73" i="2"/>
  <c r="H67" i="2"/>
  <c r="H65" i="2"/>
  <c r="H61" i="2"/>
  <c r="H59" i="2"/>
  <c r="H55" i="2"/>
  <c r="H53" i="2"/>
  <c r="H49" i="2"/>
  <c r="H43" i="2"/>
  <c r="H41" i="2"/>
  <c r="H35" i="2"/>
  <c r="H37" i="2"/>
  <c r="H31" i="2"/>
  <c r="H29" i="2"/>
  <c r="H17" i="2"/>
  <c r="H13" i="2"/>
  <c r="H11" i="2"/>
  <c r="H7" i="2"/>
  <c r="H25" i="2"/>
  <c r="H19" i="2"/>
  <c r="H23" i="2"/>
  <c r="G5" i="7"/>
  <c r="E148" i="11" l="1"/>
  <c r="E160" i="11" s="1"/>
  <c r="D148" i="11"/>
  <c r="B160" i="11" s="1"/>
  <c r="I168" i="11" s="1"/>
  <c r="C53" i="11"/>
  <c r="F148" i="11"/>
  <c r="D27" i="2"/>
  <c r="D9" i="2"/>
  <c r="C75" i="2"/>
  <c r="C77" i="2"/>
  <c r="F57" i="2"/>
  <c r="F39" i="2"/>
  <c r="C33" i="2"/>
  <c r="E27" i="2"/>
  <c r="B124" i="11"/>
  <c r="I171" i="11"/>
  <c r="C171" i="11"/>
  <c r="E9" i="2"/>
  <c r="F45" i="2"/>
  <c r="E39" i="2"/>
  <c r="E85" i="2"/>
  <c r="E88" i="2" s="1"/>
  <c r="D85" i="2"/>
  <c r="F15" i="2"/>
  <c r="H18" i="2"/>
  <c r="F21" i="2"/>
  <c r="E21" i="2"/>
  <c r="C51" i="2"/>
  <c r="E51" i="2"/>
  <c r="F83" i="2"/>
  <c r="F87" i="2" s="1"/>
  <c r="H12" i="2"/>
  <c r="C15" i="2"/>
  <c r="E83" i="2"/>
  <c r="G88" i="2"/>
  <c r="G89" i="2" s="1"/>
  <c r="C125" i="2"/>
  <c r="F162" i="12"/>
  <c r="F160" i="12"/>
  <c r="H124" i="12"/>
  <c r="C160" i="12"/>
  <c r="C162" i="12"/>
  <c r="C85" i="2"/>
  <c r="F85" i="2"/>
  <c r="H30" i="2"/>
  <c r="H32" i="2"/>
  <c r="H42" i="2"/>
  <c r="H44" i="2"/>
  <c r="D51" i="2"/>
  <c r="F51" i="2"/>
  <c r="H60" i="2"/>
  <c r="H62" i="2"/>
  <c r="C69" i="2"/>
  <c r="E69" i="2"/>
  <c r="H68" i="2"/>
  <c r="H84" i="2"/>
  <c r="D83" i="2"/>
  <c r="D87" i="2" s="1"/>
  <c r="H82" i="2"/>
  <c r="G87" i="2"/>
  <c r="H141" i="12"/>
  <c r="H138" i="12"/>
  <c r="C87" i="2"/>
  <c r="C21" i="2"/>
  <c r="H20" i="2"/>
  <c r="C78" i="2"/>
  <c r="E77" i="2"/>
  <c r="E78" i="2"/>
  <c r="E75" i="2"/>
  <c r="F69" i="2"/>
  <c r="H72" i="2"/>
  <c r="F77" i="2"/>
  <c r="H74" i="2"/>
  <c r="F78" i="2"/>
  <c r="B76" i="2"/>
  <c r="F123" i="11"/>
  <c r="D123" i="11"/>
  <c r="F113" i="11"/>
  <c r="E113" i="11"/>
  <c r="D113" i="11"/>
  <c r="C113" i="11"/>
  <c r="H112" i="11"/>
  <c r="D103" i="11"/>
  <c r="H102" i="11"/>
  <c r="F103" i="11"/>
  <c r="E93" i="11"/>
  <c r="C93" i="11"/>
  <c r="H92" i="11"/>
  <c r="C83" i="11"/>
  <c r="E83" i="11"/>
  <c r="E73" i="11"/>
  <c r="D73" i="11"/>
  <c r="C73" i="11"/>
  <c r="H72" i="11"/>
  <c r="F73" i="11"/>
  <c r="F63" i="11"/>
  <c r="E63" i="11"/>
  <c r="C63" i="11"/>
  <c r="E53" i="11"/>
  <c r="H52" i="11"/>
  <c r="F43" i="11"/>
  <c r="D43" i="11"/>
  <c r="H42" i="11"/>
  <c r="E33" i="11"/>
  <c r="C33" i="11"/>
  <c r="H32" i="11"/>
  <c r="E23" i="11"/>
  <c r="C23" i="11"/>
  <c r="H12" i="11"/>
  <c r="F13" i="11"/>
  <c r="E13" i="11"/>
  <c r="D13" i="11"/>
  <c r="C137" i="11"/>
  <c r="C140" i="11" s="1"/>
  <c r="E137" i="11"/>
  <c r="E140" i="11" s="1"/>
  <c r="C103" i="11"/>
  <c r="E103" i="11"/>
  <c r="D93" i="11"/>
  <c r="H93" i="11" s="1"/>
  <c r="F93" i="11"/>
  <c r="D83" i="11"/>
  <c r="F83" i="11"/>
  <c r="H82" i="11"/>
  <c r="D63" i="11"/>
  <c r="H62" i="11"/>
  <c r="F137" i="11"/>
  <c r="F140" i="11" s="1"/>
  <c r="D53" i="11"/>
  <c r="H53" i="11" s="1"/>
  <c r="F53" i="11"/>
  <c r="C43" i="11"/>
  <c r="E43" i="11"/>
  <c r="D33" i="11"/>
  <c r="F33" i="11"/>
  <c r="D133" i="11"/>
  <c r="D139" i="11" s="1"/>
  <c r="F133" i="11"/>
  <c r="H132" i="11"/>
  <c r="D23" i="11"/>
  <c r="F23" i="11"/>
  <c r="H22" i="11"/>
  <c r="G137" i="11"/>
  <c r="G140" i="11" s="1"/>
  <c r="G141" i="11" s="1"/>
  <c r="C126" i="11"/>
  <c r="E126" i="11"/>
  <c r="H135" i="11"/>
  <c r="C13" i="11"/>
  <c r="H13" i="11" s="1"/>
  <c r="F126" i="11"/>
  <c r="H134" i="11"/>
  <c r="H136" i="11"/>
  <c r="C125" i="11"/>
  <c r="E125" i="11"/>
  <c r="C133" i="11"/>
  <c r="E133" i="11"/>
  <c r="E139" i="11" s="1"/>
  <c r="G133" i="11"/>
  <c r="G139" i="11" s="1"/>
  <c r="H131" i="11"/>
  <c r="H18" i="11"/>
  <c r="H38" i="11"/>
  <c r="H58" i="11"/>
  <c r="H78" i="11"/>
  <c r="H98" i="11"/>
  <c r="H118" i="11"/>
  <c r="H122" i="11"/>
  <c r="D125" i="11"/>
  <c r="F125" i="11"/>
  <c r="D126" i="11"/>
  <c r="H130" i="11"/>
  <c r="D137" i="11"/>
  <c r="H8" i="11"/>
  <c r="H28" i="11"/>
  <c r="H48" i="11"/>
  <c r="H68" i="11"/>
  <c r="H88" i="11"/>
  <c r="H108" i="11"/>
  <c r="C123" i="11"/>
  <c r="E123" i="11"/>
  <c r="D21" i="2"/>
  <c r="C9" i="2"/>
  <c r="F9" i="2"/>
  <c r="E15" i="2"/>
  <c r="H24" i="2"/>
  <c r="H26" i="2"/>
  <c r="D33" i="2"/>
  <c r="H39" i="2"/>
  <c r="H38" i="2"/>
  <c r="D45" i="2"/>
  <c r="H45" i="2" s="1"/>
  <c r="H48" i="2"/>
  <c r="H50" i="2"/>
  <c r="H54" i="2"/>
  <c r="H56" i="2"/>
  <c r="D63" i="2"/>
  <c r="H63" i="2" s="1"/>
  <c r="H66" i="2"/>
  <c r="D75" i="2"/>
  <c r="F75" i="2"/>
  <c r="D77" i="2"/>
  <c r="D78" i="2"/>
  <c r="D69" i="2"/>
  <c r="H57" i="2"/>
  <c r="H36" i="2"/>
  <c r="H6" i="2"/>
  <c r="H8" i="2"/>
  <c r="D15" i="2"/>
  <c r="H14" i="2"/>
  <c r="H27" i="2"/>
  <c r="A69" i="2"/>
  <c r="A63" i="2"/>
  <c r="A57" i="2"/>
  <c r="A45" i="2"/>
  <c r="A39" i="2"/>
  <c r="A33" i="2"/>
  <c r="A21" i="2"/>
  <c r="A27" i="2"/>
  <c r="A15" i="2"/>
  <c r="A9" i="2"/>
  <c r="D39" i="1"/>
  <c r="F35" i="1"/>
  <c r="E35" i="1"/>
  <c r="H145" i="2" l="1"/>
  <c r="E145" i="2"/>
  <c r="B145" i="2"/>
  <c r="M94" i="2"/>
  <c r="H83" i="11"/>
  <c r="H73" i="11"/>
  <c r="C76" i="2"/>
  <c r="H33" i="2"/>
  <c r="H69" i="2"/>
  <c r="H75" i="2"/>
  <c r="H87" i="2"/>
  <c r="A106" i="2" s="1"/>
  <c r="H51" i="2"/>
  <c r="C88" i="2"/>
  <c r="C86" i="2"/>
  <c r="C89" i="2" s="1"/>
  <c r="D88" i="2"/>
  <c r="D86" i="2"/>
  <c r="H85" i="2"/>
  <c r="F88" i="2"/>
  <c r="F86" i="2"/>
  <c r="F89" i="2" s="1"/>
  <c r="E196" i="11"/>
  <c r="B196" i="11"/>
  <c r="H23" i="11"/>
  <c r="H21" i="2"/>
  <c r="H15" i="2"/>
  <c r="H78" i="2"/>
  <c r="F76" i="2"/>
  <c r="E76" i="2"/>
  <c r="H83" i="2"/>
  <c r="H77" i="2"/>
  <c r="H113" i="11"/>
  <c r="H103" i="11"/>
  <c r="H63" i="11"/>
  <c r="D124" i="11"/>
  <c r="H43" i="11"/>
  <c r="F138" i="11"/>
  <c r="F141" i="11" s="1"/>
  <c r="H33" i="11"/>
  <c r="F124" i="11"/>
  <c r="E124" i="11"/>
  <c r="F139" i="11"/>
  <c r="C124" i="11"/>
  <c r="C138" i="11"/>
  <c r="C141" i="11" s="1"/>
  <c r="C139" i="11"/>
  <c r="H139" i="11" s="1"/>
  <c r="A160" i="11" s="1"/>
  <c r="H125" i="11"/>
  <c r="H126" i="11"/>
  <c r="G138" i="11"/>
  <c r="E138" i="11"/>
  <c r="E141" i="11" s="1"/>
  <c r="H133" i="11"/>
  <c r="D140" i="11"/>
  <c r="H137" i="11"/>
  <c r="H123" i="11"/>
  <c r="D138" i="11"/>
  <c r="E87" i="2"/>
  <c r="E86" i="2"/>
  <c r="E89" i="2" s="1"/>
  <c r="H9" i="2"/>
  <c r="D76" i="2"/>
  <c r="C16" i="3"/>
  <c r="B146" i="2" l="1"/>
  <c r="E146" i="2"/>
  <c r="H146" i="2"/>
  <c r="M95" i="2"/>
  <c r="H88" i="2"/>
  <c r="D106" i="2" s="1"/>
  <c r="F108" i="2"/>
  <c r="F106" i="2"/>
  <c r="C106" i="2"/>
  <c r="C108" i="2"/>
  <c r="H86" i="2"/>
  <c r="H76" i="2"/>
  <c r="H140" i="11"/>
  <c r="D160" i="11" s="1"/>
  <c r="B197" i="11"/>
  <c r="E197" i="11"/>
  <c r="C162" i="11"/>
  <c r="C160" i="11"/>
  <c r="D89" i="2"/>
  <c r="H89" i="2" s="1"/>
  <c r="H124" i="11"/>
  <c r="D141" i="11"/>
  <c r="H141" i="11" s="1"/>
  <c r="H138" i="11"/>
  <c r="D49" i="8"/>
  <c r="D49" i="6"/>
  <c r="G39" i="9"/>
  <c r="H39" i="9" s="1"/>
  <c r="G33" i="9"/>
  <c r="H33" i="9" s="1"/>
  <c r="G27" i="9"/>
  <c r="H27" i="9" s="1"/>
  <c r="G21" i="9"/>
  <c r="H21" i="9" s="1"/>
  <c r="G15" i="9"/>
  <c r="H15" i="9" s="1"/>
  <c r="F40" i="9"/>
  <c r="F34" i="9"/>
  <c r="F28" i="9"/>
  <c r="F22" i="9"/>
  <c r="F16" i="9"/>
  <c r="F10" i="9"/>
  <c r="D40" i="9"/>
  <c r="D34" i="9"/>
  <c r="D28" i="9"/>
  <c r="D22" i="9"/>
  <c r="D16" i="9"/>
  <c r="D10" i="9"/>
  <c r="G9" i="9"/>
  <c r="H9" i="9" s="1"/>
  <c r="C40" i="9"/>
  <c r="C34" i="9"/>
  <c r="C28" i="9"/>
  <c r="C22" i="9"/>
  <c r="C16" i="9"/>
  <c r="C10" i="9"/>
  <c r="D40" i="8"/>
  <c r="D34" i="8"/>
  <c r="D28" i="8"/>
  <c r="D22" i="8"/>
  <c r="D16" i="8"/>
  <c r="F39" i="8"/>
  <c r="F33" i="8"/>
  <c r="F27" i="8"/>
  <c r="F21" i="8"/>
  <c r="F15" i="8"/>
  <c r="F9" i="8"/>
  <c r="D10" i="8"/>
  <c r="C40" i="8"/>
  <c r="C34" i="8"/>
  <c r="C28" i="8"/>
  <c r="C22" i="8"/>
  <c r="C16" i="8"/>
  <c r="C10" i="8"/>
  <c r="D40" i="6"/>
  <c r="D22" i="6"/>
  <c r="D16" i="6"/>
  <c r="D34" i="6"/>
  <c r="D28" i="6"/>
  <c r="H39" i="6"/>
  <c r="G39" i="6" s="1"/>
  <c r="H33" i="6"/>
  <c r="G33" i="6" s="1"/>
  <c r="H27" i="6"/>
  <c r="G27" i="6" s="1"/>
  <c r="H15" i="6"/>
  <c r="G15" i="6" s="1"/>
  <c r="H9" i="6"/>
  <c r="G9" i="6" s="1"/>
  <c r="D10" i="6"/>
  <c r="F162" i="11" l="1"/>
  <c r="F160" i="11"/>
  <c r="D41" i="8"/>
  <c r="D49" i="9"/>
  <c r="C16" i="6"/>
  <c r="C10" i="6"/>
  <c r="C40" i="6" l="1"/>
  <c r="C34" i="6"/>
  <c r="C28" i="6"/>
  <c r="E41" i="9"/>
  <c r="G38" i="9"/>
  <c r="H38" i="9" s="1"/>
  <c r="G37" i="9"/>
  <c r="H37" i="9" s="1"/>
  <c r="G36" i="9"/>
  <c r="H36" i="9" s="1"/>
  <c r="G35" i="9"/>
  <c r="H35" i="9" s="1"/>
  <c r="G32" i="9"/>
  <c r="H32" i="9" s="1"/>
  <c r="G31" i="9"/>
  <c r="H31" i="9" s="1"/>
  <c r="G30" i="9"/>
  <c r="H30" i="9" s="1"/>
  <c r="G29" i="9"/>
  <c r="G26" i="9"/>
  <c r="H26" i="9" s="1"/>
  <c r="G25" i="9"/>
  <c r="H25" i="9" s="1"/>
  <c r="G24" i="9"/>
  <c r="H24" i="9" s="1"/>
  <c r="G23" i="9"/>
  <c r="G20" i="9"/>
  <c r="H20" i="9" s="1"/>
  <c r="G19" i="9"/>
  <c r="H19" i="9" s="1"/>
  <c r="G18" i="9"/>
  <c r="H18" i="9" s="1"/>
  <c r="G17" i="9"/>
  <c r="G14" i="9"/>
  <c r="H14" i="9" s="1"/>
  <c r="G13" i="9"/>
  <c r="H13" i="9" s="1"/>
  <c r="H12" i="9"/>
  <c r="G12" i="9"/>
  <c r="G11" i="9"/>
  <c r="F41" i="9"/>
  <c r="D41" i="9"/>
  <c r="C41" i="9"/>
  <c r="G8" i="9"/>
  <c r="G7" i="9"/>
  <c r="D47" i="9" s="1"/>
  <c r="G6" i="9"/>
  <c r="G5" i="9"/>
  <c r="D48" i="8"/>
  <c r="D47" i="8"/>
  <c r="D46" i="8"/>
  <c r="D45" i="8"/>
  <c r="E41" i="8"/>
  <c r="F40" i="8"/>
  <c r="F38" i="8"/>
  <c r="F37" i="8"/>
  <c r="F36" i="8"/>
  <c r="F35" i="8"/>
  <c r="F34" i="8"/>
  <c r="F32" i="8"/>
  <c r="F31" i="8"/>
  <c r="F30" i="8"/>
  <c r="F29" i="8"/>
  <c r="F28" i="8"/>
  <c r="F26" i="8"/>
  <c r="F25" i="8"/>
  <c r="F24" i="8"/>
  <c r="F23" i="8"/>
  <c r="F22" i="8"/>
  <c r="F20" i="8"/>
  <c r="F19" i="8"/>
  <c r="F18" i="8"/>
  <c r="F17" i="8"/>
  <c r="F16" i="8"/>
  <c r="F14" i="8"/>
  <c r="F13" i="8"/>
  <c r="F12" i="8"/>
  <c r="F11" i="8"/>
  <c r="D50" i="8"/>
  <c r="C41" i="8"/>
  <c r="F8" i="8"/>
  <c r="F7" i="8"/>
  <c r="F6" i="8"/>
  <c r="F5" i="8"/>
  <c r="H32" i="7"/>
  <c r="G10" i="7"/>
  <c r="H10" i="7" s="1"/>
  <c r="G11" i="7"/>
  <c r="H11" i="7" s="1"/>
  <c r="G12" i="7"/>
  <c r="H12" i="7" s="1"/>
  <c r="G13" i="7"/>
  <c r="H13" i="7" s="1"/>
  <c r="G15" i="7"/>
  <c r="H15" i="7" s="1"/>
  <c r="G16" i="7"/>
  <c r="H16" i="7" s="1"/>
  <c r="G17" i="7"/>
  <c r="H17" i="7" s="1"/>
  <c r="G18" i="7"/>
  <c r="H18" i="7" s="1"/>
  <c r="G20" i="7"/>
  <c r="H20" i="7" s="1"/>
  <c r="G21" i="7"/>
  <c r="H21" i="7" s="1"/>
  <c r="G22" i="7"/>
  <c r="H22" i="7" s="1"/>
  <c r="G23" i="7"/>
  <c r="H23" i="7" s="1"/>
  <c r="G25" i="7"/>
  <c r="H25" i="7" s="1"/>
  <c r="G26" i="7"/>
  <c r="H26" i="7" s="1"/>
  <c r="G27" i="7"/>
  <c r="H27" i="7" s="1"/>
  <c r="G28" i="7"/>
  <c r="H28" i="7" s="1"/>
  <c r="G30" i="7"/>
  <c r="H30" i="7" s="1"/>
  <c r="G31" i="7"/>
  <c r="H31" i="7" s="1"/>
  <c r="G32" i="7"/>
  <c r="G33" i="7"/>
  <c r="H33" i="7" s="1"/>
  <c r="G6" i="7"/>
  <c r="G9" i="7" s="1"/>
  <c r="G7" i="7"/>
  <c r="G8" i="7"/>
  <c r="F34" i="7"/>
  <c r="F29" i="7"/>
  <c r="F24" i="7"/>
  <c r="F19" i="7"/>
  <c r="F14" i="7"/>
  <c r="F9" i="7"/>
  <c r="E35" i="7"/>
  <c r="D34" i="7"/>
  <c r="C34" i="7"/>
  <c r="D29" i="7"/>
  <c r="C29" i="7"/>
  <c r="D24" i="7"/>
  <c r="D19" i="7"/>
  <c r="C19" i="7"/>
  <c r="D14" i="7"/>
  <c r="C14" i="7"/>
  <c r="D9" i="7"/>
  <c r="C9" i="7"/>
  <c r="G16" i="9" l="1"/>
  <c r="H16" i="9" s="1"/>
  <c r="D42" i="7"/>
  <c r="G10" i="9"/>
  <c r="H11" i="9"/>
  <c r="G22" i="9"/>
  <c r="G28" i="9"/>
  <c r="H28" i="9" s="1"/>
  <c r="G34" i="9"/>
  <c r="H34" i="9" s="1"/>
  <c r="C35" i="7"/>
  <c r="F35" i="7"/>
  <c r="D41" i="7"/>
  <c r="D45" i="9"/>
  <c r="G40" i="9"/>
  <c r="D40" i="7"/>
  <c r="D46" i="9"/>
  <c r="D48" i="9"/>
  <c r="H22" i="9"/>
  <c r="H23" i="9"/>
  <c r="H5" i="9"/>
  <c r="H6" i="9"/>
  <c r="H7" i="9"/>
  <c r="H8" i="9"/>
  <c r="H17" i="9"/>
  <c r="H29" i="9"/>
  <c r="F41" i="8"/>
  <c r="F10" i="8"/>
  <c r="H9" i="7"/>
  <c r="H5" i="7"/>
  <c r="G14" i="7"/>
  <c r="H14" i="7" s="1"/>
  <c r="G24" i="7"/>
  <c r="H24" i="7" s="1"/>
  <c r="G34" i="7"/>
  <c r="H34" i="7" s="1"/>
  <c r="H7" i="7"/>
  <c r="D39" i="7"/>
  <c r="G19" i="7"/>
  <c r="H19" i="7" s="1"/>
  <c r="G29" i="7"/>
  <c r="H29" i="7" s="1"/>
  <c r="H8" i="7"/>
  <c r="H6" i="7"/>
  <c r="D35" i="7"/>
  <c r="F6" i="5"/>
  <c r="F7" i="5"/>
  <c r="F8" i="5"/>
  <c r="F10" i="5"/>
  <c r="F11" i="5"/>
  <c r="F12" i="5"/>
  <c r="F13" i="5"/>
  <c r="F15" i="5"/>
  <c r="F16" i="5"/>
  <c r="F17" i="5"/>
  <c r="F18" i="5"/>
  <c r="F20" i="5"/>
  <c r="F21" i="5"/>
  <c r="F22" i="5"/>
  <c r="F23" i="5"/>
  <c r="F25" i="5"/>
  <c r="F26" i="5"/>
  <c r="F27" i="5"/>
  <c r="F28" i="5"/>
  <c r="F30" i="5"/>
  <c r="F31" i="5"/>
  <c r="F32" i="5"/>
  <c r="F33" i="5"/>
  <c r="F5" i="5"/>
  <c r="E35" i="5"/>
  <c r="H21" i="6"/>
  <c r="G21" i="6" s="1"/>
  <c r="C22" i="6"/>
  <c r="C41" i="6" s="1"/>
  <c r="D48" i="6"/>
  <c r="D47" i="6"/>
  <c r="D46" i="6"/>
  <c r="D45" i="6"/>
  <c r="F41" i="6"/>
  <c r="E41" i="6"/>
  <c r="H40" i="6"/>
  <c r="G40" i="6" s="1"/>
  <c r="H38" i="6"/>
  <c r="G38" i="6" s="1"/>
  <c r="H37" i="6"/>
  <c r="G37" i="6" s="1"/>
  <c r="H36" i="6"/>
  <c r="G36" i="6" s="1"/>
  <c r="H35" i="6"/>
  <c r="G35" i="6" s="1"/>
  <c r="H34" i="6"/>
  <c r="G34" i="6" s="1"/>
  <c r="H32" i="6"/>
  <c r="G32" i="6" s="1"/>
  <c r="H31" i="6"/>
  <c r="G31" i="6" s="1"/>
  <c r="H30" i="6"/>
  <c r="G30" i="6" s="1"/>
  <c r="H29" i="6"/>
  <c r="G29" i="6" s="1"/>
  <c r="H28" i="6"/>
  <c r="G28" i="6" s="1"/>
  <c r="H26" i="6"/>
  <c r="G26" i="6" s="1"/>
  <c r="H25" i="6"/>
  <c r="G25" i="6" s="1"/>
  <c r="H24" i="6"/>
  <c r="G24" i="6" s="1"/>
  <c r="H23" i="6"/>
  <c r="G23" i="6" s="1"/>
  <c r="H20" i="6"/>
  <c r="G20" i="6" s="1"/>
  <c r="H19" i="6"/>
  <c r="G19" i="6" s="1"/>
  <c r="H18" i="6"/>
  <c r="G18" i="6" s="1"/>
  <c r="H17" i="6"/>
  <c r="G17" i="6" s="1"/>
  <c r="H14" i="6"/>
  <c r="G14" i="6" s="1"/>
  <c r="H13" i="6"/>
  <c r="G13" i="6" s="1"/>
  <c r="H12" i="6"/>
  <c r="G12" i="6" s="1"/>
  <c r="H11" i="6"/>
  <c r="G11" i="6" s="1"/>
  <c r="D50" i="6"/>
  <c r="H8" i="6"/>
  <c r="G8" i="6" s="1"/>
  <c r="H7" i="6"/>
  <c r="G7" i="6" s="1"/>
  <c r="H6" i="6"/>
  <c r="G6" i="6" s="1"/>
  <c r="H5" i="6"/>
  <c r="G5" i="6" s="1"/>
  <c r="D39" i="5"/>
  <c r="D43" i="7" l="1"/>
  <c r="D50" i="9"/>
  <c r="H40" i="9"/>
  <c r="G41" i="9"/>
  <c r="H41" i="9" s="1"/>
  <c r="H10" i="9"/>
  <c r="H22" i="6"/>
  <c r="G22" i="6" s="1"/>
  <c r="H16" i="6"/>
  <c r="G16" i="6" s="1"/>
  <c r="G35" i="7"/>
  <c r="H35" i="7" s="1"/>
  <c r="D41" i="6"/>
  <c r="H41" i="6" s="1"/>
  <c r="G41" i="6" s="1"/>
  <c r="H10" i="6"/>
  <c r="G10" i="6" s="1"/>
  <c r="D42" i="5"/>
  <c r="D41" i="5"/>
  <c r="D40" i="5"/>
  <c r="D34" i="5"/>
  <c r="C34" i="5"/>
  <c r="D29" i="5"/>
  <c r="C29" i="5"/>
  <c r="D24" i="5"/>
  <c r="C24" i="5"/>
  <c r="D19" i="5"/>
  <c r="C19" i="5"/>
  <c r="D14" i="5"/>
  <c r="C14" i="5"/>
  <c r="D9" i="5"/>
  <c r="C9" i="5"/>
  <c r="F24" i="5" l="1"/>
  <c r="F14" i="5"/>
  <c r="F34" i="5"/>
  <c r="F9" i="5"/>
  <c r="F19" i="5"/>
  <c r="F29" i="5"/>
  <c r="C35" i="5"/>
  <c r="D43" i="5"/>
  <c r="D35" i="5"/>
  <c r="F35" i="5" l="1"/>
  <c r="D42" i="1"/>
  <c r="D41" i="1"/>
  <c r="D40" i="1"/>
  <c r="D14" i="1" l="1"/>
  <c r="C14" i="1"/>
  <c r="H13" i="1"/>
  <c r="G13" i="1" s="1"/>
  <c r="H12" i="1"/>
  <c r="G12" i="1" s="1"/>
  <c r="H11" i="1"/>
  <c r="G11" i="1" s="1"/>
  <c r="H10" i="1"/>
  <c r="G10" i="1" s="1"/>
  <c r="D9" i="1"/>
  <c r="C9" i="1"/>
  <c r="H8" i="1"/>
  <c r="G8" i="1" s="1"/>
  <c r="H7" i="1"/>
  <c r="G7" i="1" s="1"/>
  <c r="H6" i="1"/>
  <c r="G6" i="1" s="1"/>
  <c r="H5" i="1"/>
  <c r="G5" i="1" s="1"/>
  <c r="H14" i="1" l="1"/>
  <c r="G14" i="1" s="1"/>
  <c r="H9" i="1"/>
  <c r="G9" i="1" s="1"/>
  <c r="H31" i="1"/>
  <c r="H32" i="1"/>
  <c r="H33" i="1"/>
  <c r="H30" i="1"/>
  <c r="G30" i="1" l="1"/>
  <c r="G31" i="1"/>
  <c r="G32" i="1"/>
  <c r="G33" i="1"/>
  <c r="C34" i="1"/>
  <c r="C29" i="1"/>
  <c r="D34" i="1"/>
  <c r="D29" i="1"/>
  <c r="H29" i="1" s="1"/>
  <c r="H34" i="1" l="1"/>
  <c r="G34" i="1" s="1"/>
  <c r="D24" i="1"/>
  <c r="C24" i="1"/>
  <c r="D19" i="1"/>
  <c r="C19" i="1"/>
  <c r="H24" i="1" l="1"/>
  <c r="C35" i="1"/>
  <c r="H19" i="1"/>
  <c r="D35" i="1"/>
  <c r="H35" i="1" s="1"/>
  <c r="G35" i="1" s="1"/>
  <c r="D43" i="1"/>
  <c r="H26" i="1"/>
  <c r="G26" i="1" s="1"/>
  <c r="H27" i="1"/>
  <c r="G27" i="1" s="1"/>
  <c r="H28" i="1"/>
  <c r="G28" i="1" s="1"/>
  <c r="H25" i="1"/>
  <c r="G25" i="1" s="1"/>
  <c r="H21" i="1"/>
  <c r="G21" i="1" s="1"/>
  <c r="H22" i="1"/>
  <c r="G22" i="1" s="1"/>
  <c r="H23" i="1"/>
  <c r="G23" i="1" s="1"/>
  <c r="H20" i="1"/>
  <c r="G20" i="1" s="1"/>
  <c r="H16" i="1"/>
  <c r="H17" i="1"/>
  <c r="G17" i="1" s="1"/>
  <c r="H18" i="1"/>
  <c r="G18" i="1" s="1"/>
  <c r="H15" i="1"/>
  <c r="G15" i="1" s="1"/>
  <c r="G16" i="1"/>
  <c r="G29" i="1" l="1"/>
  <c r="G24" i="1" l="1"/>
  <c r="G19" i="1" l="1"/>
  <c r="X4" i="16" l="1"/>
  <c r="AD9" i="16"/>
  <c r="AD8" i="16"/>
  <c r="AC9" i="16"/>
  <c r="AC8" i="16"/>
  <c r="AE9" i="16"/>
  <c r="AE8" i="16"/>
  <c r="AC52" i="16" l="1"/>
  <c r="X9" i="16"/>
  <c r="X8" i="16"/>
  <c r="X52" i="16"/>
  <c r="X53" i="16" s="1"/>
  <c r="AD52" i="16"/>
  <c r="AD53" i="16" s="1"/>
  <c r="AB4" i="16"/>
  <c r="AE52" i="16"/>
  <c r="AE53" i="16" s="1"/>
  <c r="AG9" i="16"/>
  <c r="AG8" i="16"/>
  <c r="AH9" i="16"/>
  <c r="AH8" i="16"/>
  <c r="AC53" i="16"/>
  <c r="AI9" i="16"/>
  <c r="AI8" i="16"/>
  <c r="AJ4" i="16"/>
  <c r="AF4" i="16"/>
  <c r="AB8" i="16" l="1"/>
  <c r="AB9" i="16"/>
  <c r="AB52" i="16" s="1"/>
  <c r="AB53" i="16" s="1"/>
  <c r="AH52" i="16"/>
  <c r="AH53" i="16" s="1"/>
  <c r="AG52" i="16"/>
  <c r="AG53" i="16" s="1"/>
  <c r="AI52" i="16"/>
  <c r="AI53" i="16" s="1"/>
  <c r="AJ9" i="16"/>
  <c r="AJ8" i="16"/>
  <c r="AF9" i="16"/>
  <c r="AF8" i="16"/>
  <c r="AF10" i="16" l="1"/>
  <c r="AF23" i="16" l="1"/>
  <c r="AF22" i="16"/>
  <c r="AJ10" i="16"/>
  <c r="AF52" i="16" l="1"/>
  <c r="AF53" i="16" s="1"/>
  <c r="AJ22" i="16"/>
  <c r="AJ23" i="16"/>
  <c r="AJ52" i="16" l="1"/>
  <c r="AJ5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Valdeir Gonçalves de Souza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Diferença de (-1) recepcionista c/ faturamento.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Dieferença de (+1) Recepcionista e (+1) ASG.</t>
        </r>
      </text>
    </comment>
    <comment ref="C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01 recepcionista em Oliveira não contabilizada na planilha de vagas do interior.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REGINA RIBEIRO</author>
  </authors>
  <commentList>
    <comment ref="G5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16,55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14,74</t>
        </r>
      </text>
    </comment>
    <comment ref="G17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14,9</t>
        </r>
      </text>
    </comment>
    <comment ref="G23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15,70</t>
        </r>
      </text>
    </comment>
    <comment ref="G29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14,25</t>
        </r>
      </text>
    </comment>
    <comment ref="G35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15,26</t>
        </r>
      </text>
    </comment>
    <comment ref="G41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16,06
</t>
        </r>
      </text>
    </comment>
    <comment ref="G47" authorId="0" shapeId="0" xr:uid="{00000000-0006-0000-0100-000008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15,57</t>
        </r>
      </text>
    </comment>
    <comment ref="G53" authorId="0" shapeId="0" xr:uid="{00000000-0006-0000-0100-000009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14,22</t>
        </r>
      </text>
    </comment>
    <comment ref="G59" authorId="0" shapeId="0" xr:uid="{00000000-0006-0000-0100-00000A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15,81</t>
        </r>
      </text>
    </comment>
    <comment ref="G65" authorId="0" shapeId="0" xr:uid="{00000000-0006-0000-0100-00000B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15,71
</t>
        </r>
      </text>
    </comment>
    <comment ref="G71" authorId="0" shapeId="0" xr:uid="{00000000-0006-0000-0100-00000C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15,97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Valdeir Gonçalves de Souza</author>
  </authors>
  <commentList>
    <comment ref="C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Diferença de (-1) recepcionista c/ faturamento.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Dieferença de (+1) Recepcionista e (+1) ASG.</t>
        </r>
      </text>
    </comment>
    <comment ref="C2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01 recepcionista em Oliveira não contabilizada na planilha de vagas do interior.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REGINA RIBEIRO</author>
  </authors>
  <commentList>
    <comment ref="G5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16,29</t>
        </r>
      </text>
    </comment>
    <comment ref="G11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14,09</t>
        </r>
      </text>
    </comment>
    <comment ref="G17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16,61</t>
        </r>
      </text>
    </comment>
    <comment ref="G23" authorId="0" shapeId="0" xr:uid="{00000000-0006-0000-0300-000004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14,99</t>
        </r>
      </text>
    </comment>
    <comment ref="M93" authorId="0" shapeId="0" xr:uid="{00000000-0006-0000-0300-000005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esse valor cobre a média e ainda fica com uma margem de cobertura pois a previsão inicial é de que todos utilizem o VT, mas só será pago para quem de fato fizer uso.</t>
        </r>
      </text>
    </comment>
    <comment ref="E125" authorId="0" shapeId="0" xr:uid="{00000000-0006-0000-0300-000006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valor exato tr</t>
        </r>
      </text>
    </comment>
    <comment ref="E128" authorId="0" shapeId="0" xr:uid="{00000000-0006-0000-0300-000007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valor exato tr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Valdeir Gonçalves de Souza</author>
  </authors>
  <commentList>
    <comment ref="C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Diferença de (-1) recepcionista c/ faturamento.</t>
        </r>
      </text>
    </comment>
    <comment ref="C1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Dieferença de (+1) Recepcionista e (+1) ASG.</t>
        </r>
      </text>
    </comment>
    <comment ref="C2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01 recepcionista em Oliveira não contabilizada na planilha de vagas do interior.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Valdeir Gonçalves de Souza</author>
  </authors>
  <commentList>
    <comment ref="C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a diferença de (-1) recepcionista c/ faturamento.</t>
        </r>
      </text>
    </comment>
    <comment ref="C1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a diferença de (+1) Recepcionista e (+1) ASG.</t>
        </r>
      </text>
    </comment>
    <comment ref="C2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01 recepcionista em Oliveira não contabilizada na planilha de vagas do interior.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Valdeir Gonçalves de Souza</author>
  </authors>
  <commentList>
    <comment ref="C1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a diferença de (-1) recepcionista c/ faturamento.</t>
        </r>
      </text>
    </comment>
    <comment ref="C1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a diferença de (+1) Recepcionista e (+1) ASG.</t>
        </r>
      </text>
    </comment>
    <comment ref="C2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01 recepcionista em Oliveira não contabilizada na planilha de vagas do interior.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Valdeir Gonçalves de Souza</author>
  </authors>
  <commentList>
    <comment ref="C1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a diferença de (-1) recepcionista c/ faturamento.</t>
        </r>
      </text>
    </comment>
    <comment ref="C14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a diferença de (+1) Recepcionista e (+1) ASG.</t>
        </r>
      </text>
    </comment>
    <comment ref="C2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Valdeir Gonçalves de Souza:</t>
        </r>
        <r>
          <rPr>
            <sz val="9"/>
            <color indexed="81"/>
            <rFont val="Tahoma"/>
            <family val="2"/>
          </rPr>
          <t xml:space="preserve">
Incluido 01 recepcionista em Oliveira não contabilizada na planilha de vagas do interior.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REGINA RIBEIRO</author>
  </authors>
  <commentList>
    <comment ref="G5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16,29</t>
        </r>
      </text>
    </comment>
    <comment ref="G11" authorId="0" shapeId="0" xr:uid="{00000000-0006-0000-0A00-000002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14,09</t>
        </r>
      </text>
    </comment>
    <comment ref="G17" authorId="0" shapeId="0" xr:uid="{00000000-0006-0000-0A00-000003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16,61</t>
        </r>
      </text>
    </comment>
    <comment ref="G23" authorId="0" shapeId="0" xr:uid="{00000000-0006-0000-0A00-000004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14,99</t>
        </r>
      </text>
    </comment>
    <comment ref="G29" authorId="0" shapeId="0" xr:uid="{00000000-0006-0000-0A00-000005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14,99</t>
        </r>
      </text>
    </comment>
    <comment ref="G35" authorId="0" shapeId="0" xr:uid="{00000000-0006-0000-0A00-000006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de dias úteis pagos, por ser a maioria de jornada 12x36 a média mensal de dias úteis pagos foi 14,99</t>
        </r>
      </text>
    </comment>
    <comment ref="M93" authorId="0" shapeId="0" xr:uid="{00000000-0006-0000-0A00-000007000000}">
      <text>
        <r>
          <rPr>
            <b/>
            <sz val="9"/>
            <color indexed="81"/>
            <rFont val="Segoe UI"/>
            <family val="2"/>
          </rPr>
          <t>ANA REGINA RIBEIRO:</t>
        </r>
        <r>
          <rPr>
            <sz val="9"/>
            <color indexed="81"/>
            <rFont val="Segoe UI"/>
            <family val="2"/>
          </rPr>
          <t xml:space="preserve">
MÉDIA APENAS DOS 8 PRIMEIROS MESES,  POR ISSO VALORES DE DIFERENÇAS ESTÃO MAIORES. Além disso, esse valor cobre a média e ainda fica com uma margem de cobertura pois a previsão inicial é de que todos utilizem o VT, mas só será pago para quem de fato fizer uso.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PGJ</author>
  </authors>
  <commentList>
    <comment ref="I10" authorId="0" shapeId="0" xr:uid="{7DECC91A-8B08-44DD-A9C3-7E038E855502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  <comment ref="J10" authorId="0" shapeId="0" xr:uid="{C66A2921-23CF-4233-9FB7-262B2CA2C60A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  <comment ref="K10" authorId="0" shapeId="0" xr:uid="{18FD2474-F405-4FAF-AA76-3D40913C09A9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  <comment ref="Q10" authorId="0" shapeId="0" xr:uid="{37417347-BB0C-4F7F-9FB4-8C342421ACE4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  <comment ref="R10" authorId="0" shapeId="0" xr:uid="{17A80710-4C9F-4414-9E18-947BF20A67C0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  <comment ref="S10" authorId="0" shapeId="0" xr:uid="{1F65BA9B-1FC1-445E-B5A8-573D877A730D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PGJ</author>
  </authors>
  <commentList>
    <comment ref="J10" authorId="0" shapeId="0" xr:uid="{D990E8AD-942D-4E05-B168-7421A4E07963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  <comment ref="K10" authorId="0" shapeId="0" xr:uid="{79E2AEC7-0081-4A87-9149-096FC7F941B9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  <comment ref="L10" authorId="0" shapeId="0" xr:uid="{FAB3993B-8329-4C21-A10A-4793F63A1983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  <comment ref="R10" authorId="0" shapeId="0" xr:uid="{32C1D00D-A341-413A-A0CA-BAD955155187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  <comment ref="S10" authorId="0" shapeId="0" xr:uid="{6CC645FC-3D39-437D-B862-4D22A8A7197A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  <comment ref="T10" authorId="0" shapeId="0" xr:uid="{61EFD0E2-49F4-400F-91E1-54ABC078E99B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Considerei o de fevereiro/2022 para captar a repactuação que houve de janeiro/22. Qtde  de postos nos cargos é a mesma nesses meses. </t>
        </r>
      </text>
    </comment>
  </commentList>
</comments>
</file>

<file path=xl/sharedStrings.xml><?xml version="1.0" encoding="utf-8"?>
<sst xmlns="http://schemas.openxmlformats.org/spreadsheetml/2006/main" count="6041" uniqueCount="2901">
  <si>
    <t>MÊS</t>
  </si>
  <si>
    <t>VA S/ DESCONTO</t>
  </si>
  <si>
    <t>MÉDIA</t>
  </si>
  <si>
    <t>JANEIRO</t>
  </si>
  <si>
    <t>FEVEREIRO</t>
  </si>
  <si>
    <t>MARÇO</t>
  </si>
  <si>
    <t>LOCALIDADES</t>
  </si>
  <si>
    <t>MÉDIAS DE VALE ALIMENTAÇÃO</t>
  </si>
  <si>
    <t>Capital Limpeza</t>
  </si>
  <si>
    <t>Capital Apoio</t>
  </si>
  <si>
    <t>Interior Limpeza</t>
  </si>
  <si>
    <t>Interior Apoio</t>
  </si>
  <si>
    <t>VT S/ DESCONTO</t>
  </si>
  <si>
    <t xml:space="preserve">VA PAGO </t>
  </si>
  <si>
    <t>%</t>
  </si>
  <si>
    <t>DIAS PAGOS</t>
  </si>
  <si>
    <t>ABRIL</t>
  </si>
  <si>
    <t>TOTAL GERAL</t>
  </si>
  <si>
    <t>MÉDIA GERAL</t>
  </si>
  <si>
    <t>SUB-TOTAIS</t>
  </si>
  <si>
    <t>Nº DE POSTOS FATURADOS</t>
  </si>
  <si>
    <t>VT PAGO</t>
  </si>
  <si>
    <t>NOVEMBRO</t>
  </si>
  <si>
    <t>DEZEMBRO</t>
  </si>
  <si>
    <t>ANO</t>
  </si>
  <si>
    <t>MÈS</t>
  </si>
  <si>
    <t>DIAS ÚTEIS</t>
  </si>
  <si>
    <t>MÉDIA ANUAL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</si>
  <si>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</si>
  <si>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</si>
  <si>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</si>
  <si>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</si>
  <si>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</si>
  <si>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</si>
  <si>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</si>
  <si>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</si>
  <si>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</si>
  <si>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</si>
  <si>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</si>
  <si>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</si>
  <si>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DESCONTO</t>
  </si>
  <si>
    <t>Motoristas</t>
  </si>
  <si>
    <t>MÉDIAS DE DESCONTO 6% VT</t>
  </si>
  <si>
    <t>VT C/ DESCONTO</t>
  </si>
  <si>
    <t>MÉDIAS DE VALE TRANSPORTE C/ DESCONTO</t>
  </si>
  <si>
    <t>MÉDIAS DE VALE TRANSPORTE C/ MOTORISTAS</t>
  </si>
  <si>
    <t>MÉDIAS DE DESCONTO 6% VT C/ MOTORISTAS</t>
  </si>
  <si>
    <t>MÉDIAS DE VALE TRANSPORTE C/ DESCONTO C/ MOTORISTAS</t>
  </si>
  <si>
    <t>MAIO</t>
  </si>
  <si>
    <t>JULHO</t>
  </si>
  <si>
    <t>AGOSTO</t>
  </si>
  <si>
    <t>SETEMBRO</t>
  </si>
  <si>
    <t>OUTUBRO</t>
  </si>
  <si>
    <t>JUNHO</t>
  </si>
  <si>
    <t>Capital Motorista</t>
  </si>
  <si>
    <t>Interior Motorista</t>
  </si>
  <si>
    <t>Nº DE POSTOS QUE UTILIZARAM VT</t>
  </si>
  <si>
    <t>VT FATURADO COM IMPOSTO</t>
  </si>
  <si>
    <t>VT  COM DESCONTO TOTAL</t>
  </si>
  <si>
    <t>MÉDIA CAPITAL</t>
  </si>
  <si>
    <t>MÉDIA TOTAL</t>
  </si>
  <si>
    <t>SUBTOTAL CAPITAL</t>
  </si>
  <si>
    <t>SUBTOTAL INTERIOR</t>
  </si>
  <si>
    <t>RESUMO GERAL</t>
  </si>
  <si>
    <t xml:space="preserve">MÉDIA TOTAL </t>
  </si>
  <si>
    <t>MÉDIA INTERIOR</t>
  </si>
  <si>
    <t xml:space="preserve"> VT UTILIZADO (POR DIA E POR POSTO)</t>
  </si>
  <si>
    <t>VALE-TRANSPORTE APOIO MOTORISTA E LIMPEZA 2014</t>
  </si>
  <si>
    <t xml:space="preserve">MÉDIA DIAS ÚTEIS PAGOS (MENSAL) </t>
  </si>
  <si>
    <t xml:space="preserve"> VT UTILIZADO  (POR DIA ÚTIL E POR POSTO)</t>
  </si>
  <si>
    <t>DIAS ÚTEIS PAGOS</t>
  </si>
  <si>
    <t>VT BH 2013</t>
  </si>
  <si>
    <t>LINHAS PRINCIPAIS</t>
  </si>
  <si>
    <t>LINHA CIRCULAR</t>
  </si>
  <si>
    <t>VALOR UNITÁRIO</t>
  </si>
  <si>
    <t>TOTAL</t>
  </si>
  <si>
    <t>COMPARATIVO MÉDIA X VALOR DO VT -CAPITAL</t>
  </si>
  <si>
    <t>COMPARATIVO MÉDIA X VALOR DO VT -INTERIOR</t>
  </si>
  <si>
    <t xml:space="preserve">No interior (incluindo região metropolitana) a cidade que contém maior número de postos que utilizam vale-tranporte é Contagem e a segunda é Uberlândia. Em Contagem  o vale transporte municipal foi o mesmo valor de Belo Horizonte em 2014. Em Uberlândia o VT é 2,85 também. </t>
  </si>
  <si>
    <t>No interior (incluindo região metropolitana) a cidade que contém maior número de postos que utilizam vale-tranporte é Contagem, seguida por Uberlândia. Em Contagem o vale transporte municipal foi o mesmo valor de Belo Horizonte em 2013. Em Uberlândia o Vale Transporte de 2013 foi de 2,85.</t>
  </si>
  <si>
    <t>OPÇÃO 1 - IDA E VOLTA (2 DE CADA)</t>
  </si>
  <si>
    <t>OPÇÃO 2 - IDA E VOLTA (2 LINHA PRINCIPAL E 1 LINHA CIRCULAR)</t>
  </si>
  <si>
    <t>OPÇÃO 4 - IDA E VOLTA (0 DO PRINCIPAL E 2 DO CIRCULAR)</t>
  </si>
  <si>
    <t>MÉDIA TRIÊNIO</t>
  </si>
  <si>
    <t>VALE-TRANSPORTE APOIO MOTORISTA E LIMPEZA 2015</t>
  </si>
  <si>
    <t xml:space="preserve">Nº DE POSTOS </t>
  </si>
  <si>
    <t>OPÇÃO 2- IDA E VOLTA (2 LINHA PRINCIPAL E 1 LINHA CIRCULAR)</t>
  </si>
  <si>
    <t>OPÇÃO 3 - IDA E VOLTA (2 DO PRINCIPAL E 0 DO CIRCULAR)</t>
  </si>
  <si>
    <t>OPÇÃO 5 - IDA E VOLTA (2 E MEIA DO PRINCIPAL E 0 DO CIRCULAR)</t>
  </si>
  <si>
    <t>OPÇÃO 4 -  IDA E VOLTA (0 DO PRINCIPAL E 2 DO CIRCULAR)</t>
  </si>
  <si>
    <t xml:space="preserve">VT MAIS PRÓXIMO </t>
  </si>
  <si>
    <t xml:space="preserve"> OPÇÃO 2</t>
  </si>
  <si>
    <t xml:space="preserve"> OPÇÃO 5</t>
  </si>
  <si>
    <t>OPÇÃO 3</t>
  </si>
  <si>
    <t>VALOR PARA TR</t>
  </si>
  <si>
    <t>LIMPEZA CAPITAL</t>
  </si>
  <si>
    <t>TOTAL CAPITAL</t>
  </si>
  <si>
    <t>POSTOS</t>
  </si>
  <si>
    <t>APOIO E MOTORISTAS CAPITAL</t>
  </si>
  <si>
    <t>APOIO E MOTORISTAS INTERIOR</t>
  </si>
  <si>
    <t>LIMPEZA INTERIOR</t>
  </si>
  <si>
    <t>TOTAL INTERIOR</t>
  </si>
  <si>
    <t>OPÇÃO MAIS VIÁVEL</t>
  </si>
  <si>
    <t>VALOR DO VT SEM DESCONTOS</t>
  </si>
  <si>
    <t xml:space="preserve">DIFERENÇA </t>
  </si>
  <si>
    <t>INTERIOR</t>
  </si>
  <si>
    <t>CAPITAL</t>
  </si>
  <si>
    <t>OPÇÃO 2</t>
  </si>
  <si>
    <t>DIFERENÇA ENTRE  VALOR CONSTANTE TR E OPÇÃO MAIS VIÁVEL (5 CAPITAL E 3 INTERIOR)</t>
  </si>
  <si>
    <t>DIFERENÇA ENTRE  VALOR CONSTANTE TR E SEGUNDA OPÇÃO MAIS VIÁVEL (2 CAPITAL E 3 INTERIOR)</t>
  </si>
  <si>
    <t>COMPARAÇÃO ENTRE OPÇÃO MAIS VIÁVEL (5 CAPITAL E 3 INTERIOR) E MÉDIA MENSAL</t>
  </si>
  <si>
    <t>COMPARAÇÃO ENTRE SEGUNDA OPÇÃO MAIS VIÁVEL (2 CAPITAL E 3 INTERIOR)  E MÉDIA MENSAL</t>
  </si>
  <si>
    <t>SEGUNDA OPÇÃO MAIS VIÁVEL</t>
  </si>
  <si>
    <t>VALOR CONSTANTE TR ATUALMENTE</t>
  </si>
  <si>
    <t>Apoio</t>
  </si>
  <si>
    <t>Limpeza</t>
  </si>
  <si>
    <t>Motorista</t>
  </si>
  <si>
    <t>Previsto</t>
  </si>
  <si>
    <t>Faturado</t>
  </si>
  <si>
    <t>Diferença</t>
  </si>
  <si>
    <t>Total</t>
  </si>
  <si>
    <t xml:space="preserve">No interior (incluindo região metropolitana) a cidade que contém maior número de postos que utilizam vale-tranporte é Contagem e a segunda é Uberlândia. Em Contagem  o vale transporte municipal foi o mesmo valor de Belo Horizonte em 2015. Em Uberlândia o VT é 3,10  também. A partir de setembro de 2015 o valor das tarifas em Belo Horizonte passaram para R$ 3,40 e R$ 2,45. A atualização para os cálculos das médias não foi adotado pois foram utilizados apenas os 6 primeiros meses do ano. </t>
  </si>
  <si>
    <t>MÉDIA DE DIAS ÚTEIS 2012 - 2013 - 2014</t>
  </si>
  <si>
    <t>VALE-TRANSPORTE VIGILÂNCIA 2014</t>
  </si>
  <si>
    <t>Capital</t>
  </si>
  <si>
    <t xml:space="preserve">Interior </t>
  </si>
  <si>
    <t>Interior</t>
  </si>
  <si>
    <t>VALE-TRANSPORTE VIGILANTES 2014</t>
  </si>
  <si>
    <t>VT BH 2014</t>
  </si>
  <si>
    <t>MÉDIA QUADRIENIO</t>
  </si>
  <si>
    <t>VALE-TRANSPORTE VIGILÂNCIA 2015</t>
  </si>
  <si>
    <t>VALE-TRANSPORTE VIGILÂNCIA 2016</t>
  </si>
  <si>
    <t xml:space="preserve">No interior (incluindo região metropolitana) a cidade que contém maior número de postos que utilizam vale-tranporte é Contagem, seguida por Ribeirão das Neves e Santa Luzia. O valor do VT de Contagem é de R$ 2,85, assim como em Ribeirão das Neves. Já em Santa Luzia o valor é de R$ 2,80. Logo será  usado o valor de Contagem. Valores conforme contratação na planilha de custos. </t>
  </si>
  <si>
    <t xml:space="preserve"> OPÇÃO 1</t>
  </si>
  <si>
    <t>OPÇÃO 1</t>
  </si>
  <si>
    <t>VIGILANTES CAPITAL</t>
  </si>
  <si>
    <t>VIGILANTES INTERIOR</t>
  </si>
  <si>
    <t>OPÇÃO 5</t>
  </si>
  <si>
    <t>DIFERENÇA ENTRE  OPÇÃO MAIS VIÁVEL E VALOR TR (OPÇÃO 1 CAPITAL E 5 INTERIOR)</t>
  </si>
  <si>
    <t>VT BH E CONTAGEM 2015</t>
  </si>
  <si>
    <t>LINHA PRINCIPAL CONTAGEM</t>
  </si>
  <si>
    <t>LINHAS PRINCIPAIS BH</t>
  </si>
  <si>
    <t>LINHA CIRCULAR BH</t>
  </si>
  <si>
    <t>TOTAL BH</t>
  </si>
  <si>
    <t>TOTAL CONTAGEM</t>
  </si>
  <si>
    <t>OPÇÃO 5 - IDA E VOLTA (3  DO PRINCIPAL E 0 DO CIRCULAR BH E 3 DE CONTAGEM)</t>
  </si>
  <si>
    <t>OPÇÃO 2 - IDA E VOLTA (2 LINHA PRINCIPAL E 1 LINHA CIRCULAR DE BH E 2,5  CONTAGEM)</t>
  </si>
  <si>
    <t>OPÇÃO 1 - IDA E VOLTA (2 DE CADA BH E 2+2  CONTAGEM)</t>
  </si>
  <si>
    <t>OPÇÃO 4 - IDA E VOLTA (0 DO PRINCIPAL E 2 DO CIRCULAR E 3,5 CONTAGEM)</t>
  </si>
  <si>
    <t xml:space="preserve"> OPÇÃO 4</t>
  </si>
  <si>
    <t>OPÇÃO 3- IDA E VOLTA (2 DO PRINCIPAL E 0 DO CIRCULAR E 2 CONTAGEM)</t>
  </si>
  <si>
    <t>Opção 3</t>
  </si>
  <si>
    <t>COMPARAÇÃO ENTRE OPÇÃO TR HOJE E  ( MÉDIA MENSAL</t>
  </si>
  <si>
    <t>VALOR CONSTANTE TR ATUALMENTE (2 BH PRINCIPAL +0,5 BH CIRCULAR E INTERIOR 2 DE CONTAGEM)</t>
  </si>
  <si>
    <t>IDEAL 2 X PASSAGEM CONTAGEM</t>
  </si>
  <si>
    <t>IDEAL 2 X PRINCIPAL + 2X CIRCULAR BH</t>
  </si>
  <si>
    <t>DECISÃO (VER CÁLCULOS ABAIXO)</t>
  </si>
  <si>
    <t xml:space="preserve">(2XPRINCIPAL+2XCIRCULAR) </t>
  </si>
  <si>
    <t>VALOR UNITÁRIO MENSAL</t>
  </si>
  <si>
    <t>VALOR TOTAL MENSAL PREVISTO</t>
  </si>
  <si>
    <t>2 X PASSAGEM CONTAGEM</t>
  </si>
  <si>
    <t>DIFERENÇA ENTRE PREVISTO E MÉDIA</t>
  </si>
  <si>
    <t>LINHA CONTAGEM</t>
  </si>
  <si>
    <t>DIFERENÇA ENTRE  VALOR CONSTANTE TR E SEGUNDA OPÇÃO MAIS VIÁVEL (5 CAPITAL E  4 INTERIOR)</t>
  </si>
  <si>
    <t>DIFERENÇA ENTRE  VALOR CONSTANTE TR E SEGUNDA OPÇÃO MAIS VIÁVEL (5 CAPITAL E 4 INTERIOR)</t>
  </si>
  <si>
    <t>DIFERENÇA ENTRE SEGUNDA OPÇÃO MAIS VIÁVEL E   VALOR CONSTANTE TR (5 CAPITAL E 4 INTERIOR)</t>
  </si>
  <si>
    <t>COMPARAÇÃO ENTRE OPÇÃO MAIS VIÁVEL (1 CAPITAL E  5 INTERIOR) E MÉDIA MENSAL</t>
  </si>
  <si>
    <t>COMPARAÇÃO ENTRE OPÇÃO TR HOJE E  ( MÉDIA MENSAL)</t>
  </si>
  <si>
    <t>Diferença da média total mensal</t>
  </si>
  <si>
    <t>VALOR TOTAL MENSAL PREVISTO  (conforme TR)</t>
  </si>
  <si>
    <t>12 x 36 Noturno</t>
  </si>
  <si>
    <t>12 x 36 Diurno</t>
  </si>
  <si>
    <t>220 H</t>
  </si>
  <si>
    <t>GERAL</t>
  </si>
  <si>
    <t>PERÍODO</t>
  </si>
  <si>
    <t>TOTAL 2021</t>
  </si>
  <si>
    <t>MÉDIA 2021</t>
  </si>
  <si>
    <t>TOTAL 2022</t>
  </si>
  <si>
    <t>MÉDIA 2022</t>
  </si>
  <si>
    <t>TOTAL 2023</t>
  </si>
  <si>
    <t>MÉDIA 2023</t>
  </si>
  <si>
    <t>Qtde postos faturados (FATURAMENTO)</t>
  </si>
  <si>
    <t>Total Faturado (FATURAMENTO)</t>
  </si>
  <si>
    <t>Qtde postos faturados (PRESTAÇÃO DE CONTAS)</t>
  </si>
  <si>
    <t>Dias úteis (PRESTAÇÃO DE CONTAS)</t>
  </si>
  <si>
    <t>12x36</t>
  </si>
  <si>
    <t>VALE-TRANSPORTE</t>
  </si>
  <si>
    <t>INTRAJORNADA</t>
  </si>
  <si>
    <t>VALE-ALIMENTAÇÃO</t>
  </si>
  <si>
    <t>TOTAL DE DIAS (com base em BH)</t>
  </si>
  <si>
    <t>QTDE POSTOS VALE-ALIMENTAÇÃO</t>
  </si>
  <si>
    <t>QTDE POSTOS VALE-TRASNPORTE</t>
  </si>
  <si>
    <t>Total Pago pela Empresa</t>
  </si>
  <si>
    <t>Verbas</t>
  </si>
  <si>
    <t>Faturamento</t>
  </si>
  <si>
    <t>Prestação de contas</t>
  </si>
  <si>
    <t>INTRAJORNADA (MÉDIA GERAL)</t>
  </si>
  <si>
    <t>INTRAJORNADA (MÉDIA ATÉ JULHO/2022)</t>
  </si>
  <si>
    <t>Folha de pagamento</t>
  </si>
  <si>
    <t>Comparativo</t>
  </si>
  <si>
    <t>DIFERENÇA INTRAJORNADA (MÉDIA ATÉ JULHO/2022)</t>
  </si>
  <si>
    <t>ProEo: 00001-CELETISTA/ESTAGIARIO Priodo: 202201 NBmro de PZgZmnto: 01 Dt Priodo: 01/01/22-31/01/22 Dt PZgto: 04/02/22</t>
  </si>
  <si>
    <t>PROVENTOS DESCONTOS BASES</t>
  </si>
  <si>
    <t>I 759 CESTA BASICA 131,87</t>
  </si>
  <si>
    <t>I 853 VR MRS ATUAL 313,95</t>
  </si>
  <si>
    <t>I 916 ASS ODONT EMPR 14,48</t>
  </si>
  <si>
    <t>ProEeppo: 00001-CELETISTA/ESTAGIARIO Periodo: 202201 NEmero de Pagamento: 01 Dt Periodo: 01/01/22-31/01/22 Dt Pagto: 04/02/22</t>
  </si>
  <si>
    <t>FROVENTOS DESCONTOS BASES</t>
  </si>
  <si>
    <t>160 ARREDONDAMENTO 0100 0,71 aol I 756 DED IN55 FERIA 246,61</t>
  </si>
  <si>
    <t>I 053 VR MES ATUAL 83,72</t>
  </si>
  <si>
    <t>I 916 ASS ODONT EMPR 15,94</t>
  </si>
  <si>
    <t>Empre,a: ESPARTA Pu: 01 - BELO KORIZONTE Contrato do Tipo : Indeterminade</t>
  </si>
  <si>
    <t>prooenno: 00001-CELETISTA/ESTAGIARIO Periodo: 202201 NEmero de Pagamento: 01 Dt Periodo: 01/01/22-31/01/22 Dt Pagto: 04/02/22</t>
  </si>
  <si>
    <t>I I 759 CESTA BASICA 131,07</t>
  </si>
  <si>
    <t>I I 767 6 IBIS EMPRESA 406,77</t>
  </si>
  <si>
    <t>I I 853 VR MRS ATUAL 334,00</t>
  </si>
  <si>
    <t>I 653 CO-PARTICIPACA 0100 10,39 001 755 DED IN55 SALAR 209,45</t>
  </si>
  <si>
    <t>I I 767 % INSS EMPRESA 406,77</t>
  </si>
  <si>
    <t>I I 768 % TERCEIROS 141,16</t>
  </si>
  <si>
    <t>I I 769 9 ACIDENTE TRA 73,01</t>
  </si>
  <si>
    <t>I I 841 VT PROX MES - 106,40</t>
  </si>
  <si>
    <t>I I 051 VT MES ATUAL 121,60</t>
  </si>
  <si>
    <t>I I 053 VR MES ATUAL 334,00</t>
  </si>
  <si>
    <t>I I 916 ASS ODONT EMPR 15,94</t>
  </si>
  <si>
    <t>Propeppo: 00001-CELETISTA/ESTAGIARIO Periodo: 202201 NEmero de Pagamento: 01 Pt Periodo: 01/01/22-31/01/22 Pt Pagto: 04/02/22</t>
  </si>
  <si>
    <t>Empre,a: ESPARTA Pu: oi - BELO HORIZONTE Contrato do Tipo : Indeterminade</t>
  </si>
  <si>
    <t>Prooenno: 00001-CELETISTA/ESTAGIARIO Periodo: 202201 NBmero de Pagamento: 01 Dt Periodo: 01/01/22-31/01/22 Dt Pagto: 04/02/22</t>
  </si>
  <si>
    <t>I I 769 6 ACIDENTE TRA 34,79</t>
  </si>
  <si>
    <t>proEeppo: 00001-CELETISTA/ESTAGIARIO Periodo: 202201 NNmero de Pagamento: 01 Dt Periodo: 01/01/22-31/01/22 Dt Pagto: 04/02/22</t>
  </si>
  <si>
    <t>I I 769 6 ACIDENTE TRA 74,78</t>
  </si>
  <si>
    <t>I I 769 6 ACIDENTE TRA 73,01</t>
  </si>
  <si>
    <t>I I 053 VR MRS ATUAL 439,53</t>
  </si>
  <si>
    <t>proEeBBo: 00001-CELETISTA/ESTAGIARIO Periodo: 202201 NEmero de Pagamento: 01 Dt Periodo: 01/01/22-31/01/22 Dt Pagto: 04/02/22</t>
  </si>
  <si>
    <t>I I 728 FGTS 194,71</t>
  </si>
  <si>
    <t>I I 755 DED INSS SALAR 209,45</t>
  </si>
  <si>
    <t>I I 767 6 lESS EMPRESA 486,77</t>
  </si>
  <si>
    <t>I I 755 DED lESS SALAR 189,98</t>
  </si>
  <si>
    <t>I I 769 6 ACIDENTE TRA 68,15</t>
  </si>
  <si>
    <t>Prooenno: 00001-CELETISTA/ESTAGIARIO Periodo: 202201 NNmero de Pagamnto: 01 Dt Periodo: 01/01/22-31/01/22 Dt Pagto: 04/02/22</t>
  </si>
  <si>
    <t>PR OVENTOS DESCONTOS BASES</t>
  </si>
  <si>
    <t>Prooenno: 00001-CELETISTA/ESTAGIARIO Periodo: 202201 NNmero de Pagamento: 01 Dt Periodo: 01/01/22-31/01/22 Dt Pagto: 04/02/22</t>
  </si>
  <si>
    <t>I 755 DED INSS SALAR 209,45</t>
  </si>
  <si>
    <t>I 768 6 TERCEIROS 141,16</t>
  </si>
  <si>
    <t>I 769 6 ACIDENTE TRA 73,91</t>
  </si>
  <si>
    <t>Prosenno: 00001-CELETISTA/ESTAGIARIO Periods: 202201 NOmero de Pagamento: 01 Dt Periods: 01/01/22-31/01/22 Dt Pagto: 04/02/22</t>
  </si>
  <si>
    <t>PROVEN TOO</t>
  </si>
  <si>
    <t>023 PERICULOSIDADE 1,11 374,44</t>
  </si>
  <si>
    <t>PCI</t>
  </si>
  <si>
    <t>III</t>
  </si>
  <si>
    <t>DES</t>
  </si>
  <si>
    <t>COD DESCRICAO</t>
  </si>
  <si>
    <t>303 FERIAS SAGAS M</t>
  </si>
  <si>
    <t>408 MENS SINDICAL</t>
  </si>
  <si>
    <t>447 PAT</t>
  </si>
  <si>
    <t>611 ASSIST MEDICA</t>
  </si>
  <si>
    <t>CONTOS</t>
  </si>
  <si>
    <t>PCI COD</t>
  </si>
  <si>
    <t>551 711</t>
  </si>
  <si>
    <t>III 719</t>
  </si>
  <si>
    <t>III 727</t>
  </si>
  <si>
    <t>III 720</t>
  </si>
  <si>
    <t>0 l 737</t>
  </si>
  <si>
    <t>0 l 755</t>
  </si>
  <si>
    <t>0 l 759</t>
  </si>
  <si>
    <t>I 799</t>
  </si>
  <si>
    <t>I 800</t>
  </si>
  <si>
    <t>I 825</t>
  </si>
  <si>
    <t>I 953</t>
  </si>
  <si>
    <t>BAlES</t>
  </si>
  <si>
    <t>DESCRICAO</t>
  </si>
  <si>
    <t>BASE IR SALARI</t>
  </si>
  <si>
    <t>SAL CONTR ATE</t>
  </si>
  <si>
    <t>BASE DO FGTS</t>
  </si>
  <si>
    <t>FGTS</t>
  </si>
  <si>
    <t>BASE SEG VIDA</t>
  </si>
  <si>
    <t>flED INSS SALAR</t>
  </si>
  <si>
    <t>CESTA BASICA</t>
  </si>
  <si>
    <t>O INSS EMPRESA</t>
  </si>
  <si>
    <t>O TERCEIROS</t>
  </si>
  <si>
    <t>O ACIDENTE TRA</t>
  </si>
  <si>
    <t>LIQ A RECEBER</t>
  </si>
  <si>
    <t>BASE SALARIO</t>
  </si>
  <si>
    <t>VR MRS ATUAL</t>
  </si>
  <si>
    <t>ASS 000NT EMPR</t>
  </si>
  <si>
    <t>BASE DE IRRF F</t>
  </si>
  <si>
    <t>VALOR</t>
  </si>
  <si>
    <t>COD</t>
  </si>
  <si>
    <t>Foiha: NORMAL</t>
  </si>
  <si>
    <t>PR</t>
  </si>
  <si>
    <t>PERICULOSIDADE</t>
  </si>
  <si>
    <t>SALARIO</t>
  </si>
  <si>
    <t>ADIC NOTURNO B</t>
  </si>
  <si>
    <t>IND HO INTRAJO</t>
  </si>
  <si>
    <t>OVEN T</t>
  </si>
  <si>
    <t>OS</t>
  </si>
  <si>
    <t>5 61, 65</t>
  </si>
  <si>
    <t>17 6, 96</t>
  </si>
  <si>
    <t>aol</t>
  </si>
  <si>
    <t>DESCONTOO</t>
  </si>
  <si>
    <t>447 PAT 14,00</t>
  </si>
  <si>
    <t>BASES</t>
  </si>
  <si>
    <t>VALOR PCI COD DESCRICAO VALOR</t>
  </si>
  <si>
    <t>I 720 FGTS 234,35</t>
  </si>
  <si>
    <t>I 737 BASE SEC VIDA 13,16</t>
  </si>
  <si>
    <t>I 853 VR MKS ATUAL 313,95</t>
  </si>
  <si>
    <t>ProEeppo: 00001-CELETISTA/ESTAGIARIO Periodo: 202201 NBmero de Pagamento: 01 Dt Periodo: 01/01/22-31/01/22 Dt Pagto: 04/02/22</t>
  </si>
  <si>
    <t>I I 755 BED lESS SALAR 209,45</t>
  </si>
  <si>
    <t>I I 759 CESTA BASICA 131,87</t>
  </si>
  <si>
    <t>I I 767 8 lESS EMPRESA 486,77</t>
  </si>
  <si>
    <t>I I 768 9 TERCEIROS 141,16</t>
  </si>
  <si>
    <t>I I 769 6 ACIDENTE TRA 7 3, 01</t>
  </si>
  <si>
    <t>I I 853 VR MEl ATUAL 439,53</t>
  </si>
  <si>
    <t>I I 767 5 IBIS EMPRESA 130,43</t>
  </si>
  <si>
    <t>I I 853 VR MRS ATUAL 439,53</t>
  </si>
  <si>
    <t>ProBeppo: 00001-CELETISTA/ESTAGIARIO Periodo: 202201 NBmero de Pagamento: 01 Dt Periodo: 01/01/22-31/01/22 Dt Pagto: 04/02/22</t>
  </si>
  <si>
    <t>398 IND B5 INTRASO 23,00 254,38 III I 728 FGTS 194,71</t>
  </si>
  <si>
    <t>I I 737 BASE SEG VIDA 13,16</t>
  </si>
  <si>
    <t>I I 755 DED lESS SALAR 209,45</t>
  </si>
  <si>
    <t>I I 769 9 ACIDENTE TRA 74,77</t>
  </si>
  <si>
    <t>ProEeppo: 00001-CELETISTA/ESTAGIARIO Periodo: 202201 NNmero de Pagamento: 01 Dt Periodo: 01/01/22-31/01/22 Dt Pagto: 04/02/22</t>
  </si>
  <si>
    <t>I 767 9 INSS EMPRESA 470,54</t>
  </si>
  <si>
    <t>I 768 9 TERCEIROS 136,46</t>
  </si>
  <si>
    <t>I 769 9 ACIDENTE TRA 70,58</t>
  </si>
  <si>
    <t>I 898 VALE TRANSPORT 120,00</t>
  </si>
  <si>
    <t>prooenno: 00001-CELETISTA/ESTAGIARIO Periodo: 202201 NNmero de Pagamento: 01 Dt Periodo: 01/01/22-31/01/22 Dt Pagto: 04/02/22</t>
  </si>
  <si>
    <t>I I 767 96 IBIS EMPRESA 486,77</t>
  </si>
  <si>
    <t>I I 768 96 TERCEOROS 169,90</t>
  </si>
  <si>
    <t>I I 769 96 ACODENTE TRA 87,88</t>
  </si>
  <si>
    <t>I I 853 VR MKS ATUAL 334,88</t>
  </si>
  <si>
    <t>PROVEN TOO DESCONTOS BASES</t>
  </si>
  <si>
    <t>VALOR PCI</t>
  </si>
  <si>
    <t>1/3 DE FERIAS</t>
  </si>
  <si>
    <t>FERIAS MRS ATU</t>
  </si>
  <si>
    <t>MED S/n EXTRAS</t>
  </si>
  <si>
    <t>MED S/H EXTRAS</t>
  </si>
  <si>
    <t>MEDIAS FERIAS</t>
  </si>
  <si>
    <t>ARREDONDAMENTO</t>
  </si>
  <si>
    <t>FERIAS PROXIMO</t>
  </si>
  <si>
    <t>1/3 FERIAS PRO</t>
  </si>
  <si>
    <t>MEDIA FERIAS V</t>
  </si>
  <si>
    <t>IND KS INTRAJO</t>
  </si>
  <si>
    <t>BASE OR SALARI</t>
  </si>
  <si>
    <t>BASE SEQ VIDA</t>
  </si>
  <si>
    <t>DED IN55 SALAR</t>
  </si>
  <si>
    <t>DED IN55 FERIA</t>
  </si>
  <si>
    <t>0 ACIDENTE TRA</t>
  </si>
  <si>
    <t>LOG A RECEBER</t>
  </si>
  <si>
    <t>VR MES ATUAL</t>
  </si>
  <si>
    <t>ASS ODONT EMPR</t>
  </si>
  <si>
    <t>P ROVENTO S</t>
  </si>
  <si>
    <t>DESCONTOS</t>
  </si>
  <si>
    <t>FUNCAO: 173 VIGILANTE MG</t>
  </si>
  <si>
    <t>I 755 DED INSS SALAR 268,91</t>
  </si>
  <si>
    <t>I 767 % IBIS EMPRESA 505,86</t>
  </si>
  <si>
    <t>I 760% TERCEIROS 169,90</t>
  </si>
  <si>
    <t>194 SALARIO HORA 48,30 411,03 III I 727 BASE DO FGTS 768,07</t>
  </si>
  <si>
    <t>I I 768 9 TERCEIROS 4 4, 55</t>
  </si>
  <si>
    <t>I I 769 9 ACIDENTE TRA 23,04</t>
  </si>
  <si>
    <t>I I 799 LIQ A RECEBER 570,66</t>
  </si>
  <si>
    <t>I I 767 6 INSS EMPRESA 486,77</t>
  </si>
  <si>
    <t>I I 916 ASS ODONT EMPR 14,48</t>
  </si>
  <si>
    <t>Propeppo: 00001-CELETISTA/ESTAGIARIO Periodo: 202201 NEmero de Pagamnto: 01 Dt Periodo: 01/01/22-31/01/22 Dt Pagto: 04/02/22</t>
  </si>
  <si>
    <t>I I 759 CEITA BAIICA 131,07</t>
  </si>
  <si>
    <t>I I 767 % INIl EMPREIA 579,67</t>
  </si>
  <si>
    <t>PROVENTOS DEICONTOS BASES</t>
  </si>
  <si>
    <t>I I 041 VT PROX MEl - 306,00</t>
  </si>
  <si>
    <t>I I 051 VT MRS ATUAL 321,30</t>
  </si>
  <si>
    <t>I I 853 VR MKS ATUAL 439,53</t>
  </si>
  <si>
    <t>OVEN T OS</t>
  </si>
  <si>
    <t>Prooenno: 55551-CELETISTA/ESTAGIARIO Periodo: 202201 NNmero de Pagamento: 51 Dt Periodo: 51/51/22-31/51/22 Dt Pagto: 04/02/22</t>
  </si>
  <si>
    <t>002 PERICULOSIDADE</t>
  </si>
  <si>
    <t>023 PERICULOSIDADE</t>
  </si>
  <si>
    <t>101 SALARIO</t>
  </si>
  <si>
    <t>121 1/3 DX FERIAS</t>
  </si>
  <si>
    <t>126 FERIAS MEl ATU</t>
  </si>
  <si>
    <t>146 MED S/Il EXTRAS</t>
  </si>
  <si>
    <t>398 IND MS INTRAJO</t>
  </si>
  <si>
    <t>Periodo: 57/12/21</t>
  </si>
  <si>
    <t>a 05/01/22</t>
  </si>
  <si>
    <t>PCI COD DESCRICAO VALOR</t>
  </si>
  <si>
    <t>III 703 DED DEPENDENTE 189,59</t>
  </si>
  <si>
    <t>001 737 BASE SEG VIDA 13,16</t>
  </si>
  <si>
    <t>III 755 DED INSS SALAR 174,73</t>
  </si>
  <si>
    <t>I 768 9 TERCEIROS 141,53</t>
  </si>
  <si>
    <t>I 769 9 ACIDENTE TRA 73,21</t>
  </si>
  <si>
    <t>I 851 VT MKS ATUAL 349,70</t>
  </si>
  <si>
    <t>953 BASE DX IRRF F 549,37</t>
  </si>
  <si>
    <t>303 FERIAS PAGAS M</t>
  </si>
  <si>
    <t>653 CO-PARTICIPACA</t>
  </si>
  <si>
    <t>proBeppo: 00001-CELETISTA/ESTAGIARIO Periods: 202201 NEmero de Pagamnto: 01 Dt Periods: 01/01/22-31/01/22 Dt Pagto: 04/02/22</t>
  </si>
  <si>
    <t>I 737 BASE SEG VIDA 13,16</t>
  </si>
  <si>
    <t>I 767 % ONSS EMPRESA 567,28</t>
  </si>
  <si>
    <t>ProEBo: 00001-CELETISTA/ESTAGIARIO PBriodo: 202201 NEmBro dB PBgBmBnto: 01 Dt PBriodo: 01/01/22-31/01/22 Dt PBgto: 04/02/22</t>
  </si>
  <si>
    <t>I I 767 6 IRIS EMPRESA 486,77</t>
  </si>
  <si>
    <t>I I 768 6 TERCEIROS 141,16</t>
  </si>
  <si>
    <t>I I 853 VR MRS ATUAL 313,95</t>
  </si>
  <si>
    <t>proEeppo: 00001-CELETISTA/ESTAGIARIO Periodo: 202201 NEmero de Pagamento: 01 Dt Periodo: 01/01/22-31/01/22 Dt Pagto: 04/02/22</t>
  </si>
  <si>
    <t>I I 755 DED INSS SALAR 173,33</t>
  </si>
  <si>
    <t>I I 767 6 INSS EMPRESA 421,87</t>
  </si>
  <si>
    <t>I I 768 6 TERCEIROS 122,34</t>
  </si>
  <si>
    <t>I I 769 6 ACIDENTE TRA 63,28</t>
  </si>
  <si>
    <t>I I 841 VT PROX MRS - 13,10</t>
  </si>
  <si>
    <t>I I 851 VT MRS ATUAL 275,10</t>
  </si>
  <si>
    <t>I I 853 VR MES ATUAL 439,53</t>
  </si>
  <si>
    <t>PROVENTOS DESCONTOS</t>
  </si>
  <si>
    <t>274 ADIC NOTIJRNO B 115,11 464,52 III 447 PAT 14,11</t>
  </si>
  <si>
    <t>265,19 III 753 DED DEPENDENTE 379,18</t>
  </si>
  <si>
    <t>propeppo: 00001-CELETISTA/ESTAGIARIO Periodo: 202201 NEmero de Pagamento: 01 Dt Periodo: 01/01/22-31/01/22 Dt Pagto: 04/02/22</t>
  </si>
  <si>
    <t>Prooeppo: 00001-CELETISTA/ESTAGIARIO Periods: 202201 NEmero de Pagamento: 01 D Periods: 01/01/22 -31/01/22 Dt Pagto: 04/02/22</t>
  </si>
  <si>
    <t>I 953 BASE DE IRRF F 577,76</t>
  </si>
  <si>
    <t>I 653 CO-PARTICIPACA 1,11 18,93 III 759 CESTA BASICA 131,87</t>
  </si>
  <si>
    <t>I I 767 9 INSS EMPRESA 573,48</t>
  </si>
  <si>
    <t>I I 768 9 TERCEIROS 166,31</t>
  </si>
  <si>
    <t>I I 737 BASE SEC VIDA 13,16</t>
  </si>
  <si>
    <t>I I 853 VR MES ATUAL 334,88</t>
  </si>
  <si>
    <t>ProEeppo: 00001-CELETISTA/ESTAGIARIO Periods: 202201 NEmero de Pagamento: 01 Dt Periods: 01/01/22 -31/01/22 Dt Pagto: 04/02/22</t>
  </si>
  <si>
    <t>I 916 ASS 000NT EMPR 15,94</t>
  </si>
  <si>
    <t>I I 755 DED INSS SALAR 246,61</t>
  </si>
  <si>
    <t>I I 767 9 INSS EMPRESA 548,70</t>
  </si>
  <si>
    <t>I I 769 9 ACIDENTE TRA 82,31</t>
  </si>
  <si>
    <t>I I 841 VT PROX MRS - 252,00</t>
  </si>
  <si>
    <t>Prosenno: 55551-CELETISTA/ESTAGIARIO Periods: 202201 NOmero de Pagamnto: 01 Dt Periods: 01/01/22-31/01/22 Dt Pagto: 04/02/22</t>
  </si>
  <si>
    <t>I I 767 6 IBIS EMPRESA 744,51</t>
  </si>
  <si>
    <t>I I 768 6 TERCEIROS 215,91</t>
  </si>
  <si>
    <t>I 767 6 INSS EMPRESA 530,99</t>
  </si>
  <si>
    <t>I 768 6 TERCEIROS 153,99</t>
  </si>
  <si>
    <t>I 769 6 ACIDENTE TRA 79,65</t>
  </si>
  <si>
    <t>I 853 VR MRS ATUAL 334,88</t>
  </si>
  <si>
    <t>Propeppo: 00001-CELETISTA/ESTAGIARIO Periodo: 202201 NEmero de Pagamento: 01 Dt Periodo: 01/01/22-31/01/22 Dt Pagto: 04/02/22</t>
  </si>
  <si>
    <t>I I 755 DED INSO SALAR 299,45</t>
  </si>
  <si>
    <t>I I 053 VR MES ATUAL 313,95</t>
  </si>
  <si>
    <t>404 LIQ PAGO FERIA</t>
  </si>
  <si>
    <t>400 MENS SINDICAL</t>
  </si>
  <si>
    <t>262,11 III</t>
  </si>
  <si>
    <t>299,55 001</t>
  </si>
  <si>
    <t>262,11 001</t>
  </si>
  <si>
    <t>873,68 001</t>
  </si>
  <si>
    <t>432,68 III</t>
  </si>
  <si>
    <t>998,50 III</t>
  </si>
  <si>
    <t>0,33 III</t>
  </si>
  <si>
    <t>378,60 oIl</t>
  </si>
  <si>
    <t>176,96 001</t>
  </si>
  <si>
    <t>024 PERICULOSIDADE</t>
  </si>
  <si>
    <t>121 1/3 DE FERIAS</t>
  </si>
  <si>
    <t>126 FERIAS MRS ATU</t>
  </si>
  <si>
    <t>168 ARREDONDAMENTO</t>
  </si>
  <si>
    <t>103 FERIAS PROXIMO</t>
  </si>
  <si>
    <t>106 1/3 FERIAS PRO</t>
  </si>
  <si>
    <t>398 IND KS INTRAO</t>
  </si>
  <si>
    <t>III 703 DED DEPENDENTE 379,18</t>
  </si>
  <si>
    <t>III 728 FGTS 194,71</t>
  </si>
  <si>
    <t>I 755 DED IBIS SALAR 97,75</t>
  </si>
  <si>
    <t>I 756 DED IBIS FERIA 209,45</t>
  </si>
  <si>
    <t>I 769 8 ACIDENTE TRA 73,02</t>
  </si>
  <si>
    <t>PROVEN TO S</t>
  </si>
  <si>
    <t>112 PERICULOSIDADE 221,11 561,65</t>
  </si>
  <si>
    <t>398 IND KS INTRASO 5100 55,30</t>
  </si>
  <si>
    <t>755 DED INSS SALAR 209,45</t>
  </si>
  <si>
    <t>759 CESTA BASICA 131,87</t>
  </si>
  <si>
    <t>PAT</t>
  </si>
  <si>
    <t>proEeppo: 55551-CELETISTA/ESTAGIARIO Periodo: 252251 NEmero de Pagamento: 01 Dt Periodo: 01/01/22-31/01/22 Dt Pagto: 04/52/22</t>
  </si>
  <si>
    <t>I I 808 BASE VALE THAN 216,67</t>
  </si>
  <si>
    <t>I I 841 VT PROX MEl - 329,00</t>
  </si>
  <si>
    <t>I I 851 VT MEl ATUAL 352,50</t>
  </si>
  <si>
    <t>I I 853 VR MEl ATUAL 313,95</t>
  </si>
  <si>
    <t>I I 755 DED IN55 SALAR 50,25</t>
  </si>
  <si>
    <t>I I 769 6 ACIDENTE TRA 20,10</t>
  </si>
  <si>
    <t>I I 825 BASE SALARIO 1 934,61</t>
  </si>
  <si>
    <t>proBMo: 00001-CELETISTA/ESTAGIARIO PMriodo: 202201 NBmMro de PBgBmMnto: 01 Dt PMriodo: 01/01/22-31/01/22 Dt PBgto: 04/02/22</t>
  </si>
  <si>
    <t>I I 755 DED IBIS SALAR 209,45</t>
  </si>
  <si>
    <t>I I 853 VR MES ATUAL 313,95</t>
  </si>
  <si>
    <t>Prooenno: 00001-CELETISTA/ESTAGIARIO Periodo: 202201 NNmero de Pagamento: 51 Dt Periodo: 01/01/22-31/01/22 Dt Pagto: 04/02/22</t>
  </si>
  <si>
    <t>I 053 VR MRS ATUAL 439,53</t>
  </si>
  <si>
    <t>PropKppo: 55551-CELETISTA/ESTAGIARIO PKriodo: 202201 NEmKro de PBgBmKnto: 51 Dt PKriodo: 01/01/22-31/01/22 Dt PBgto: 04/02/22</t>
  </si>
  <si>
    <t>I I 759 CESTA BASICA 131,67</t>
  </si>
  <si>
    <t>I I 767 6 IBIS EMPRESA 567,26</t>
  </si>
  <si>
    <t>I I 760 6 TERCEIROS 164,51</t>
  </si>
  <si>
    <t>I I 053 VR MRS ATUAL 334,66</t>
  </si>
  <si>
    <t>I I 916 ASS ODONT EMPR 14,40</t>
  </si>
  <si>
    <t>I I 760 % TERCEIROS 141,16</t>
  </si>
  <si>
    <t>I 447 PAT 14,00</t>
  </si>
  <si>
    <t>I 587 EMPRESTIMO BV 1,11</t>
  </si>
  <si>
    <t>proNeppo: 00001-CELETISTA/ESTAGIARIO Periodo: 202201 NEmero de Pagamento: 01 Dt Periodo: 01/01/22-31/01/22 Dt Pagto: 04/02/22</t>
  </si>
  <si>
    <t>I 767 % INSS EMPRESA 486,77</t>
  </si>
  <si>
    <t>I 768 % TERCEIROS 141,16</t>
  </si>
  <si>
    <t>I 808 BASE VALE THAN 316,97</t>
  </si>
  <si>
    <t>I 841 VT PROX MES - 428,40</t>
  </si>
  <si>
    <t>I 755 DED INSS SALAR 265,19</t>
  </si>
  <si>
    <t>proEeppo: 00001-CELRTISTA/RSTAGIARIO Periodo: 202201 NEmero de Pagamento: 01 Dt Periodo: 01/01/22-31/01/22 Dt Pagto: 04/02/22</t>
  </si>
  <si>
    <t>I I 767 9 INSS EMPRESA 486,77</t>
  </si>
  <si>
    <t>I I 769 9 ACIDENTE TRA 7 3, 01</t>
  </si>
  <si>
    <t>I I 853 VR MKS ATUAL 313,95</t>
  </si>
  <si>
    <t>ProEeppo: 00001-CELETISTA/ESTAGIARIO Periodo: 202201 NNmero de Pagamento: 51 Dt Periodo: 01/01/22 -31/01/22 Dt Pagto: 04/02/22</t>
  </si>
  <si>
    <t>PROVENTOS DESCONTOS BAlES</t>
  </si>
  <si>
    <t>I I 737 BASE lEG VIDA 13,16</t>
  </si>
  <si>
    <t>I I 768 9 TERCEIROS 164,51</t>
  </si>
  <si>
    <t>proBBo: 00001-CELETISTA/ESTAGIARIO PBriodo: 202201 NBmBro dB PBgBmBnto: 01 Dt PBriodo: 01/01/22-31/01/22 Dt PBgto: 04/02/22</t>
  </si>
  <si>
    <t>I I 053 VR MEl ATUAL 334,00</t>
  </si>
  <si>
    <t>proEBppo: 00001-CELETISTA/ESTAGIARIO PKriodo: 202201 NEmBro dB PBgBmBnto: 01 Dt PBriodo: 01/01/22-31/01/22 Dt PBgto: 04/02/22</t>
  </si>
  <si>
    <t>I I 767 6 INIS EMPRESA 486,77</t>
  </si>
  <si>
    <t>I I 769 8 ACIDENTE TRA 73,01</t>
  </si>
  <si>
    <t>I I 767 8 IBIS EMPRESA 486,77</t>
  </si>
  <si>
    <t>I I 768 8 TERCEIROS 141,16</t>
  </si>
  <si>
    <t>Prooenno: 00001-CELETISTA/ESTAGIARIO Periodo: 202201 NEmero de Pagamento: 01 Dt Periodo: 01/01/22-31/01/22 Dt Pagto: 04/02/22</t>
  </si>
  <si>
    <t>I I 755 DED INSS SALAR 279,94</t>
  </si>
  <si>
    <t>I I 768 6 TERCEIROS 175,24</t>
  </si>
  <si>
    <t>I I 768 6 TERCEIROS 81,56</t>
  </si>
  <si>
    <t>I I 769 6 ACIDENTE TRA 42,19</t>
  </si>
  <si>
    <t>I I 841 VT PROX MKS - 180,00</t>
  </si>
  <si>
    <t>I I 851 VT MKS ATUAL 189,00</t>
  </si>
  <si>
    <t>ProEeppo: 55551-CELETISTA/ESTAGIARIO Periodo: 202201 NEmero de Pagamento: 51 Dt Periodo: 01/51/22-31/51/22 Dt Pagto: 04/02/22</t>
  </si>
  <si>
    <t>I I 768 6 TERCEIROS 117,64</t>
  </si>
  <si>
    <t>I 808 BASE VALE THAN 163,67</t>
  </si>
  <si>
    <t>I 841 VT PROX MES - 276,00</t>
  </si>
  <si>
    <t>I 851 VT MES ATUAL 289,80</t>
  </si>
  <si>
    <t>404 LIQ PASO FERIA</t>
  </si>
  <si>
    <t>14,00 112,33 001</t>
  </si>
  <si>
    <t>14,00 29,30 001</t>
  </si>
  <si>
    <t>149,77 001</t>
  </si>
  <si>
    <t>411,88 001</t>
  </si>
  <si>
    <t>499,25 001</t>
  </si>
  <si>
    <t>216,34 001</t>
  </si>
  <si>
    <t>221,20 001</t>
  </si>
  <si>
    <t>186 1/3 FERIAS PRO</t>
  </si>
  <si>
    <t>Prooaaao: 00001-CELETISTA/ESTAGIARIO Priodo: 202201 NNmro de Pagamnto: 01 Dt Priodo: 01/01/22-31/01/22 Dt Pagto: 04/02/22</t>
  </si>
  <si>
    <t>COD DESCRICAO VALOR</t>
  </si>
  <si>
    <t>711 BASE IR SALARI 593,16</t>
  </si>
  <si>
    <t>728 FGTS 194,71</t>
  </si>
  <si>
    <t>755 DES IN55 SALAR 55,86</t>
  </si>
  <si>
    <t>756 DES IN55 FERIA 209,45</t>
  </si>
  <si>
    <t>767 9 ONSS EMPRESA 486,77</t>
  </si>
  <si>
    <t>768 9 TERCEIROS 141,16</t>
  </si>
  <si>
    <t>799 LIQ A RECEBER 649,06</t>
  </si>
  <si>
    <t>853 VR MRS ATUAL 104,65</t>
  </si>
  <si>
    <t>916 ASS ODONT EMPR 15,94</t>
  </si>
  <si>
    <t>14 6, 67</t>
  </si>
  <si>
    <t>624,06 III</t>
  </si>
  <si>
    <t>126 FERIAS MES ATU</t>
  </si>
  <si>
    <t>252 MEDIA FERIAS V</t>
  </si>
  <si>
    <t>274 ADIC NOTURNO B</t>
  </si>
  <si>
    <t>398 IND KS INTRAJO</t>
  </si>
  <si>
    <t>ProBenno: 00001-CELETISTA/ESTAGIARIO Periodo: 202201 NBmero de Pagamento: 01 Dt Periodo: 01/01/22-31/01/22 Dt Pagto: 04/02/22</t>
  </si>
  <si>
    <t>I 767 8 INSS EMPRESA 526,68</t>
  </si>
  <si>
    <t>I 768 8 TERCEIROS 152,74</t>
  </si>
  <si>
    <t>ATESTADO MEDIC</t>
  </si>
  <si>
    <t>OVENTOS</t>
  </si>
  <si>
    <t>PCI COD DESCRICAO</t>
  </si>
  <si>
    <t>III 711 BASE IR SALARI</t>
  </si>
  <si>
    <t>III 719 SAL CONTR ATE</t>
  </si>
  <si>
    <t>III 727 BASE DO FGTS</t>
  </si>
  <si>
    <t>728 FGTS</t>
  </si>
  <si>
    <t>737 BASE SEG VIDA</t>
  </si>
  <si>
    <t>I 755 DED IN55 SALAR</t>
  </si>
  <si>
    <t>I 759 CESTA BASICA</t>
  </si>
  <si>
    <t>I 767 8 IN55 EMPRESA</t>
  </si>
  <si>
    <t>768 8 TERCEIROS</t>
  </si>
  <si>
    <t>769 8 ACIDENTE TRA</t>
  </si>
  <si>
    <t>799 LIQ A RECEBER</t>
  </si>
  <si>
    <t>I 825 BASE SALARIO</t>
  </si>
  <si>
    <t>853 VR MES ATUAL</t>
  </si>
  <si>
    <t>916 ASS ODONT EMPR</t>
  </si>
  <si>
    <t>I I 755 DED INSI SALAR 268,91</t>
  </si>
  <si>
    <t>I I 767 6 INIS EMPRESA 585,06</t>
  </si>
  <si>
    <t>I I 768 6 TERCEIROS 169,90</t>
  </si>
  <si>
    <t>I I 841 VT PROX MRS - 81,00</t>
  </si>
  <si>
    <t>Prooenno: 00001-CELETISTA/ESTAGIARIO Periodo: 252251 NNmero de Pagamento: 01 Dt Periodo: 01/01/22-31/01/22 Dt Pagto: 04/52/22</t>
  </si>
  <si>
    <t>PR OVENTOS DES CONTOS BASES</t>
  </si>
  <si>
    <t>000 PERI 130 AVISO 1,12 46,80 III 737 BASE SEP VIDA 13,16</t>
  </si>
  <si>
    <t>prooenno: 00001-CELETISTA/ESTAGIARIO Periodo: 202201 NNmero de Pagamento: 51 Dt Periodo: 01/01/22-31/01/22 Dt Pagto: 04/02/22</t>
  </si>
  <si>
    <t>I I 767 6 IBIS EMPRESA 436,84</t>
  </si>
  <si>
    <t>I I 768 6 TERCEIROS 126,68</t>
  </si>
  <si>
    <t>I I 728 PUTS 234,35</t>
  </si>
  <si>
    <t>I I 755 DED IBIS SALAR 173,33</t>
  </si>
  <si>
    <t>I I 759 CEITA BAIICA 131,87</t>
  </si>
  <si>
    <t>I I 767 % IBIS EMPRESA 421,87</t>
  </si>
  <si>
    <t>I I 841 VT PROX MES - 428,40</t>
  </si>
  <si>
    <t>I I 768 5 TERCEIROI 141,16</t>
  </si>
  <si>
    <t>I I 769 5 ACIDENTE TRA 7 3, 01</t>
  </si>
  <si>
    <t>ProNeppo: 00001-CELETISTA/ESTAGIARIO Periodo: 202201 NEmero de Pagamento: 01 Dt Periodo: 01/01/22-31/01/22 Dt Pagto: 04/02/22</t>
  </si>
  <si>
    <t>I I 755 DED INSS SALAR 152,33</t>
  </si>
  <si>
    <t>I I 767 9 INSS EMPRESA 375,19</t>
  </si>
  <si>
    <t>I I 768 9 TERCEIROS 108,81</t>
  </si>
  <si>
    <t>I 915 ASS ODONT EMPR 15,94</t>
  </si>
  <si>
    <t>III 707 BASE SR FERIAS</t>
  </si>
  <si>
    <t>001 711 BASE SR SALARI</t>
  </si>
  <si>
    <t>001 719 SAL CONTR ATE</t>
  </si>
  <si>
    <t>001 727 BASE DO FGTS</t>
  </si>
  <si>
    <t>III 728 FGTS</t>
  </si>
  <si>
    <t>III 737 BASE SEG VIDA</t>
  </si>
  <si>
    <t>III 755 DED INSS SALAR</t>
  </si>
  <si>
    <t>756 DED INSS FERIA</t>
  </si>
  <si>
    <t>759 CESTA BASICA</t>
  </si>
  <si>
    <t>767 6 INSS EMPRESA</t>
  </si>
  <si>
    <t>768 9 TERCEIROS</t>
  </si>
  <si>
    <t>808 BASE VALE THAN</t>
  </si>
  <si>
    <t>825 BASE SALARIO</t>
  </si>
  <si>
    <t>841 VT PROX MES -</t>
  </si>
  <si>
    <t>851 VT MES ATUAL</t>
  </si>
  <si>
    <t>953 BASE GE IRRF F</t>
  </si>
  <si>
    <t>18,72 001</t>
  </si>
  <si>
    <t>121 1/3 GE FERIAS</t>
  </si>
  <si>
    <t>124 INSUFICIENCIA</t>
  </si>
  <si>
    <t>183 FERIAS PROXIMO</t>
  </si>
  <si>
    <t>398 IND HO INTRAJO</t>
  </si>
  <si>
    <t>6, 99</t>
  </si>
  <si>
    <t>112 DSR 5/HORA EXT</t>
  </si>
  <si>
    <t>323 HORA EXTRA 60%</t>
  </si>
  <si>
    <t>680 PAGAMENTO DESL</t>
  </si>
  <si>
    <t>711 BASE SR SALARI</t>
  </si>
  <si>
    <t>719 SAL CONTR ATE</t>
  </si>
  <si>
    <t>727 BASE DO FGTS</t>
  </si>
  <si>
    <t>755 DED INSS SALAR</t>
  </si>
  <si>
    <t>767 8 INSS EMPRESA</t>
  </si>
  <si>
    <t>768 6 TERCEIROS</t>
  </si>
  <si>
    <t>769 6 ACIDENTE TRA</t>
  </si>
  <si>
    <t>PrOBWPPO: 00001-CELETISTA/ESTAGIARIO Priodo: 202201 NBmro de PBgHmnto: 01 Dt Priodo: 01/01/22-31/01/22 Dt PBgto: 04/02/22</t>
  </si>
  <si>
    <t>I I 799 LIQ A RECEBER 488,11</t>
  </si>
  <si>
    <t>I I 808 BASE VALE THAN 316,07</t>
  </si>
  <si>
    <t>I I 041 VT PROX MES - 428,40</t>
  </si>
  <si>
    <t>proEeSSo: 00001-CELETISTA/ESTAGIARIO Periods: 202201 NEmero de Pagamento: 01 Dt Periods: 01/01/22-31/01/22 Dt Pagto: 04/02/22</t>
  </si>
  <si>
    <t>I 767 % IBIS EMPRESA 494,89</t>
  </si>
  <si>
    <t>I 853 VR MES ATUAL 334,88</t>
  </si>
  <si>
    <t>I I 878 BASE SEGURO DR 13,16</t>
  </si>
  <si>
    <t>I I 767 6 INSS EMPRESA 331,89</t>
  </si>
  <si>
    <t>proEeppo: 00001-CELETISTA/ESTAGIARIO Periods: 202201 NOmero de Pagamento: 01 Dt Periods: 01/01/22-31/01/22 Dt Pagto: 04/02/22</t>
  </si>
  <si>
    <t>III 703 DED DEPENDENTE</t>
  </si>
  <si>
    <t>ool 757 BASE IR FERIAS</t>
  </si>
  <si>
    <t>001 711 BASE IR SALARI</t>
  </si>
  <si>
    <t>731 DED DEPEND FER</t>
  </si>
  <si>
    <t>I 737 BASE SEG VISA</t>
  </si>
  <si>
    <t>I 755 DES INSS SALAR</t>
  </si>
  <si>
    <t>I 756 DES INSS FERIA</t>
  </si>
  <si>
    <t>I 769 8 ACIDENTE TRA</t>
  </si>
  <si>
    <t>I 799 LIQ A RECEBER</t>
  </si>
  <si>
    <t>953 BASE SE IRRF F</t>
  </si>
  <si>
    <t>187,22 001</t>
  </si>
  <si>
    <t>624,06 001</t>
  </si>
  <si>
    <t>540,85 001</t>
  </si>
  <si>
    <t>270,43 001</t>
  </si>
  <si>
    <t>165,90 001</t>
  </si>
  <si>
    <t>039 PERI ABONO SEC</t>
  </si>
  <si>
    <t>120 ABONO PECUN ME</t>
  </si>
  <si>
    <t>125 1/3 ABONO PECU</t>
  </si>
  <si>
    <t>398 IND KS INTRASO</t>
  </si>
  <si>
    <t>proEeSSo: 55551-CELETISTA/ESTAGIARIO Periods: 202201 NEmero de Pagamento: 01 Dt Periods: 01/01/22-31/01/22 Dt Pagto: 04/02/22</t>
  </si>
  <si>
    <t>853 VR MKS ATUAL 313,95</t>
  </si>
  <si>
    <t>DES DEPENDENTE</t>
  </si>
  <si>
    <t>BASE IN SALARI</t>
  </si>
  <si>
    <t>6 INSS EMPRESA</t>
  </si>
  <si>
    <t>6 TERCEIROS</t>
  </si>
  <si>
    <t>6 ACIDENTE TRA</t>
  </si>
  <si>
    <t>VALOR PCI COD</t>
  </si>
  <si>
    <t>259,45 III 703</t>
  </si>
  <si>
    <t>404,07 341 719</t>
  </si>
  <si>
    <t>29,30 aol 727</t>
  </si>
  <si>
    <t>2,50 341 720</t>
  </si>
  <si>
    <t>Prooenno: 00001-CELETISTA/ESTAGIARIO Periodo: 202201 Npmero de Pagamento: 01 Dt Periodo: 01/01/22-31/01/22 Dt Pagto: 04/02/22</t>
  </si>
  <si>
    <t>I 600 ASSIST MEDICA 0,00 90,04 001 737 BASE SEC VIDA 13,16</t>
  </si>
  <si>
    <t>I I 760 9 TERCEIROS 141,16</t>
  </si>
  <si>
    <t>I 600 ASSIST MEDICA 0,00 90,04 III 755 DED lESS SALAR 209,45</t>
  </si>
  <si>
    <t>I 653 CO-PARTICIPACA 0,00 139,02 III 759 CESTA BASICA 131,87</t>
  </si>
  <si>
    <t>I I 767 9 lESS EMPRESA 486,77</t>
  </si>
  <si>
    <t>smpreaa: ESPARTA ru: 01 - BELO HORIZONTE Contrato do Tipo : Indeterminado</t>
  </si>
  <si>
    <t>ProEo: 00001-CELETISTA/ESTAGIARIO Priodo: 202201 NNmro de PBgHmnto: 01 Dt Priodo: 01/01/22 -31/01/22 Dt PBgto: 04/02/22</t>
  </si>
  <si>
    <t>I I 737 BASE ORG VIDA 13,16</t>
  </si>
  <si>
    <t>I I 755 DED IN55 SALAR 209,45</t>
  </si>
  <si>
    <t>I I 769 6 ACIDENTE TAR 73,01</t>
  </si>
  <si>
    <t>proEeppo: 00001-CELETISTA/ESTAGIARIO Periodo: 202201 NEmero de Pagamento: 01 Dt Periodo: 01/01/22 -31/01/22 Dt Pagto: 04/02/22</t>
  </si>
  <si>
    <t>I 447 PAT 14,00 29,30 001 728 FGTS 194,71</t>
  </si>
  <si>
    <t>I 769 6 ACIDENTE TRA 73,01</t>
  </si>
  <si>
    <t>ProEeppo: 55551-CELETISTA/ESTAGIARIO Periodo: 202201 NBmero de Pagamento: 01 Pt Periodo: 01/01/22-31/01/22 Pt Pagto: 04/02/22</t>
  </si>
  <si>
    <t>I I 767 9 lESS EMPRESA 742,48</t>
  </si>
  <si>
    <t>I I 768 9 TERCEIROS 215,32</t>
  </si>
  <si>
    <t>I 767 6 IBIS EMPRESA 486,77</t>
  </si>
  <si>
    <t>I 853 VR MES ATUAL 439,53</t>
  </si>
  <si>
    <t>Propeppo: 00001-CELETISTA/ESTAGIARIO Periodo: 202201 NEmero de Pagamento: Slot Periodo: 01/01/22-31/01/22 Dt Pagto: 04/02/22</t>
  </si>
  <si>
    <t>I 755 DED lESS SALAR 231,39</t>
  </si>
  <si>
    <t>ProEppo: 55551-CELETISTA/ESTAGIARIO Priodo: 202201 NEmro de PBgHmnto: 01 Dt Priodo: 01/01/22-31/01/22 Dt PBgto: 04/02/22</t>
  </si>
  <si>
    <t>PROVENTOI DESCONTOS BAIEI</t>
  </si>
  <si>
    <t>I I 041 VT PROX MKS - 420,40</t>
  </si>
  <si>
    <t>I I 851 VT MKS ATUAL 409,60</t>
  </si>
  <si>
    <t>I I 853 VR MRS ATUAL 334,88</t>
  </si>
  <si>
    <t>proBeppo: 55551-CELETISTA/ESTAGIARIO Periodo: 202201 NBmero de Pagamento: 51 Dt Periodo: 51/51/22-31/51/22 Dt Pagto: 04/02/22</t>
  </si>
  <si>
    <t>I I 755 DED INSS SALAR 242,89</t>
  </si>
  <si>
    <t>I I 767 % INSS EMPRESA 542,51</t>
  </si>
  <si>
    <t>I I 768 % TERCEIROS 157,33</t>
  </si>
  <si>
    <t>I I 041 VT PROX MES - 329,00</t>
  </si>
  <si>
    <t>I I 051 VT MES ATUAL 376,00</t>
  </si>
  <si>
    <t>I I 053 VR MES ATUAL 334,88</t>
  </si>
  <si>
    <t>Emprepa: ESPARTA ru: 01 - BELO HORIZONTE Contrato do Tipo : Indeterminado</t>
  </si>
  <si>
    <t>I 600 ASSIST MEDICA 1,11 101,16 III 737 BASE SEG VIDA 13,16</t>
  </si>
  <si>
    <t>I I 767 6 IBIS EMPRESA 504,09</t>
  </si>
  <si>
    <t>I I 768 6 TERCEIROS 169,39</t>
  </si>
  <si>
    <t>I I 808 BASE VALE THAN 113,07</t>
  </si>
  <si>
    <t>I 653 CO-PARTICIPACA 0,00 18,93 sal 818 BASE VALE THAN 230,67</t>
  </si>
  <si>
    <t>29I</t>
  </si>
  <si>
    <t>ProMeppo: 00001-CELETISTA/ESTAGIARIO Periodo: 202201 NMmero de Pagamento: 01 Dt Periodo: 01/01/22 -31/01/22 Dt Pagto: 04/02/22</t>
  </si>
  <si>
    <t>146 MED S/H EXTRAS</t>
  </si>
  <si>
    <t>Periodo: 06/12/21</t>
  </si>
  <si>
    <t>a 04/01/22</t>
  </si>
  <si>
    <t>FERIAS PAGAS H</t>
  </si>
  <si>
    <t>EMPRESTIMO MV</t>
  </si>
  <si>
    <t>3 18, 61</t>
  </si>
  <si>
    <t>DED DEPENDENTE</t>
  </si>
  <si>
    <t>POTS</t>
  </si>
  <si>
    <t>DED INSS SALAR</t>
  </si>
  <si>
    <t>9 INSS EMPRESA</t>
  </si>
  <si>
    <t>9 TERCEIROS</t>
  </si>
  <si>
    <t>9 ACIDENTE TRA</t>
  </si>
  <si>
    <t>VR MEl ATUAL</t>
  </si>
  <si>
    <t>4 87, 70</t>
  </si>
  <si>
    <t>I I 768 6 TERCEIROS 164,51</t>
  </si>
  <si>
    <t>I I 769 6 ACIDENTE TRA 85,09</t>
  </si>
  <si>
    <t>I I 841 VT PROX MEl - 584,00</t>
  </si>
  <si>
    <t>ProBeppo: 00001-CELETISTA/ESTAGIARIO Periodo: 202201 NBmero de Pagamento: 01 Dt Periodo: 01/01/22 -31/01/22 Dt Pagto: 04/02/22</t>
  </si>
  <si>
    <t>PROVENTOS DESCONTOS BAIEI</t>
  </si>
  <si>
    <t>323 BORA EXTRA 60% 24,00 424,70 55 1 I 728 FGTI 233,71</t>
  </si>
  <si>
    <t>398 IND B5 INTRAO 16,55 176,96 III I 737 BASE lEG VIDA 13,16</t>
  </si>
  <si>
    <t>I I 755 DED IRIS SALAR 267,95</t>
  </si>
  <si>
    <t>I I 767 9 lESS EMPRESA 584,27</t>
  </si>
  <si>
    <t>I I 768 8 TERCEIROS 169,44</t>
  </si>
  <si>
    <t>proEeppo: 00001-CELETISTA/ESTAGIARIO Periods: 202201 NEmero de Pagamento: 01 Dt Periods: 01/01/22-31/01/22 Dt Pagto: 04/02/22</t>
  </si>
  <si>
    <t>I 755 DED INSS SALAR 240,56</t>
  </si>
  <si>
    <t>I 759 CESTA BASICA 131,07</t>
  </si>
  <si>
    <t>703 DED DEPENDENTE</t>
  </si>
  <si>
    <t>707 BASE IR FERIAS</t>
  </si>
  <si>
    <t>711 BASE IR SALARI</t>
  </si>
  <si>
    <t>720 FGTS</t>
  </si>
  <si>
    <t>737 BASE SEQ VIDA</t>
  </si>
  <si>
    <t>BOB BASE VALE THAN</t>
  </si>
  <si>
    <t>025 BASE SALARIO</t>
  </si>
  <si>
    <t>041 VT PROX MES -</t>
  </si>
  <si>
    <t>051 VT MKS ATUAL</t>
  </si>
  <si>
    <t>953 BASE DR IRRF F</t>
  </si>
  <si>
    <t>CO-PARTICIPACA 0,00</t>
  </si>
  <si>
    <t>002 PERICULOSIDADE 7,33 18,72 001 401</t>
  </si>
  <si>
    <t>121 1/3 DE FERIAS 0,00 704,23 aol 448</t>
  </si>
  <si>
    <t>106 1/3 FERIAS PRO 0,00 27,04 001 653</t>
  </si>
  <si>
    <t>755 DED INSS SALAR 144,13</t>
  </si>
  <si>
    <t>I 767 6 INSS EMPRESA 356,96</t>
  </si>
  <si>
    <t>769 6 ACIDENTE TRA 53,54</t>
  </si>
  <si>
    <t>I I 755 DED INSS SALAR 166,03</t>
  </si>
  <si>
    <t>I I 000 BASE VALE THAN 316,07</t>
  </si>
  <si>
    <t>FERIAS PAGAS M</t>
  </si>
  <si>
    <t>MENS SINDICAL</t>
  </si>
  <si>
    <t>ASSIST MEDICA</t>
  </si>
  <si>
    <t>449,32 III 303</t>
  </si>
  <si>
    <t>188,01 aol 447</t>
  </si>
  <si>
    <t>77,27 III 600</t>
  </si>
  <si>
    <t>92,90 III</t>
  </si>
  <si>
    <t>33,18 Ill</t>
  </si>
  <si>
    <t>752,05 III</t>
  </si>
  <si>
    <t>180,08 001</t>
  </si>
  <si>
    <t>91,14 III</t>
  </si>
  <si>
    <t>ProBenno: 00001-CELETISTA/ESTAGIARIO Periodo: 202201 NEmero de Pagamento: 01 Dt Periodo: 01/01/22-31/01/22 Dt Pagto: 04/02/22</t>
  </si>
  <si>
    <t>767 8 IBIS EMPRESA 520,80</t>
  </si>
  <si>
    <t>768 8 TERCEIROS 151,03</t>
  </si>
  <si>
    <t>853 VR MES ATUAL 272,09</t>
  </si>
  <si>
    <t>398 IND KS INTRAJO 16,11 176,96 oIl 447 PAT 14,11</t>
  </si>
  <si>
    <t>prooenno: 00001-CELETISTA/ESTAGIARIO Periodo: 202201 NEmero de Pagamnto: 01 Dt Periodo: 01/01/22-31/01/22 Dt Pagto: 04/02/22</t>
  </si>
  <si>
    <t>I 587 EMPREITIMO BV 0100 438,57 301 767 % INII EMPREIA 488,00</t>
  </si>
  <si>
    <t>I 600 ASSIST MEDICA 0100 90,04 III 768 % TERCEIROS 141,52</t>
  </si>
  <si>
    <t>I I 853 VR MEl ATUAL 209,30</t>
  </si>
  <si>
    <t>I I 916 All ODONT EMPR 15,94</t>
  </si>
  <si>
    <t>sol</t>
  </si>
  <si>
    <t>Filial: 01 - BELO HORIZONTE</t>
  </si>
  <si>
    <t>PERI ABONO PEC</t>
  </si>
  <si>
    <t>MEDIA S/MS AR</t>
  </si>
  <si>
    <t>MEDIA S/VL ABO</t>
  </si>
  <si>
    <t>MEDIA S/MS ABO</t>
  </si>
  <si>
    <t>MEDIA 5/VL ABO</t>
  </si>
  <si>
    <t>PERI FERIAS yE</t>
  </si>
  <si>
    <t>PERI FERIAS PR</t>
  </si>
  <si>
    <t>PERI FERIAS A</t>
  </si>
  <si>
    <t>PERI AVISO PRE</t>
  </si>
  <si>
    <t>PERI 13' SALAR</t>
  </si>
  <si>
    <t>PERI 130 AVISO</t>
  </si>
  <si>
    <t>DIR 5/HORA EXT</t>
  </si>
  <si>
    <t>DSR HORISTA</t>
  </si>
  <si>
    <t>ABONO PECUN ME</t>
  </si>
  <si>
    <t>INSUFICIENCIA</t>
  </si>
  <si>
    <t>1/3 ABONO PECU</t>
  </si>
  <si>
    <t>FERIAS MES ATU</t>
  </si>
  <si>
    <t>FERIAS INDENIl</t>
  </si>
  <si>
    <t>SALARIO FAMILI</t>
  </si>
  <si>
    <t>AVISO PREVIO I</t>
  </si>
  <si>
    <t>FERIAS PROPORC</t>
  </si>
  <si>
    <t>MED 5/H EXTRAS</t>
  </si>
  <si>
    <t>SALDO DE SALAR</t>
  </si>
  <si>
    <t>13' 5/AVISO PR</t>
  </si>
  <si>
    <t>12' SALARIO-RE</t>
  </si>
  <si>
    <t>1/3 FERIAS RES</t>
  </si>
  <si>
    <t>SALARIO flORA</t>
  </si>
  <si>
    <t>ABONO PECUN PR</t>
  </si>
  <si>
    <t>FERIAS S/ AVIS</t>
  </si>
  <si>
    <t>1/3 FERIAS S/</t>
  </si>
  <si>
    <t>VALE ALIMENTAC</t>
  </si>
  <si>
    <t>2,24 aol</t>
  </si>
  <si>
    <t>0,56 001</t>
  </si>
  <si>
    <t>46,80 001</t>
  </si>
  <si>
    <t>46,80 aol</t>
  </si>
  <si>
    <t>51,27 001</t>
  </si>
  <si>
    <t>52,69 001</t>
  </si>
  <si>
    <t>67,61 aol</t>
  </si>
  <si>
    <t>293,56 00</t>
  </si>
  <si>
    <t>296 ABONO PECUN ME</t>
  </si>
  <si>
    <t>303 FERIAS PAPAS M</t>
  </si>
  <si>
    <t>404 LIQ PADO FERIA</t>
  </si>
  <si>
    <t>410 FALTAS</t>
  </si>
  <si>
    <t>418 DESCANSO SEMAN</t>
  </si>
  <si>
    <t>419 EMPRESTIMO P</t>
  </si>
  <si>
    <t>450 VALOR LIQUIDO</t>
  </si>
  <si>
    <t>587 EMPRESTIMO BV</t>
  </si>
  <si>
    <t>600 ASSIST MEDICA</t>
  </si>
  <si>
    <t>BASE OR FERIAS</t>
  </si>
  <si>
    <t>FGTS 130 RESCI</t>
  </si>
  <si>
    <t>SAL CONT ATE L</t>
  </si>
  <si>
    <t>FUTS</t>
  </si>
  <si>
    <t>SALDO FGTS DEP</t>
  </si>
  <si>
    <t>DED DEPEND FER</t>
  </si>
  <si>
    <t>BASE SEP VIDA</t>
  </si>
  <si>
    <t>FGTS QUITACAO</t>
  </si>
  <si>
    <t>MULTA 40% FGTS</t>
  </si>
  <si>
    <t>DED lESS SALAR</t>
  </si>
  <si>
    <t>DED lESS FERIA</t>
  </si>
  <si>
    <t>DED lESS 13</t>
  </si>
  <si>
    <t>BASE VALE THAN</t>
  </si>
  <si>
    <t>VT PROX MES -</t>
  </si>
  <si>
    <t>VT MES ATUAL</t>
  </si>
  <si>
    <t>BASE SEGURO DE</t>
  </si>
  <si>
    <t>VALE TRANSPORT</t>
  </si>
  <si>
    <t>25 973,83</t>
  </si>
  <si>
    <t>258 851,26</t>
  </si>
  <si>
    <t>14 0, 81</t>
  </si>
  <si>
    <t>DESCONTOS BASES</t>
  </si>
  <si>
    <t>Prooeaao: 00001-CELETI$TA/ESTAGIARIO Periodo: 202201 NNmero de Pagamento: 01 Dt Periodo: 01/01/22 -31/01/22 Dt Pagto: 04/02/22</t>
  </si>
  <si>
    <t>361 SALARIO HORA M 38,70 329,34 aol</t>
  </si>
  <si>
    <t>Total: 00126</t>
  </si>
  <si>
    <t>Sal</t>
  </si>
  <si>
    <t>ool</t>
  </si>
  <si>
    <t>Prooenno: 00001-CELETISTA/ESTASIARIO Periodo: 202201 Npmero de Pagamento: 01 Dt Periodo: 01/01/22-31/01/22 Dt Pagto: 04/02/22</t>
  </si>
  <si>
    <t>MEDIA S/MS AB</t>
  </si>
  <si>
    <t>DSR 5/HORA EXT</t>
  </si>
  <si>
    <t>LIQ PASO FERIA</t>
  </si>
  <si>
    <t>FAL TA S</t>
  </si>
  <si>
    <t>DESCANSO SEMAN</t>
  </si>
  <si>
    <t>EMPRESTIMO - P</t>
  </si>
  <si>
    <t>VALOR LIQUIDO</t>
  </si>
  <si>
    <t>EMPRESTIMO BV</t>
  </si>
  <si>
    <t>CO-PARTICIPACA</t>
  </si>
  <si>
    <t>SALDO POTS DEP</t>
  </si>
  <si>
    <t>DED DEPEND PER</t>
  </si>
  <si>
    <t>DED IN55 13</t>
  </si>
  <si>
    <t>Prooeaao: 00001-CELETI$TA/ESTAGIARIO Periodo: 202201 NNmero de Pagamento: 01 Dt Periodo: 01/01/22-31/01/22 Dt Pagto: 04/02/22</t>
  </si>
  <si>
    <t>TONS I SnrtOirnt TOTVS S/A - Hora Término: 10:11:43</t>
  </si>
  <si>
    <t>ESPARTA Folha,,: 1</t>
  </si>
  <si>
    <t>SIGA /GPER040/v, 12 FOLHA Periodo : 01/01/22 A 31/01/22 DT,Ref,: 03/02/22</t>
  </si>
  <si>
    <t>Hora ,,, :10:10:44 - Grupo de empresa: ESPARTA/ Filial: BELO HORIZONTE Emissão: 03/02/22</t>
  </si>
  <si>
    <t>Empreaa: ESPARTA Fil, : 01 - BELO HORIZONTE Contrato do Tipo : Indeterminado</t>
  </si>
  <si>
    <t>C,CUSTO: 032063017-MPEMG - UBERLANDIA MAT,: 005116 NOME: ADINILSON GERALDO DE MOURA FUNCAO: 173 VIGILANTE MG</t>
  </si>
  <si>
    <t>DT,ADM,:13/52/13 CATEG,: MENSALISTA SAL,: 1,872,18 DEP,I,R,: 01 DEP,SAL,FAM,: II PERC,ADTO: 000 %NR,MES: 220,00</t>
  </si>
  <si>
    <t>Sit, rolhp: NORMAL</t>
  </si>
  <si>
    <t>COD DESCRICAO REF, VALOR PCI COD DESCRICAO REF, VALOR PCI COD DESCRICAO VALOR</t>
  </si>
  <si>
    <t>112 PERICULOSIDADE 221,11 561,65 III OIl I,N,S,S, 0,00 265,19 III 703 DED DEPENDENTE 189,59</t>
  </si>
  <si>
    <t>151 SALARIO 30,00 1,872,18 oIl 405 7,50 40,46 oIl 711 BASE IR SALARI 2,633,16</t>
  </si>
  <si>
    <t>274 ADICNOTURNOB 155,55 464,52 oIl 447 PAT 14,00 29,30 sol 719 SAL CONTRATE 2,898,35</t>
  </si>
  <si>
    <t>398 lED ES INTRASO 15,00 165,90 oIl 600 ASSIST MEDICA 0,00 88,76 °°l 727 BASE DO FGTS 2,090,35</t>
  </si>
  <si>
    <t>I 653 CO-PARTICIPACA 0,00 30,10 III 720 FGTS 231,87</t>
  </si>
  <si>
    <t>I 767 % lESS EMPRESA 579,67</t>
  </si>
  <si>
    <t>I 768 % TERCEIROS 168,10</t>
  </si>
  <si>
    <t>I 769 8 ACIDENTE TRA 86,95</t>
  </si>
  <si>
    <t>I 799 LIQ A RECEBER 2,610,36</t>
  </si>
  <si>
    <t>I 000 BASE ASSIST, M 106,41</t>
  </si>
  <si>
    <t>I 025 BASE SALARIO 1,872,18</t>
  </si>
  <si>
    <t>I 836 V,R PROX MRS 293,02</t>
  </si>
  <si>
    <t>TOTAlS -, 371,11 3 , 0 6 4 , 2 5 21,50 453,09 SALARIO LIQ, 2,610,36</t>
  </si>
  <si>
    <t>ESPARTA Folha,,: 2</t>
  </si>
  <si>
    <t>Hora ,,, :10:10:45 - Grupo de empresa: ESPARTA/ Filial: BELO HORIZONTE Emissão: 03/02/22</t>
  </si>
  <si>
    <t>Emprepa: ESPARTA Fu,: 01 - BELO HORIZONTE Contrato do Tipe : Indeterminade</t>
  </si>
  <si>
    <t>C,CUSTO:I32I63114-MPEMG - DIAS ADORNO MAT,: 004019 NOME: ADRIANO ANTONIO SANTOS DOMINGO FUNCAO: 173 VIGILANTE MG</t>
  </si>
  <si>
    <t>DT,ADM,:01/06/11 CATEG,: MENSALISTA SAL,: 1,972,19 DEP,I,R,: 02 DEP,SAL,FAM,: 01 PERC,ADTO: 000 %BR,MES: 220,00</t>
  </si>
  <si>
    <t>Sit, rolha: FERIAS Periodo: 09/01/22 a 07/02/22</t>
  </si>
  <si>
    <t>002 PERICULOSIDADE 51,33 131,05 III 401 I,N,S,S, 1,11 97,31 III 703 DED DEPENDENTS 379,16</t>
  </si>
  <si>
    <t>023 PERICULOSIDADE 0,00 430,60 001 404 LIQ PAGO FERIA 0,00 3,510,00 001 707 BASE IR FERIAS 2,654,24</t>
  </si>
  <si>
    <t>024 PERICULOSIDADE 0,00 131,05 001 447 PAT 11,00 23,02 001 711 BASE IR SALARI 935,10</t>
  </si>
  <si>
    <t>101 SALARIO 7,00 436,84 001 440 I,N,S,S, HAS F 0,00 205,04 001 719 SAL CONTR ATE 3,200,05</t>
  </si>
  <si>
    <t>121 1/3 DE FERIAS 1,11 725,21 III 449 I,R,R,F, FERI 7,50 27,82 III 727 BASE DO FGTS 3,200,05</t>
  </si>
  <si>
    <t>126 FERIAS MES ATIJ 23,00 1,435,34 III 450 DESC, FAG, IND 1,11 203,21 III 720 FGTS 256,64</t>
  </si>
  <si>
    <t>146 MED S/H EXTRAS 23,00 4,02 III 600 ASSIST MEDICA 1,11 100,09 III 731 DED DEPEND PER 379,18</t>
  </si>
  <si>
    <t>147 MED 5/B EXTRAS 7,00 1,47 aol 653 CO-PARTICIPACA 0,00 100,50 001 737 BASE SEG VIDA 13,16</t>
  </si>
  <si>
    <t>163 MEDIAS FERIAS 7,00 92,79 001 I 755 DED IN55 SALAR 97,31</t>
  </si>
  <si>
    <t>103 FERIAS PROXIMO 7,00 436,04 III I 759 CESTA BASICA 131,87</t>
  </si>
  <si>
    <t>106 1/3 FERIAS PRO 1,11 220,72 III I 767 9 INSS EMPRESA 641,61</t>
  </si>
  <si>
    <t>252 MEDIA FERIAS V 23,00 304,00 III I 760 9 TERCEIROS 186,07</t>
  </si>
  <si>
    <t>274 ADIC NOTURNO B 105,00 464,52 001 I 769 9 ACIDENTE TRA 96,24</t>
  </si>
  <si>
    <t>390 IND B5 INTRAO 15,00 165,90 001 I 799 LIQ A RECEBER 475,67</t>
  </si>
  <si>
    <t>I 000 BASE ASSIST, M 106,38</t>
  </si>
  <si>
    <t>I 036 V,R PROX MES 230,23</t>
  </si>
  <si>
    <t>I 953 BASE GE IRRF F 2,900,85</t>
  </si>
  <si>
    <t>TOTAlS -, 260,33 4,902,74 10,50 4 , 5 0 7 , 0 7 SALARIO LIQ, 475,67</t>
  </si>
  <si>
    <t>ESPARTA Folha,,: 3</t>
  </si>
  <si>
    <t>Hora ,,, :10:10:46 - Grupo de empresa: ESPARTA/ Filial: BELO HORIZONTE Emissão: 03/02/22</t>
  </si>
  <si>
    <t>DT,ADM,:27/01/11 CATEG,: MENSALISTA SAL,: 1,872,18 DEP,I,R,: 02 DEP,SAL,FAM,: 00 PERC,ADTO: 000 %BR,MES: 225,00</t>
  </si>
  <si>
    <t>Sit, roiha: NORMAL</t>
  </si>
  <si>
    <t>COD DESCRICAO REP, VALOR PCI COD DESCRICAO REP, VALOR PCI COD DESCRICAO VALOR</t>
  </si>
  <si>
    <t>002 PERICULOSIDADE 220,00 561,65 III 401 I,N,S,S, 0,00 209,45 III 703 DED DEPENDENTE 379,18</t>
  </si>
  <si>
    <t>101 SALARIO 30,00 1,872,18 aOl 447 PAT 14,00 29,30 001 711 BASE IR SALARI 2,224,38</t>
  </si>
  <si>
    <t>398 IND KS INTRA,7O 6,00 66,36 001 400 DESC, PAC, IND 0,00 230,11 001 719 SAL CONTR ATE 2,433,03</t>
  </si>
  <si>
    <t>I 600 ASSIST MEDICA 0,00 180,09 001 727 BASE DO POTS 2,433,03</t>
  </si>
  <si>
    <t>I 653 CO-PARTICIPACA 1,11 124,57 III 720 PGTS 194,71</t>
  </si>
  <si>
    <t>I I 769 % ACIDENTE TRA 73,01</t>
  </si>
  <si>
    <t>I I 799 LIQ A RECEBER 1,726, 67</t>
  </si>
  <si>
    <t>I I 000 BASE ASSIST, N 106,38</t>
  </si>
  <si>
    <t>I I 025 BASE SALARIO 1,072,10</t>
  </si>
  <si>
    <t>I I 836 V,R PROX MKS 293,02</t>
  </si>
  <si>
    <t>TOTAlS -, 256,00 2 , 5 0 0 , 1 9 14,00 773,52 SALARIO LIQ, 1,726, 67</t>
  </si>
  <si>
    <t>DT,ADM,:01/05/12 CATEG,: MENSALISTA SAL,: 1,872,10 DEP,I,R,: 02 DEP,SAL,PAM,: 00 PERC,ADTO: 000 %HR,MES: 220,00</t>
  </si>
  <si>
    <t>Sit, Poiha: NORMAL</t>
  </si>
  <si>
    <t>002 PERICULOSIDADE 220,00 561,65 aOl 401 I,N,5,5, 0100 209,45 aOl 703 DED DEPENDENTE 379,10</t>
  </si>
  <si>
    <t>101 SALARIO 30,00 1,872,18 aOl 433 DESC, VALE TR 14,00 106,40 aOl 711 BASE IR SALARI 2,224,30</t>
  </si>
  <si>
    <t>398 IND KS INTRAJO 15,00 165,90 III 447 PAT 14,00 29,30 001 719 SAL CONTR ATE 2,433,03</t>
  </si>
  <si>
    <t>I 450 DESC, PAG, IND 1,11 123,90 III 727 BASE DO PGTS 2,433,03</t>
  </si>
  <si>
    <t>I 600 ASSIST MEDICA 1,11 100,09 III 720 PGTS 194,71</t>
  </si>
  <si>
    <t>I 607 DESC, ODONTO D 1,11 31,80 III 737 BASE SEG VIDA 13,16</t>
  </si>
  <si>
    <t>I I 799 LIQ A RECEBER 1,908,32</t>
  </si>
  <si>
    <t>I I 000 BASE ASSIST, M 106,38</t>
  </si>
  <si>
    <t>I I 825 BASE SALARIO 1,072,10</t>
  </si>
  <si>
    <t>I I 836 V,R PROX MRS 293,02</t>
  </si>
  <si>
    <t>ESPARTA Folha,,: 4</t>
  </si>
  <si>
    <t>Emprepa: ESPARTA Pi,: 01 - BELO HORIZONTE Contrato do Tipe : Indeterminade</t>
  </si>
  <si>
    <t>TOTAlS -, 265,00 2 , 5 9 9 , 7 3 28,00 691,41 SALARIO LIQ, 1,908,32</t>
  </si>
  <si>
    <t>C,CUSTO:032063043-MPEMG - RUA GONCALVE MAT,: 555535 NOME: ALESANDRO JOAQUIM CELESTINO FUNCAO: 173 VIGILANTE MG</t>
  </si>
  <si>
    <t>DT,ADM,:14/12/12 CATEG,: MENSALISTA SAL,: 1,872,18 DEP,I,R,: 03 DEP,SAL,FAM,: 02 PERC,ADTO: 000 %HR,MES: 220,00</t>
  </si>
  <si>
    <t>Sit, Foiha: NORMAL</t>
  </si>
  <si>
    <t>552 PERICULOSIDADE 220,55 561,65 aol 451 I,N,5,$, 0,00 268,91 001 753 DED DEPENDENTE 568,77</t>
  </si>
  <si>
    <t>101 SALARIO 35,50 1,872,18 001 455 I,R,R,F, 7,50 14,57 001 711 BASE IR SALARI 2660,41</t>
  </si>
  <si>
    <t>274 ADIC NOTURNO B 112,00 495,49 ool 433 DESC, VALE TR 14,00 112,33 ool 719 SAL CONTR ATE 2,929,32</t>
  </si>
  <si>
    <t>398 IND MS INTRAJO 16,00 176,96 sal 447 PAT 14,00 29,30 ool 727 BASE DO FGTS 2,929, 32</t>
  </si>
  <si>
    <t>I 458 DESC, PAD, IND 0,00 265,51 ool 728 FGTS 234,35</t>
  </si>
  <si>
    <t>I 600 ASSIST MEDICA 0,00 180,08 001 737 BASE SEC VIDA 13,16</t>
  </si>
  <si>
    <t>I 607 DESC, ODONTO D 0,00 15,94 001 755 DED INOS SALAR 268,91</t>
  </si>
  <si>
    <t>I 653 CO-PARTICIPACA 0,00 72,73 001 759 CEOTA BASICA 131,87</t>
  </si>
  <si>
    <t>I 767 8 INSS EMPRESA 585,86</t>
  </si>
  <si>
    <t>I 768 8 TERCEIROS 169,90</t>
  </si>
  <si>
    <t>I 769 8 ACIDENTE TRA 87,88</t>
  </si>
  <si>
    <t>I 799 LIQ A RECEBER 2147,41</t>
  </si>
  <si>
    <t>I 800 BASE ASSIST, M 106,38</t>
  </si>
  <si>
    <t>I 808 BASE VALE THAN 278,27</t>
  </si>
  <si>
    <t>I 825 BASE SALARIO 1,872,18</t>
  </si>
  <si>
    <t>I 836 V,R PROX MES 293,02</t>
  </si>
  <si>
    <t>I 841 VT PROX MES - 390,60</t>
  </si>
  <si>
    <t>I 851 VT MKS ATUAL 418,50</t>
  </si>
  <si>
    <t>I 853 VR MEl ATUAL 313,95</t>
  </si>
  <si>
    <t>TOTAlS -&gt; 378,00 3,106,28 35,50 958,87 SALARIO LIQ, 2,147,41</t>
  </si>
  <si>
    <t>ESPARTA Folha,,: 5</t>
  </si>
  <si>
    <t>DT,ADM,:23/58/17 CATEG,: MENSALISTA SAL,: 1,27649 DEP,I,R,: Si DEP,SAL,FAM,: Si PERC,ADTO: 000 %BR,MES: 150,99</t>
  </si>
  <si>
    <t>112 PERICULOSIDADE 151,11 302,95 III 401 I,N,S,S, 1,11 132,04 III 703 DED DEPENDENTE 169,59</t>
  </si>
  <si>
    <t>151 SALARIO 35,55 1,276,49 III 447 PAT 4,55 8,37 aol 711 BASE IR SALARI 1526,69</t>
  </si>
  <si>
    <t>I 562 DEV, VR PAGO A 5,55 25,93 Sal 719 SAL CONTR ATE 1659,44</t>
  </si>
  <si>
    <t>I 600 ASSIST MEDICA 5,55 90,04 Sal 727 BASE DO FGTS 1659,44</t>
  </si>
  <si>
    <t>I I 726 FGTS 132,76</t>
  </si>
  <si>
    <t>I I 755 DED INSS SALAR 132,84</t>
  </si>
  <si>
    <t>I I 767 6 11455 EMPRESA 331,89</t>
  </si>
  <si>
    <t>I I 768 6 TERCEIROS 96,25</t>
  </si>
  <si>
    <t>I I 769 6 ACIDENTE TRA 49,78</t>
  </si>
  <si>
    <t>I I 799 LIQ A RECEBER 1,407,26</t>
  </si>
  <si>
    <t>I I 800 BASE ASSIST, N 106,38</t>
  </si>
  <si>
    <t>I I 825 BASE SALARIO 1276,49</t>
  </si>
  <si>
    <t>I I 836 V,R PROX MRS 83,72</t>
  </si>
  <si>
    <t>TOTAlS -, 180,00 1 , 6 5 9 , 4 4 4,00 252,18 SALARIO LIQ, 1,407,26</t>
  </si>
  <si>
    <t>DT,ADM,:14/55/21 CATEG,: MENSALISTA SAL,: 1,872,18 DEP,I,R,: 01 DEP,SAL,FAM,: II PERC,ADTO: 000% HR,MES: 220,50</t>
  </si>
  <si>
    <t>Sit, Foiha: DEMITIDO</t>
  </si>
  <si>
    <t>002 PERICULOSIDADE 152,67 262,11 III 401 1,14,5,5, 0100 87,86 aol 703 DED DEPENDENTE 189,59</t>
  </si>
  <si>
    <t>076 PERI FERIAS PR 8,12 374,43 051 450 VALOR LIQUIDO 0,00 3,377,89 00 711 BASE IR SALARI 1071,76</t>
  </si>
  <si>
    <t>145 FERIAS PROPORC 8,12 1,248,12 sal 653 CO-PARTICIPACA 0,00 293,52 551 719 SAL CONTR ATE 1159,62</t>
  </si>
  <si>
    <t>161 SALDO DE SALAR 14,00 873,68 aol I 729 SALDO FGTS DEP 1,999, 37</t>
  </si>
  <si>
    <t>274 ADIC NOTURNO B 7,00 23,83 aol I 739 FGTS QUITACAO 92,76</t>
  </si>
  <si>
    <t>681 1/3 FERIAS PRO 0,00 649,79 aol I 741 MULTA 40% FGTS 836,85</t>
  </si>
  <si>
    <t>977 MEDIA FERIAS P 8,12 326,81 aol I 755 DED IN55 SALAR 87,86</t>
  </si>
  <si>
    <t>I I 767 6 INSS EMPRESA 231,92</t>
  </si>
  <si>
    <t>I I 768 6 TERCEIROS 67,26</t>
  </si>
  <si>
    <t>I I 825 BASE SALARIO 1,872,18</t>
  </si>
  <si>
    <t>I I 828 B,FGTS RESC DI 1,159, 62</t>
  </si>
  <si>
    <t>TOTAlS -&gt; 148,53 3,758,77 0,00 3 , 7 5 8 , 7 7 SALARIO LIQ, 0,00</t>
  </si>
  <si>
    <t>ESPARTA Folha,,: 6</t>
  </si>
  <si>
    <t>Hora ,,, :10:10:49 - Grupo de empresa: ESPARTA/ Filial: BELO HORIZONTE Emissão: 03/02/22</t>
  </si>
  <si>
    <t>C,CUSTO:I32I63112-MPEMG - ALVARES CABR MAT,: 007900 NOME: ALVIMAR GONCALVES DA SILVA FUNCAO: 173 VIGILANTE MG</t>
  </si>
  <si>
    <t>DT,ADM, :05/06/14 CATEG, MENSALISTA SAL,: 1,872,18 DEP,I,R, : DEP,SAL,FAM, PERC,ADTO: 000 6 BR,MES: 225,00</t>
  </si>
  <si>
    <t>Sit, Foiha: AFASTADO Periodo: 03/01/22 a 07/01/22</t>
  </si>
  <si>
    <t>002 PERICULOSIDADE 183,33 468,05 III 401 I,N,S,S, 0,00 216,51 III 711 BASE IR SALARI 2,276,21</t>
  </si>
  <si>
    <t>151 SALARIO 25,55 1,560,15 aol 405 I,R,R,F, 7,50 27,91 aol 719 SAL CONTR ATE 2,492,72</t>
  </si>
  <si>
    <t>135 ATESTADO MEDIC 5100 312,03 III 400 MENS SINDICAL 2,00 37,44 aol 727 BASE DO FGTS 2,492,72</t>
  </si>
  <si>
    <t>274 ADIC NOTURNO B 155,55 464,52 III 447 PAT 4,55 0,37 sal 720 FGTS 199,42</t>
  </si>
  <si>
    <t>398 IND MS INTRAJO 15,11 165,90 III 458 DESC, PAD, IND 1,11 283,21 III 737 BASE SEG VIDA 13,16</t>
  </si>
  <si>
    <t>I 755 DED INSS SALAR 216,51</t>
  </si>
  <si>
    <t>I 767 6 INSS EMPRESA 498,54</t>
  </si>
  <si>
    <t>I 768 6 TERCEIROS 144,58</t>
  </si>
  <si>
    <t>I I 799 LIQ A RECEBER 2,397,21</t>
  </si>
  <si>
    <t>I I 800 BASE ASSIST, M 106,38</t>
  </si>
  <si>
    <t>I I 836 V,R PROX MES 83,72</t>
  </si>
  <si>
    <t>I I 853 VR MES ATUAL 334,00</t>
  </si>
  <si>
    <t>TOTAlS -&gt; 333,33 2 , 9 7 0 , 6 5 13,51 573,44 SALARIO LIQ, 2,397,21</t>
  </si>
  <si>
    <t>C,CUSTO:I32I63I52-MPEMG - ITAJUBA MAT,: 013944 NOME: ANDERSON KELLER PEREIRA FUNCAO: 173 VIGILANTE MG</t>
  </si>
  <si>
    <t>DT,ADM,:27/15/21 CATEG,: MENSALISTA SAL,: 1,072,10 DEP,I,R,: 01 DEP,SAL,FAM,: 01 PERC,ADTO: 505% HR,MES: 220,00</t>
  </si>
  <si>
    <t>112 PERICULOSIDADE 221,11 561,65 III 401 I,N,S,S, 0,00 219,45 III 703 DED DEPENDENTE 189,59</t>
  </si>
  <si>
    <t>101 SALARIO 31,11 1,872,18 III 447 PAT 20,00 41,86 III 711 BASE IR SALARI 2,224,38</t>
  </si>
  <si>
    <t>300 IND B5 INTRAJO 19,00 210,14 aol 450 DESC, PAD, IND 0,00 17,70 aol 719 SAL CONTR ATE 2,433,03</t>
  </si>
  <si>
    <t>I 562 DEV, VR PAGO A 0,00 03,72 aol 727 BASE DO FGTS 2,433,03</t>
  </si>
  <si>
    <t>I I 720 FGTS 194,71</t>
  </si>
  <si>
    <t>I I 767 6 INSS EMPRESA 406,77</t>
  </si>
  <si>
    <t>I I 760 6 TERCEIROS 141,16</t>
  </si>
  <si>
    <t>I I 799 LIQ A RECEBER 2,291,24</t>
  </si>
  <si>
    <t>I I 836 V,R PROX MRS 418,60</t>
  </si>
  <si>
    <t>TOTAlS -&gt; 269,00 2 , 6 4 3 , 9 7 25,55 352,73 SALARIO LID, 2,291,24</t>
  </si>
  <si>
    <t>ESPARTA Folha,,: 7</t>
  </si>
  <si>
    <t>Hora ,,, :10:10:50 - Grupo de empresa: ESPARTA/ Filial: BELO HORIZONTE Emissão: 03/02/22</t>
  </si>
  <si>
    <t>zmpreBa: ESPARTA Pi,: 01 - BELO HORIZONTE Contrato do Tipe : Indeterminade</t>
  </si>
  <si>
    <t>DT,ADM,:02/04/19 CATEG,: MENOALIOTA SAL,: 1,872,18 DEP,I,R,: 00 DEP,SAL,FAM,: 00 PERC,ADTO: 000 %BR,MES: 220,00</t>
  </si>
  <si>
    <t>002 PERICUL051DADE 220,00 561,65 III 401 I,N,S,S, 0,00 209,45 III 711 BASE OR SALARI 2,224,38</t>
  </si>
  <si>
    <t>101 SALARIO 30,00 1,872,18 aol 405 I,R,R,F, 7,50 24,02 aol 719 SAL CONTR ATE 2,433,83</t>
  </si>
  <si>
    <t>398 lED KS INTRA,7O 16,00 176,96 001 447 PAT 14,00 29,30 001 727 BASE DO FGT$ 2,433,83</t>
  </si>
  <si>
    <t>I I 799 LOG A RECEBER 2,348,02</t>
  </si>
  <si>
    <t>TOTAlS -&gt; 266,00 2 , 6 1 0 , 7 9 21,50 262,77 SALARIO LOG, 2,348,02</t>
  </si>
  <si>
    <t>DT,ADM,:I1/I9/11 CATEG,: MENSALISTA SAL,: 1,872,18 DEP,I,R,: 02 DEP,SAL,FAM,: 01 PERC,ADTO: 000 %HR,ME$: 220,00</t>
  </si>
  <si>
    <t>Sit, rolha: AFASTADO Periodo: 29/01/22 a 04/02/22</t>
  </si>
  <si>
    <t>002 PERICUL051DADE 205,33 524,21 III 401 I,N,S,S, 1,11 189,98 III 703 DED DEPENDENTE 379,18</t>
  </si>
  <si>
    <t>101 SALARIO 28,00 1,747,37 aol 432 PENSAO ALIM, j 20,00 452,34 aol 711 BASE OR SALARI 1629,26</t>
  </si>
  <si>
    <t>130 ATESTADO MEDIC 2,00 124,81 aol 447 PAT 14,00 29,30 aol 719 SAL CONTR ATE 2271,58</t>
  </si>
  <si>
    <t>398 IND KS INTRASO 5,00 55,30 III 458 DESC, lAG, OWl 0,00 230,11 aol 727 BASE DO FGTS 2271,5$</t>
  </si>
  <si>
    <t>I I 728 FGTS 181,73</t>
  </si>
  <si>
    <t>I I 767 6 lESS EMPRESA 454,32</t>
  </si>
  <si>
    <t>I I 768 6 TERCEIROS 131,75</t>
  </si>
  <si>
    <t>I I 799 LOG A RECEBER 1,549, 96</t>
  </si>
  <si>
    <t>I I 825 BASE SALARIO 1872,1$</t>
  </si>
  <si>
    <t>I I 836 V,R PROX MES 293,02</t>
  </si>
  <si>
    <t>I I 853 VR MES ATUAL 334,8$</t>
  </si>
  <si>
    <t>TOTAlS -, 240,33 2,451,69 34,00 901,73 SALARIO LOG, 1,549, 96</t>
  </si>
  <si>
    <t>ESPARTA Folha,,: 8</t>
  </si>
  <si>
    <t>SIGA /GPER040/v,12 FOLHA Periodo : 01/01/22 A 31/01/22 DT,Ref,: 03/02/22</t>
  </si>
  <si>
    <t>Empre,a: ESPARTA Pi,: 01 - BELO HORIZONTE Centrate do Tipe : Indeterminade</t>
  </si>
  <si>
    <t>C,CUSTO:I32I63I27-MPEMG - POUSO ALEGRE MAT,: 005269 NOME: ANTONIO CARLOS PEREIRA FUNCAO: 173 VIGILANTE MG</t>
  </si>
  <si>
    <t>DT,ADM, :13/07/13 CATEG, MENSALISTA SAL,: 1,872,18 DEP,I,R,: 01 DEP,SAL,FAM,: 51 PERC,ADTO: 555 %KR,MES: 220,00</t>
  </si>
  <si>
    <t>Sit, rolha: FERIAS Periodo: 10/01/22 a 29/51/22</t>
  </si>
  <si>
    <t>002 PERICULOSIDADE 73,33 187,22 oIl 401 I,N,S,S, 1,11 219,87 oIl 703 DED DEPENDENTS 189,59</t>
  </si>
  <si>
    <t>023 PERICULOSIDADE 0,00 374,44 00 404 LIQ PAGO FERIA 0,00 3,639,00 001 707 BASE IR FERIAS 2,300,50</t>
  </si>
  <si>
    <t>039 PERI ABONO SEC 0,00 37,44 oo 447 PAT 14,00 29,30 001 711 BASE IR SALARI 1,911,12</t>
  </si>
  <si>
    <t>040 PERI ABONO SEC 0,00 140,77 001 448 I,N,5,5, HAS F 0,00 196,86 001 719 SAL CONTR ATE 4,038,99</t>
  </si>
  <si>
    <t>070 MEDIA S/MS AB 8,00 2,24 III 449 I,R,R,F, FERI 7,50 22,12 III 727 BASE DO FGTS 4,038,99</t>
  </si>
  <si>
    <t>071 MEDIA S/VL ABO 8,00 111,94 oIl 458 DESC, PAG, IND 1,11 283,21 III 728 FGTS 323,12</t>
  </si>
  <si>
    <t>072 MEDIA S/Ms ABO 2,00 0,56 oIl 611 ASSIST MEDICA 1,11 91,14 III 731 DED DEPEND PER 189,59</t>
  </si>
  <si>
    <t>073 MEDIA 5/VL ABO 2,00 27,98 001 I 737 BASE lEG VIDA 13,16</t>
  </si>
  <si>
    <t>101 SALARIO 10,00 624,06 001 I 755 DED IN55 SALAR 219,87</t>
  </si>
  <si>
    <t>112 DIR 5/BORA EXT 11,08 94,26 001 I 756 DED INSS FERIA 196,86</t>
  </si>
  <si>
    <t>120 ABONO PECUN ME 2,00 124,81 III 759 CESTA BASICA 131,87</t>
  </si>
  <si>
    <t>121 1/3 DE FERIAS 1,11 636,00 III 767 % INSS EMPRESA 807,80</t>
  </si>
  <si>
    <t>125 1/3 ABONO PECU 1,11 63,60 III 768 % TERCEIROS 234,26</t>
  </si>
  <si>
    <t>126 FERIAS MEl ATU 20,00 1,248,12 III I 769 % ACIDENTE TRA 121,17</t>
  </si>
  <si>
    <t>146 MED S/B EXTRAS 20,00 5,59 aol I 799 LIQ A RECEBER 1,644,09</t>
  </si>
  <si>
    <t>168 ARREDONDAMENTO 0,00 0,55 aol I 800 BASE ASSIST, M 106,38</t>
  </si>
  <si>
    <t>199 ABONO PECUN PR 8,00 499,25 III 825 BASE SALARIO 1,872,18</t>
  </si>
  <si>
    <t>200 1/3 ABONO PECU 1,11 254,40 III 836 V,R PROX MES 293,02</t>
  </si>
  <si>
    <t>252 MEDIA FERIAS V 21,11 279,85 oIl 853 VR MES ATUAL 104,65</t>
  </si>
  <si>
    <t>274 ADIC NOTURNO B 133,00 588,39 aol 880 VALE ALIMENTAC 62,80</t>
  </si>
  <si>
    <t>323 BORA EXTRA 60% 36,00 637,06 001 916 ASS ODONT EMPR 15,94</t>
  </si>
  <si>
    <t>398 IND KS INTRAO 16,00 176,96 001 953 BASE GE IRRF F 2,544,00</t>
  </si>
  <si>
    <t>TOTAlS -&gt; 369,41 6,124,49 21,50 4,480,40 SALARIO LOG, 1,644,09</t>
  </si>
  <si>
    <t>ESPARTA Folha,,: 9</t>
  </si>
  <si>
    <t>Empre,a: ESPARTA Fu,: 01 - BELO HORIZONTE Contrato do Tipe : Indeterminade</t>
  </si>
  <si>
    <t>DT,ADM, :12/07/13 CATEG, MENSALISTA SAL, 1,072,18 DEP,I,R, : DEP,SAL,FAM, PERC,ADTO: 000 6 BR,MES: 220,00</t>
  </si>
  <si>
    <t>Sit, rolha: NORMAL</t>
  </si>
  <si>
    <t>002 PERICULOSIDADE 220,00 561,65 III 401 I,N,S,S, 0,00 209,45 III 711 BASE OR SALARI 1,277,12</t>
  </si>
  <si>
    <t>101 SALARIO 30,00 1,072,10 aol 432 PEN$AO ALIM, 3 40,00 947,26 001 719 SAL CONTR ATE 2,433,83</t>
  </si>
  <si>
    <t>398 IND KS INTRA3O 13,00 143,70 aol 447 PAT 14,00 29,30 oal 727 BASE DO POTS 2,433,03</t>
  </si>
  <si>
    <t>I 458 DESC, PAD, IND 5100 283,21 oal 728 POTS 194,71</t>
  </si>
  <si>
    <t>I 562 DEV, VR PAGO A 0,00 41,06 III 737 BASE BEG VIDA 13,16</t>
  </si>
  <si>
    <t>I 767 6 INSI EMPRESA 486,77</t>
  </si>
  <si>
    <t>I 799 LOG A RECEBER 1,066, 53</t>
  </si>
  <si>
    <t>I 000 BASE ASSIST, N 106,38</t>
  </si>
  <si>
    <t>I 036 V,R PROX MES 293,92</t>
  </si>
  <si>
    <t>I 053 VR MES ATUAL 334,88</t>
  </si>
  <si>
    <t>TOTAlS -&gt; 263,00 2 , 5 7 7 , 6 1 54,00 1,511,00 SALARIO LOG, 1,066,53</t>
  </si>
  <si>
    <t>DT,ADM,:51/12/14 CATEG,: MENSALISTA SAL,: 1,072,10 DEP,I,R,: 02 DEP,SAL,FAM,: 55 PERC,ADTO: 555 %BR,ME$: 220,00</t>
  </si>
  <si>
    <t>002 PERICUL051DADE 220,00 561,65 III 401 I,N,S,S, 0,00 260,91 III 703 DED DEPENDENTE 379,18</t>
  </si>
  <si>
    <t>101 SALARIO 30,00 1,072,10 OOI 405 I,R,R,F, 7,50 20,29 OOI 711 BASE OR SALARI 2,660,41</t>
  </si>
  <si>
    <t>274 ADIC NOTURNO B 112,00 495,49 00 433 DESC, VALE TR 14,00 112,33 OOI 719 SAL CONTR ATE 2,929,32</t>
  </si>
  <si>
    <t>390 IND KS INTRA3O 16,00 176,96 OOI 447 PAT 14,00 29,30 OOI 727 BASE DO TOTS 2,929,32</t>
  </si>
  <si>
    <t>I 450 DESC, PAD, IND 0,00 265,51 III 720 FGTS 234,35</t>
  </si>
  <si>
    <t>I 600 ASSIST MEDICA 0,00 100,00 III 737 BASE SEG VIDA 13,16</t>
  </si>
  <si>
    <t>I 607 DESC, ODONTO D 0,00 15,94 III 755 DED lESS SALAR 268,91</t>
  </si>
  <si>
    <t>I 653 CO-PARTICIPACA 0,00 94,72 OOI 759 CESTA BASICA 131,07</t>
  </si>
  <si>
    <t>I I 767 6 lESS EMPREOA 585,86</t>
  </si>
  <si>
    <t>I I 760 6 TERCEIROS 169,99</t>
  </si>
  <si>
    <t>I I 769 9 ACIDENTE TRA 87,88</t>
  </si>
  <si>
    <t>I I 799 LOG A RECEBER 2,111,20</t>
  </si>
  <si>
    <t>I I 000 BASE VALE THAN 101,87</t>
  </si>
  <si>
    <t>I I 025 BASE SALARIO 1,872,18</t>
  </si>
  <si>
    <t>I I 036 V,R PROX MES 293,92</t>
  </si>
  <si>
    <t>I I 041 VT PROX MES - 214,20</t>
  </si>
  <si>
    <t>I I 051 VT MES ATUAL 229,50</t>
  </si>
  <si>
    <t>ESPARTA Folha,,: 10</t>
  </si>
  <si>
    <t>Hora ,,, :10:10:51 - Grupo de empresa: ESPARTA/ Filial: BELO HORIZONTE Emissão: 03/02/22</t>
  </si>
  <si>
    <t>Emprepa: ESPARTA Fu,: 01 - BELO HORIZONTE Centrate do Tips : Indeterminade</t>
  </si>
  <si>
    <t>TOTAlS -&gt; 378,00 3,106,28 35,50 995,08 SALARIO LIQ, 2,111,20</t>
  </si>
  <si>
    <t>C,CUSTO:I32163I14-MPEMG - MONTES CLARO MAT,: 004047 NOME: ANTONIO WILSON DIAS PEREIRA FUNCAO: 173 VIGILANTE MG</t>
  </si>
  <si>
    <t>DT,ADM,:I1/I6/11 CATEG,: MENSALISTA SAL,: 1,872,18 DEP,I,R,: II DEP,SAL,FAM,: II PERC,ADTO: III %HR,MES: 220,00</t>
  </si>
  <si>
    <t>Sit, Foiha: FERIAS - Periodo: 22/12/21 a 20/01/22</t>
  </si>
  <si>
    <t>COD DESCRICAO REF, VALOR</t>
  </si>
  <si>
    <t>002 PERICULOSIDADE 73,33 187,22</t>
  </si>
  <si>
    <t>101 SALARIO 11,11 624,06</t>
  </si>
  <si>
    <t>121 1/3 GE FERIAS 1,11 502,04</t>
  </si>
  <si>
    <t>126 FERIAS MES ATU 20,00 1,240,12</t>
  </si>
  <si>
    <t>252 MEDIA FERIAS V 20,00 123,55</t>
  </si>
  <si>
    <t>401 I,N,S,S,</t>
  </si>
  <si>
    <t>440 I,N,S,S, HAS F</t>
  </si>
  <si>
    <t>450 DESC, PAG, IND</t>
  </si>
  <si>
    <t>REF, VALOR</t>
  </si>
  <si>
    <t>20,00 2,328,15</t>
  </si>
  <si>
    <t>0,00 71,15</t>
  </si>
  <si>
    <t>1,50 20,00</t>
  </si>
  <si>
    <t>14,00 29,30</t>
  </si>
  <si>
    <t>1,11 153,12</t>
  </si>
  <si>
    <t>1,11 203,21</t>
  </si>
  <si>
    <t>1,11 90,04</t>
  </si>
  <si>
    <t>BASE ASSIST, M</t>
  </si>
  <si>
    <t>V,R PROX MRS</t>
  </si>
  <si>
    <t>TOTAlS -&gt; 123,33 3,139,43 35,50 2,983,05 SALARIO LIQ, 156,38</t>
  </si>
  <si>
    <t>C,CUSTO:I32I63116-MPEMG - JK MAT, 118271 NOME: BRUNO ADAO GOMES DA SILVA FUNCAO: 173 VIGILANTE MG</t>
  </si>
  <si>
    <t>DT,ADM, :25/02/15 CATEG, MENSALISTA SAL,: 1,072,18 DEP,I,R,: 02 DEP,SAL,FAM,: 02 PERC,ADTO: III OHR,MES: 220,00</t>
  </si>
  <si>
    <t>Sit,</t>
  </si>
  <si>
    <t>REF,</t>
  </si>
  <si>
    <t>COD DESCRICAO REF,</t>
  </si>
  <si>
    <t>401 I,N,S,S, 1,11</t>
  </si>
  <si>
    <t>455 I,R,R,F, 7,50</t>
  </si>
  <si>
    <t>450 DESC, SAG, IND 0,00</t>
  </si>
  <si>
    <t>260,91 III 703 flED DEPENDENTE 379,18</t>
  </si>
  <si>
    <t>20,29 III 711 BASE IR SALARI 2,660,41</t>
  </si>
  <si>
    <t>29,30 III 719 SAL CONTR ATE 2,929, 32</t>
  </si>
  <si>
    <t>265,55 aol 727 BASE DO FGTS 2,929, 32</t>
  </si>
  <si>
    <t>755 flED INSS SALAR 268,91</t>
  </si>
  <si>
    <t>767 % INSS EMPRESA 585,86</t>
  </si>
  <si>
    <t>I 768 % TERCEIROS 169,90</t>
  </si>
  <si>
    <t>I 769 % ACIDENTE TRA 87,00</t>
  </si>
  <si>
    <t>I 799 LIQ A RECEBER 2,514,28</t>
  </si>
  <si>
    <t>000 BASE ASSIST, M 106,38</t>
  </si>
  <si>
    <t>025 BASE SALARIO 1,872,18</t>
  </si>
  <si>
    <t>836 V,R PROX MES 293,02</t>
  </si>
  <si>
    <t>ESPARTA Folha,,: 11</t>
  </si>
  <si>
    <t>SIGA /GPERO4O/v, 12 FOLHA Periodo: 01/01/22 A 31/01/22 DT,Ref,: 03/02/22</t>
  </si>
  <si>
    <t>Flora,,,: 10:10:53 - Grupo de empresa: ESPARTA/ Filial: BELO HORIZONTE Emissão: 03/02/22</t>
  </si>
  <si>
    <t>Emprepa: ESPARTA Pi,: 01 - BELO HORIZONTE Contrato do Tipo : Indeterminado</t>
  </si>
  <si>
    <t>TOTAlS -&gt; 378,00 3,106,28 21,50 592,00 SALARIO LIQ, 2,514,28</t>
  </si>
  <si>
    <t>C,CUSTO:I32I63I1I-MPEMG - CAMPO BELO MAT,: 012512 NOME: BRUNO REZENDE ANDRADE FUNCAO: 173 VIGILANTE MG</t>
  </si>
  <si>
    <t>DT,ADM,:I7/I3/19 CATEG,: MENSALISTA SAL,: 1,872,18 DEP,I,R,: DEP,SAL,FAM,: PERC,ADTO: 111% HR,MES: 220,00</t>
  </si>
  <si>
    <t>002 PERICULOSIDADE 221,11 561,65 III 401 I,N,S,S, 0,00 209,45 III 711 BASE OR SALARI 2,224,38</t>
  </si>
  <si>
    <t>101 SALARIO 30,00 1,872,18 III 405 I,R,R,F, 7,50 24,02 III 719 SAL CONTR ATE 2,433,83</t>
  </si>
  <si>
    <t>398 IND MS INTRAJO 21,00 232,26 III 447 PAT 20,00 41,86 III 727 BASE DO FGTS 2,433,83</t>
  </si>
  <si>
    <t>I 458 DESC, PAC, IND 0,00 106,20 oIl 728 FGTS 194,71</t>
  </si>
  <si>
    <t>I 562 DEV, VR PAGO A 0,00 41,86 III 737 BASE SEG VIDA 13,16</t>
  </si>
  <si>
    <t>I I 799 LIQ A RECEBER 2,242,70</t>
  </si>
  <si>
    <t>I I 836 V,R PROX MEl 418,60</t>
  </si>
  <si>
    <t>TOTAlS -&gt; 271,00 2 , 6 6 6 , 0 9 27,50 423,39 SALARIO LIQ, 2,242,70</t>
  </si>
  <si>
    <t>C,CUSTO:I32I63I29-MPEMG - UBERABA MAT,: 012928 NOME: CAMILO LELLYS CROSARA FERRAZ FUNCAO: 171 VIGILANTE HORISTA BH</t>
  </si>
  <si>
    <t>DT,ADM,:16/I3/21 CATEG,: HORISTA SAL,: 8,51 DEP,I,R,: 01 DEP,SAL,FAM,: II PERC,ADTO: III %HR,MES: 220,00</t>
  </si>
  <si>
    <t>Sit, Folha: NORMAL</t>
  </si>
  <si>
    <t>002 PERICULOSIDADE 1,11 140,74 III 401 I,N,S,S, 0,00 48,91 III 703 DED DEPENDENTE 189,59</t>
  </si>
  <si>
    <t>112 DIR S/MONA EXT 0,00 10,47 III 447 PAT 21,11 41,86 III 711 BASE IR SALARI 603,23</t>
  </si>
  <si>
    <t>113 DIR HORISTA 0,00 67,02 III I 719 SAL CONTR ATE 652,14</t>
  </si>
  <si>
    <t>194 SALARIO BORA 47,25 402,10 001 I 727 BASE DO FGTS 652,14</t>
  </si>
  <si>
    <t>323 BORA EXTRA 60% 4 1 00 0,32 001 I 728 FGTS 52,17</t>
  </si>
  <si>
    <t>361 SALARIO BORA N 3,70 31,49 ool I 737 BASE SEG VIDA 13,16</t>
  </si>
  <si>
    <t>398 IND MS INTRAJO 2,30 0,12 III I 755 DED IBIS SALAR 48,91</t>
  </si>
  <si>
    <t>I I 768 6 TERCEIROS 37,82</t>
  </si>
  <si>
    <t>I I 769 6 ACIDENTE TRA 19,56</t>
  </si>
  <si>
    <t>I I 799 LOG A RECEBER 561,49</t>
  </si>
  <si>
    <t>I I 800 BASE ASSIST, M 106,41</t>
  </si>
  <si>
    <t>I I 825 BASE SALARIO 1 939,22</t>
  </si>
  <si>
    <t>I I 836 V,R PROX MES 418,60</t>
  </si>
  <si>
    <t>ESPARTA Folha,,: 12</t>
  </si>
  <si>
    <t>Emprepa: ESPARTA Fi1,: 01 - BELO HORIZONTE Contrato do Tipo : Indeterminado</t>
  </si>
  <si>
    <t>TOTAlS -&gt; 57,25 652,26 20,00 90,77 SALARIO LIQ, 561,49</t>
  </si>
  <si>
    <t>C,CUSTO:I32I63I19-MPEMG - ARACUAI MAT,: 012352 NOME: CARLOS ALBERTO GOMES GE OLIVEI FUNCAO: 173 VIGILANTE MG</t>
  </si>
  <si>
    <t>DT,ADM,:18/1I/18 CATEG,: MENSALISTA SAL,: 1,872,18 DEP,I,R,: DEP,SAL,FAM,: PERC,ADTO: 000% HR,MES: 220,00</t>
  </si>
  <si>
    <t>002 PERICULOSIDADE 220,00 561,65 III 401 I,N,S,S, 0,00 209,45 III 711 BASE IR SALARI 2,224,38</t>
  </si>
  <si>
    <t>328 REEMB, EXAMES 1,11 71,11 III 447 PAT 21,11 41,86 III 727 BASE DO FGTS 2,433,83</t>
  </si>
  <si>
    <t>I I 799 LIQ A RECEBER 2,482,88</t>
  </si>
  <si>
    <t>TOTAlS -&gt; 273,55 2 , 7 5 8 , 2 1 27,55 275,33 SALARIO LIQ, 2,482,88</t>
  </si>
  <si>
    <t>C,CUSTO:I32I63I14-MPEMG - MONTES CLARO MAT,: 114151 NOME: CARLOS ARTUR DA SILVA FUNCAO: 173 VIGILANTE MG</t>
  </si>
  <si>
    <t>DT,ADM,:I1/I6/11 CATEG,: MENSALISTA SAL,: 1,872,18 DEP,I,R,: Ii DEP,SAL,FAM,: Ii PERC,ADTO: III %HR,MES: 221,00</t>
  </si>
  <si>
    <t>112 PERICULOSIDADE 221,11 621,17 III 411 I,N,S,S, 1,11 216,46 III 713 DED DEPENDENTE 189,59</t>
  </si>
  <si>
    <t>ill SALARIO 31,11 1,872,18 III 415 I,R,R,F, 7,51 13,66 III 711 BASE IR SALARI 2,275,79</t>
  </si>
  <si>
    <t>627 IND INTRAJORNA 11,11 194,71 III 408 MENS SINDICAL 1,51 28,18 III 719 SAL CONTR ATE 2,492,25</t>
  </si>
  <si>
    <t>I 447 PAT 14,00 29,30 551 727 BASE DO FGTS 2,492,25</t>
  </si>
  <si>
    <t>I 408 DESC, PAG, IND 0100 17,75 551 728 FGTS 199,38</t>
  </si>
  <si>
    <t>I 473 TAXA ADM,EMPRE 0100 2,55 371 737 BASE SEC VIDA 13,16</t>
  </si>
  <si>
    <t>I 587 EMPRESTIMO BV 1,11 481,11 371 755 DED lESS SALAR 216,46</t>
  </si>
  <si>
    <t>I 611 ASSIST MEDICA 1,11 91,14 III 759 CESTA BASICA 131,87</t>
  </si>
  <si>
    <t>I 653 CO-PARTICIPACA 1,11 97,46 III 767 9 lESS EMPRESA 498,45</t>
  </si>
  <si>
    <t>I I 768 9 TERCEIROS 144,55</t>
  </si>
  <si>
    <t>I I 799 LIQ A RECEBER 1,711,76</t>
  </si>
  <si>
    <t>I I 811 BASE ASSIST, M 106,38</t>
  </si>
  <si>
    <t>ESPARTA Folha,,: 13</t>
  </si>
  <si>
    <t>Hora ,,, :10:10:54 - Grupo de empresa: ESPARTA/ Filial: BELO HORIZONTE Emissão: 03/02/22</t>
  </si>
  <si>
    <t>TOTAlS -&gt; 261,55 2 , 6 8 6 , 9 6 23,00 975,25 SALARIO LID, 1,711,76</t>
  </si>
  <si>
    <t>C,CUSTO:I32I63I31-MPEMG - CAETE MAT,: 012719 NOME: CLAUDIO CORREIA DA SILVA FUNCAO: 173 VIGILANTE MG</t>
  </si>
  <si>
    <t>DT,ADM,:1I/I7/19 CATEG,: MENSALISTA SAL,: 1,872,10 DEP,I,R,: 01 DEP,SAL,FAM,: 01 PERC,ADTO: III %HR,MES: 220,00</t>
  </si>
  <si>
    <t>Sit, rolha: AFASTADO Periodo: 18/01/22 a 18/01/22</t>
  </si>
  <si>
    <t>002 PERICULOSIDADE 212,67 542,93 III 401 I,N,S,S, 0,00 199,71 sol 703 DED DEPENDENTE 189,59</t>
  </si>
  <si>
    <t>101 SALARIO 29,00 1,809,77 III 433 DESC, VALE TR 20,00 112,33 III 711 BASE IR SALARI 2,152,99</t>
  </si>
  <si>
    <t>130 ATESTADO MEDIC 1,11 62,41 III 447 PAT 21,11 41,86 III 719 SAL CONTR ATE 2,352,70</t>
  </si>
  <si>
    <t>398 IND B5 INTRAJO 21,00 232,26 III 458 DESC, PAG, IND 0,00 355,91 aol 727 BASE DO FGTS 2,352,70</t>
  </si>
  <si>
    <t>I 562 DEV, VR PAGO A 0100 41,86 001 728 FGTS 188,22</t>
  </si>
  <si>
    <t>I 600 ASSIST MEDICA 0100 95,54 001 737 BASE SEG VIDA 13,16</t>
  </si>
  <si>
    <t>I 653 CO-PARTICIPACA 1,11 73,78 III 755 DED INSS SALAR 199,71</t>
  </si>
  <si>
    <t>I 799 LID A RECEBER 1,786,88</t>
  </si>
  <si>
    <t>I 811 BASE ASSIST, M 106,38</t>
  </si>
  <si>
    <t>I BOB BASE VALE THAN 7,67</t>
  </si>
  <si>
    <t>I 836 V,R PROX MRS 418,60</t>
  </si>
  <si>
    <t>I 853 VR MRS ATUAL 439,53</t>
  </si>
  <si>
    <t>TOTAlS -&gt; 263,67 2 , 6 4 7 , 3 7 41,11 861,49 SALARIO LIQ, 1,786,88</t>
  </si>
  <si>
    <t>ESPARTA Folha,,: 14</t>
  </si>
  <si>
    <t>Empre,a: ESPARTA Pi,: 01 - BELO HORIZONTE Contrato do Tipo : Indeterminade</t>
  </si>
  <si>
    <t>DT,ADM,:07/06/21 CATEG,: MENSALISTA SAL,: 1,872,18 DEP,I,R,: 02 DEP,SAL,FAM,: 02 PERC,ADTO: 000 %BR,MES: 220,00</t>
  </si>
  <si>
    <t>101 SALARIO 30,00 1,872,18 III 447 PAT 20,00 41,86 III 711 BASE OR SALARI 2,224,30</t>
  </si>
  <si>
    <t>398 IND KS INTRA,7O 20,00 221,20 III 458 DEIC, ZAG, IND 0,00 318,61 ool 719 SAL CONTR ATE 2,433,03</t>
  </si>
  <si>
    <t>I 562 DEV, VR PAGO A 0100 62,79 OIl 727 BASE DO FGTS 2,433,03</t>
  </si>
  <si>
    <t>I 600 ASSIST MEDOCA 0,00 180,08 III 728 FGTS 194,71</t>
  </si>
  <si>
    <t>I 607 DESC, ODONTO D 0,00 15,94 III 737 BASE SEG VODA 13,16</t>
  </si>
  <si>
    <t>I I 755 DED ONSS SALAR 209,45</t>
  </si>
  <si>
    <t>I I 759 CESTA BASOCA 131,07</t>
  </si>
  <si>
    <t>I I 768 96 TERCEOROS 141,16</t>
  </si>
  <si>
    <t>I I 769 96 ACODENTE TRA 73,01</t>
  </si>
  <si>
    <t>I I 799 LOG A RECEBER 1,826, 30</t>
  </si>
  <si>
    <t>I I 836 V,R PROX MKS 418,60</t>
  </si>
  <si>
    <t>TOTAlS -&gt; 271,11 2 , 6 5 5 , 0 3 20,00 828,73 SALARIO LOG, 1,826, 30</t>
  </si>
  <si>
    <t>C,CUSTO:032063003-MPEMG - ALVARES CABR MAT,: 008142 NOME: CLEUDYR AUGUSTO TEOXEORA PUNCAO: 173 VIGILANTE MG</t>
  </si>
  <si>
    <t>DT,ADM, :02/01/15 CATEG, MENSALOSTA SAL, 1,872,18 DEP,O,R, : DEP,SAL,FAM, : PERC,ADTO: 000 96 HR,MES: 220,00</t>
  </si>
  <si>
    <t>COD DESCROCAO REF, VALOR PCI COD DESCROCAO REF, VALOR PCI COD DESCROCAO VALOR</t>
  </si>
  <si>
    <t>002 PEROCULOSODADE 220,00 561,65 III 401 O,N,5,5, 0,00 268,91 III 711 BASE OR SALARO 2,660,41</t>
  </si>
  <si>
    <t>101 SALARIO 30,00 1,872,18 III 405 O,R,R,F, 7,50 56,73 III 719 SAL CONTR ATE 2,929,32</t>
  </si>
  <si>
    <t>274 ADOC NOTURNO B 112,00 495,49 II 1 447 PAT 14,00 29,30 001 727 BASE DO POTS 2,929,32</t>
  </si>
  <si>
    <t>398 IND KS ONTRAJO 16,00 176,96 oIl 458 DESC, PAG, IND 0,00 283,21 III 728 POTS 234,35</t>
  </si>
  <si>
    <t>I I 737 BASE lEG VODA 13,16</t>
  </si>
  <si>
    <t>I I 755 DED ONSS SALAR 268,91</t>
  </si>
  <si>
    <t>I I 767 96 ONSS EMPRESA 585,86</t>
  </si>
  <si>
    <t>I I 799 LOG A RECEBER 2,468,13</t>
  </si>
  <si>
    <t>I I 836 V,R PROX MEl 293,02</t>
  </si>
  <si>
    <t>TOTAlS -&gt; 378,00 3,106,28 21,50 638,15 SALARIO LOG, 2,468,13</t>
  </si>
  <si>
    <t>401 lESS, 0,00 247,17</t>
  </si>
  <si>
    <t>404 LOG PAGO FERIA 0,00 3,699,00</t>
  </si>
  <si>
    <t>405 I,R,R,F, 7,50 42,98</t>
  </si>
  <si>
    <t>4481,N,S,S,NASF 0,00 8,86</t>
  </si>
  <si>
    <t>542,93 001</t>
  </si>
  <si>
    <t>18,72 III</t>
  </si>
  <si>
    <t>542,93 III</t>
  </si>
  <si>
    <t>1,009,77 III</t>
  </si>
  <si>
    <t>32,58 aol</t>
  </si>
  <si>
    <t>62,41 aol</t>
  </si>
  <si>
    <t>2,52 aol</t>
  </si>
  <si>
    <t>73,01 III</t>
  </si>
  <si>
    <t>408,72 III</t>
  </si>
  <si>
    <t>0,87 III</t>
  </si>
  <si>
    <t>1,009,70 001</t>
  </si>
  <si>
    <t>944,01 aol</t>
  </si>
  <si>
    <t>14,59 aol</t>
  </si>
  <si>
    <t>371,62 III</t>
  </si>
  <si>
    <t>132,72 III</t>
  </si>
  <si>
    <t>ESPARTA Folha,,: 15</t>
  </si>
  <si>
    <t>Hora ,,, :10:10:57 - Grupo de empresa: ESPARTA/ Filial: BELO HORIZONTE Emissão: 03/02/22</t>
  </si>
  <si>
    <t>Empre,a: ESPARTA Pi,: 01 - BELO HORIZONTE Contrato do Tipe : Indeterminade</t>
  </si>
  <si>
    <t>C,CUSTO:032063047-MPEMG - CARMO DO RIO MAT,: 013776 NOME: CRESIO SILVA</t>
  </si>
  <si>
    <t>DT,ADM, :15/03/21 CATEG, MENSALISTA SAL, 1,572,15 DEP,I,R,</t>
  </si>
  <si>
    <t>002 PERICULOSIDADE 220,00 561,65</t>
  </si>
  <si>
    <t>101 SALARIO 30,00 1,572,15</t>
  </si>
  <si>
    <t>398 IND KS INTRA,7O 20,00 221,20</t>
  </si>
  <si>
    <t>PCI COD DESCRICAO REF,</t>
  </si>
  <si>
    <t>III 401 I,N,S,S, 0,00</t>
  </si>
  <si>
    <t>001 405 I,R,R,F, 7,50</t>
  </si>
  <si>
    <t>001 447 PAT 20,00</t>
  </si>
  <si>
    <t>I 450 DESC, SAG, IND 0,00</t>
  </si>
  <si>
    <t>562 DRy, VR PAGO A 0,00</t>
  </si>
  <si>
    <t>209,45 III 711 BASE OR SALARI 2,224,38</t>
  </si>
  <si>
    <t>24,52 001 719 SAL CONTR ATE 2,433,83</t>
  </si>
  <si>
    <t>41,86 001 727 BASE DO TOTS 2433,83</t>
  </si>
  <si>
    <t>318,61 001 720 TOTS 194,71</t>
  </si>
  <si>
    <t>41,06 oIl 755 DED INSS SALAR 209,45</t>
  </si>
  <si>
    <t>767 9 INSS EMPRESA 486,77</t>
  </si>
  <si>
    <t>I 768 9 TERCEIROS 141,16</t>
  </si>
  <si>
    <t>I 769 9 ACIDENTE TRA 73,01</t>
  </si>
  <si>
    <t>I 799 LOG A RECEBER 2019,23</t>
  </si>
  <si>
    <t>825 BASE SALARIO 1,872,18</t>
  </si>
  <si>
    <t>836 V,R PROX MES 418,60</t>
  </si>
  <si>
    <t>053 VR MES ATUAL 439,53</t>
  </si>
  <si>
    <t>DEP,SAL,FAM, : PERC,ADTO: 555 % BR,MES: 220,00</t>
  </si>
  <si>
    <t>TOTAlS -&gt; 270,00 2,655,03 27,50 635,00 SALARIO LOG, 2,019,23</t>
  </si>
  <si>
    <t>C,CUSTO:I32I63I27-MPEMG - POUSO ALEGRE MAT,: 005255 NOME: DIEGO SILVA DOS SANTOS FUNCAO: 173 VIGILANTE MG</t>
  </si>
  <si>
    <t>DT,ADM, :05/07/13 CATEG, : MENSALISTA SAL,: 1,872,10 DEP,I,R, DEP , SAL, FAN, PERC,ADTO: III BR,MES: 220,00</t>
  </si>
  <si>
    <t>Sit, Foiha: FERIAS - Periodo: 31/01/22 a 01/03/22</t>
  </si>
  <si>
    <t>TOTAlS -&gt; 427,67 6,767,40 7,50 3,990,01 SALARIO LOG, 2,769,47</t>
  </si>
  <si>
    <t>ESPARTA Folha,,: 16</t>
  </si>
  <si>
    <t>SIGA /GPERO4O/v, 12 FOLHA Periodo : 01/01/22 A 31/01/22 DT,Ref,: 03/02/22</t>
  </si>
  <si>
    <t>DT,ADM,:21/08/17 CATEG,: MENIALISTA SAL,: 1,972,19 DEP,I,R,: 03 DEP,IAL,FAM,: 03 PERC,ADTO: 000 %BR,MES: 220,00</t>
  </si>
  <si>
    <t>002 PERICULOSIDADE 220,00 561,65 III 401 I,N,S,S, 0,00 268,91 III 703 DED DEPENDENTE 568,77</t>
  </si>
  <si>
    <t>101 SALARIO 30,00 1,872,18 III 405 I,R,R,F, 7,50 14,07 ool 711 BASE IR SALARI 2,660,41</t>
  </si>
  <si>
    <t>274 ADIC NOTURNO B 112,00 495,49 III 447 PAT 14,00 29,30 III 719 SAL CONTR ATE 2,929, 32</t>
  </si>
  <si>
    <t>398 IND KS INTRAO 16,00 176,96 III 450 DEIC, PAC, IND 0,00 88,50 ool 727 BASE DO FGTS 2,929,32</t>
  </si>
  <si>
    <t>I 611 ASSIST MEDICA 1,11 180,08 III 728 FGTS 234,35</t>
  </si>
  <si>
    <t>I 610 DESC, ODONTOLO 1,11 47,82 III 737 BASE SEG VIDA 13,16</t>
  </si>
  <si>
    <t>I 769 9 ACIDENTE TRA 87,88</t>
  </si>
  <si>
    <t>I 799 LIQ A RECEBER 2,477,60</t>
  </si>
  <si>
    <t>I 811 BASE ASSIST, N 106,38</t>
  </si>
  <si>
    <t>I 836 V,R PROX MKS 293,02</t>
  </si>
  <si>
    <t>TOTAlS -, 378,11 3 , 1 0 6 , 2 8 21,50 628,68 SALARIO LIQ, 2,477,60</t>
  </si>
  <si>
    <t>DT,ADM, :05/04/21 CATEG, : MENSALISTA SAL,: 8,51 DEP,I,R, : 03 DEP,SAL,FAM, : Ii PERC,ADTO: III 9 HR,MES: 220,00</t>
  </si>
  <si>
    <t>002 PERICULOSIDADE 0100 143,86 aol 401 I,N,5,5, 0100 57,60 III 703 DED DEPENDENTE 568,77</t>
  </si>
  <si>
    <t>113 DIR KORISTA 0100 68,51 oIl 447 PAT 20,00 41,86 III 711 BASE IR SALARI 710,47</t>
  </si>
  <si>
    <t>129 SALARIO FAMILI 1,00 51,27 oIl 600 ASSIST MEDICA 0,00 166,02 oIl 719 SAL CONTR ATE 768,07</t>
  </si>
  <si>
    <t>273 REEMBOLSO CON 1,11 16,80 III I 728 FGTS 61,45</t>
  </si>
  <si>
    <t>361 SALARIO HORA N 17,11 144,67 III I 755 DED INSS SALAR 57,60</t>
  </si>
  <si>
    <t>I I 767 9 INSS EMPRESA 153,61</t>
  </si>
  <si>
    <t>I I 811 BASE ASSIST, N 100,91</t>
  </si>
  <si>
    <t>I I 825 BASE SALARIO 1,940,71</t>
  </si>
  <si>
    <t>I I 878 BASE SEGURO DE 13,16</t>
  </si>
  <si>
    <t>TOTAlS -&gt; 66,30 836,14 21,11 265,48 SALARIO LIQ, 570,66</t>
  </si>
  <si>
    <t>ESPARTA Folha,,: 17</t>
  </si>
  <si>
    <t>Hora ,,, :10:10:58 - Grupo de empresa: ESPARTA/ Filial: BELO HORIZONTE Emissão: 03/02/22</t>
  </si>
  <si>
    <t>C,CUSTO:032063020-MPEMG - MONTE CARMEL MAT,: 011399 NOME: EDIOMAR SOARES RODRIGUES FUNCAO: 173 VIGILANTE MG</t>
  </si>
  <si>
    <t>DT,ADM, :01/08/17 CATEG, MENSALISTA SAL,: 1,872,18 DEP,I,R, DEP,SAL,FAM, PERC,ADTO: 000 6 BR,MES: 220,00</t>
  </si>
  <si>
    <t>101 SALARIO 30,00 1,872,18 III 405 I,R,R,F, 7,50 24,52 aol 719 SAL CONTR ATE 2,433,83</t>
  </si>
  <si>
    <t>I 447 PAT 20,00 41,86 aol 727 BASE DO FGTS 2,433,83</t>
  </si>
  <si>
    <t>I I 799 LIQ A RECEBER 2,158,50</t>
  </si>
  <si>
    <t>TOTAlS -&gt; 251,11 2,433,83 27,51 275,33 SALARIO LIQ, 2,158,50</t>
  </si>
  <si>
    <t>C,CUSTO:032063021-MPEMG - VARGINHA MAT,: 006360 HOME: EDMILSON DR PAULA FUNCAO: 173 VIGILANTE MG</t>
  </si>
  <si>
    <t>DT,ADM, :12/52/14 CATEG, : MENSALISTA SAL,: 1,872,18 DRP,I,R, : DRP,SAL,FAM, : PERC,ADTO: 555 6 HR,MES: 220,00</t>
  </si>
  <si>
    <t>112 PERICULOSIDADE 221,11 561,65 III 411 I,N,S,S, 0,00 209,45 III 711 BASE IR SALARI 2,224,38</t>
  </si>
  <si>
    <t>151 SALARIO 30,00 1,872,18 aol 405 I,R,R,F, 7,50 24,52 aol 719 SAL CONTR ATE 2,433,83</t>
  </si>
  <si>
    <t>398 IND KS INTRASO 20,00 221,25 aol 447 PAT 20,00 41,86 aol 727 BASE DO FGTS 2,433,83</t>
  </si>
  <si>
    <t>I 562 DEV, VR PAGO A 0,00 62,79 aol 728 FGTS 194,71</t>
  </si>
  <si>
    <t>I I 755 ORG INSS SALAR 209,45</t>
  </si>
  <si>
    <t>I I 768 6 TRRCEIROS 141,16</t>
  </si>
  <si>
    <t>I I 799 LIQ A RECEBER 2,316, 91</t>
  </si>
  <si>
    <t>I I 811 BASE ASSIST, N 106,38</t>
  </si>
  <si>
    <t>TOTAlS -, 271,11 2,655,13 27,51 338,12 SALARIO LIQ, 2,316, 91</t>
  </si>
  <si>
    <t>ESPARTA Folha,,: 18</t>
  </si>
  <si>
    <t>C,CUSTO:I32I6304I-MPEMG - VISCONDE DO MAT,: 012567 NOME: EDT CARLOS NEVES PINTO FUNCAO: 173 VIGILANTE MG</t>
  </si>
  <si>
    <t>DT,ADM,:03/04/19 CATEG,: MENIALIITA SAL,: 1,872,18 DEP,I,R,: 03 DEP,IAL,FAM,: 00 PERC,ADTO: 000 %BR,MES: 220,00</t>
  </si>
  <si>
    <t>112 PERICULOSIDADE 221,11 561,65 III 401 I,N,S,S, 1,11 265,19 III 703 DED DEPENDENTE 568,77</t>
  </si>
  <si>
    <t>101 SALARIO 30,00 1,872,18 III 405 I,R,R,F, 7,50 12,02 oIl 711 BASE IN IALARI 2,633,16</t>
  </si>
  <si>
    <t>274 ADIC NOTURNO B 105,00 464,52 aol 447 PAT 14,00 29,30 OIl 719 SAL CONTR ATE 2,898,35</t>
  </si>
  <si>
    <t>398 IND KS INTRAO 15,00 165,90 III 600 ASSIST MEDICA 0,00 90,04 oIl 727 BASE DO FGTS 2,898,35</t>
  </si>
  <si>
    <t>I I 720 FGTS 231,87</t>
  </si>
  <si>
    <t>I I 755 DED IBIS SALAR 265,19</t>
  </si>
  <si>
    <t>I I 768 % TERCEIROS 160,10</t>
  </si>
  <si>
    <t>I I 769 % ACIDENTE TRA 86,95</t>
  </si>
  <si>
    <t>I I 799 LIQ A RECEBER 2,667,70</t>
  </si>
  <si>
    <t>TOTAlS -&gt; 370,00 3 , 0 6 4 , 2 5 21,50 3 96, 55 SALARIO LIQ, 2,667,70</t>
  </si>
  <si>
    <t>C,CUSTO:032063008-MPEMG AUGUITO DX L MAT,: 004005 NOME: ELIZANGELA APARECIDA DX AMORIM FUNCAO: 173 VIGILANTE MG</t>
  </si>
  <si>
    <t>DT,ADM,:01/06/11 CATEG,: MENIALIITA SAL,: 1,872,10 DEP,I,R,: Ii DEP,IAL,FAM,: II PERC,ADTO: 000% HR,MEI: 220,00</t>
  </si>
  <si>
    <t>002 PERICULOSIDADE 220,00 561,65 III 401 I,N,5,5, 0100 209,45 III 703 DED DEPENDENTE 109,59</t>
  </si>
  <si>
    <t>101 SALARIO 30,00 1,872,18 III 433 DEIC, VALE TR 20,00 112,33 oIl 711 BASE IR IALARI 2224,38</t>
  </si>
  <si>
    <t>398 IND KS INTRAJO 5,00 55,30 III 447 PAT 20,00 41,86 aol 719 SAL CONTR ATE 2433,03</t>
  </si>
  <si>
    <t>I 458 DEIC, PAG, IND 0,00 141,60 III 727 BASE DO FGTS 2,433,03</t>
  </si>
  <si>
    <t>I 562 DEV, VR PAGO A 1,11 62,79 III 720 FGTS 194,71</t>
  </si>
  <si>
    <t>I 600 ASSIST MEDICA 1,11 90,04 III 737 BASE lEG VIDA 13,16</t>
  </si>
  <si>
    <t>I 607 DEIC, ODONTO D 0100 15,94 III 755 DED IBIS SALAR 209,45</t>
  </si>
  <si>
    <t>I I 759 CEITA BASICA 131,07</t>
  </si>
  <si>
    <t>I I 767 % IBIS EMPREIA 406,77</t>
  </si>
  <si>
    <t>I I 799 LIQ A RECEBER 1,815,12</t>
  </si>
  <si>
    <t>I I 800 BASE ASSIST, M 106,30</t>
  </si>
  <si>
    <t>I I 808 BASE VALE THAN 193,67</t>
  </si>
  <si>
    <t>I I 036 V,R PROX MEl 410,60</t>
  </si>
  <si>
    <t>ESPARTA Folha,,: 19</t>
  </si>
  <si>
    <t>Hora ,,, :10:10:59 - Grupo de empresa: ESPARTA/ Filial: BELO HORIZONTE Emissão: 03/02/22</t>
  </si>
  <si>
    <t>TOTAlS -&gt; 255,55 2,489,13 45,55 674,51 SALARIO LIQ, 1,815,12</t>
  </si>
  <si>
    <t>C,CUSTO:I32I63114-MPEMG - DIAS ADORNO MAT,: 004914 NOME: ELVIS SANDRO PEREIRA RAMOS FUNCAO: 173 VIGILANTE MG</t>
  </si>
  <si>
    <t>DT,ADM, :25/09/12 CATEG, MENSALISTA</t>
  </si>
  <si>
    <t>Sit, rolha: FERIAS</t>
  </si>
  <si>
    <t>SAL,: 1,872,18 DEP,I,R,: Ii DEP,SAL,FAM,: II PERC,ADTO: 111% HR,MES: 220,00</t>
  </si>
  <si>
    <t>III 711 BASE lB SALARI 1,853,47</t>
  </si>
  <si>
    <t>III 719 SAL CONTR ATE 2,440,23</t>
  </si>
  <si>
    <t>OIl 727 BASE DO FGTS 2,440,23</t>
  </si>
  <si>
    <t>OIl 728 TOTS 195,22</t>
  </si>
  <si>
    <t>III 759 CESTA BASICA 131,87</t>
  </si>
  <si>
    <t>III 767 9 INSS EMPRESA 488,05</t>
  </si>
  <si>
    <t>I 799 LIQ A RECEBER 1,336, 62</t>
  </si>
  <si>
    <t>811 BASE ASSIST, B 106,38</t>
  </si>
  <si>
    <t>BOB BASE VALE THAN 264,27</t>
  </si>
  <si>
    <t>I 841 VT PROX MKS - 376,60</t>
  </si>
  <si>
    <t>433 DESC, VALE TR</t>
  </si>
  <si>
    <t>448 I,N,5,5, HAS F</t>
  </si>
  <si>
    <t>458 DESC, FAG, IND</t>
  </si>
  <si>
    <t>607 DESC, ODONTO D</t>
  </si>
  <si>
    <t>TOTAlS -&gt; 219,33 2,588,63 33,00 1,252, 01 SALARIO LIQ, 1,336, 62</t>
  </si>
  <si>
    <t>ESPARTA Folha,,: 20</t>
  </si>
  <si>
    <t>Empresa: ESPARTA Pi,: 01 - BELO HORIZONTE Contrato do Tips : Indeterminade</t>
  </si>
  <si>
    <t>DT,ADM,:01/12/16 CATEG,: MENSALISTA SAL,: 1,872,18 DEP,I,R,: 01 DEP,SAL,FAM,: 51 PERC,ADTO: SOS %BR,MES: 225,00</t>
  </si>
  <si>
    <t>002 PERICULOSIDADE 220,00 561,65 III 401 I,N,S,S, 0,00 257,76 III 703 DED DEPENDENTE 189,59</t>
  </si>
  <si>
    <t>101 SALARIO 30,00 1,872,18 sal 455 I,R,R,F, 7,50 36,37 001 711 BASE OR SALARI 2,578,65</t>
  </si>
  <si>
    <t>274 ADICNOTURNOB 91,00 402,58 aol 447 PAT 14,00 29,30 sal 719 SAL CONTR ATE 2,936,41</t>
  </si>
  <si>
    <t>398 IND KS INTRAO 13,00 143,78 III 458 DESC, SAG, INS 5155 123,55 001 727 BASE DO FGTS 2,836,41</t>
  </si>
  <si>
    <t>I 562 DEV, VR PAGO A 0,00 62,79 III 728 FGTS 226,91</t>
  </si>
  <si>
    <t>I 755 DED INSS SALAR 257,76</t>
  </si>
  <si>
    <t>I 768 % TERCEIROS 164,51</t>
  </si>
  <si>
    <t>I 769 8 ACIDENTE TRA 85,09</t>
  </si>
  <si>
    <t>I 799 LOG A RECEBER 2,470,97</t>
  </si>
  <si>
    <t>I 800 BASE ASSIST, N 106,38</t>
  </si>
  <si>
    <t>TOTAlS -&gt; 354,00 2,980,19 21,50 509,22 SALARIO LOG, 2,470,97</t>
  </si>
  <si>
    <t>C,CUSTO:532063903-MPEMG - COBERTURA SE MAT,: 014021 NOME: EZIQUIEL OLIVEIRA STORNER FUNCAO: 173 VIGILANTE MG</t>
  </si>
  <si>
    <t>DT,ADM,:10/01/22 CATEG,: MENSALISTA SAL,: 1,872,18 DEP,I,R,: Si DEP,SAL,FAM,: SI PERC,ADTO: 000% HR,MES: 220,00</t>
  </si>
  <si>
    <t>002 PERICULOSIDADE 161,33 411,88 551 401 I,N,5,5, 0,00 144,13 001 711 BASE OR SALARI 1640,6$</t>
  </si>
  <si>
    <t>101 SALARIO 22,00 1,372,93 III 447 PAT 14,00 29,30 001 719 SAL CONTR ATE 1794,91</t>
  </si>
  <si>
    <t>I 418 DESC, SAG, INS 0,00 123,90 001 727 BASE DO FGTS 1794,91</t>
  </si>
  <si>
    <t>I I 728 FGTS 142,78</t>
  </si>
  <si>
    <t>I I 755 DED INSS SALAR 144,13</t>
  </si>
  <si>
    <t>I I 767 8 INSS EMPRESA 356,96</t>
  </si>
  <si>
    <t>I I 768 8 TERCEIROS 103,52</t>
  </si>
  <si>
    <t>I I 769 8 ACIDENTE TRA 53,54</t>
  </si>
  <si>
    <t>I I 799 LOG A RECEBER 1,487,48</t>
  </si>
  <si>
    <t>TOTAlS -&gt; 183,33 1 , 7 8 4 , 8 1 14,00 297,33 SALARIO LOG, 1487,4$</t>
  </si>
  <si>
    <t>ESPARTA Folha,,: 21</t>
  </si>
  <si>
    <t>SIGA /GPERO4O/v, 12 FOLHA Perioclo: 01/01/22 A 31/01/22 DT,Ref,: 03/02/22</t>
  </si>
  <si>
    <t>Hora ,,, : 10:11:00 - Grupo de empresa: ESPARTA/ Filial: BELO HORIZONTE Emissão: 03/02/22</t>
  </si>
  <si>
    <t>smpreaa: ESPARTA P11,: 01 - BELO HORIZONTE Contrato do Tipo : Indeterminado</t>
  </si>
  <si>
    <t>C,CUSTO:I32I63I3I-MPEMG - ARAGUARI MAT,: 009593 NOME: FABIANO SILVA CASSIMIRO FUNCAO: 173 VIGILANTE MG</t>
  </si>
  <si>
    <t>DT,ADM,:28/03/16 CATEG,: MENSALISTA SAL,: 1,972,14 DEP,I,R,: 01 DEP,SAL,FAM,: 00 PERC,ADTO: 000 %HR,MES: 220,00</t>
  </si>
  <si>
    <t>Sit, P01hZ: NORMAL</t>
  </si>
  <si>
    <t>002 PERICULOSIDADE 220,00 561,65 III 401 I,N,S,S, 0,00 209,45 III 703 DED DEPENDENTE 189,59</t>
  </si>
  <si>
    <t>101 SALARIO 30,00 1,872,18 III 408 MENS SINDICAL 2,00 37,44 III 711 BASE IR SALARI 2,224,38</t>
  </si>
  <si>
    <t>I 447 PAT 20,00 41,86 001 719 SAL CONTR ATE 2,433,83</t>
  </si>
  <si>
    <t>I 600 ASSIST MEDICA 0,00 175,06 001 727 BASE DO FGTS 2,433,83</t>
  </si>
  <si>
    <t>I 618 DESC, ODONTO D 1,11 28,96 III 728 FGTS 194,71</t>
  </si>
  <si>
    <t>I 653 CO-PARTICIPACA 1,11 24,85 III 737 BASE ORG VIDA 13,16</t>
  </si>
  <si>
    <t>I l 769 9 ACIDENTE TRA 73,01</t>
  </si>
  <si>
    <t>I I 799 LIQ A RECEBER 1,916,21</t>
  </si>
  <si>
    <t>I I 811 BASE ASSIST, N 106,41</t>
  </si>
  <si>
    <t>TOTAlS -, 251,11 2,433,83 22,11 517,62 SALARIO LIQ, 1,916,21</t>
  </si>
  <si>
    <t>C,CUSTO:132163111-MPEMG - CONTAGEM MAT,: 008393 ROME: PABlO CARDOSO DOS SANTOS FUNCAO: 173 VIGILANTE MG</t>
  </si>
  <si>
    <t>DT,ADM, :20/03/15 CATEG, : MENSALISTA SAL,: 1,872,18 DEP,I,R, : DEP,SAL,FAM, : PERC,ADTO: 000 9 HR,MES: 220,00</t>
  </si>
  <si>
    <t>002 PERICULOSIDADE 220,00 561,65 III 401 I,N,5,5, 0,00 261,47 III 711 BASE IR SALARI 2,605,91</t>
  </si>
  <si>
    <t>101 SALARIO 30,00 1,872,18 III 405 I,R,R,P, 7,50 52,64 III 719 SAL CONTR ATE 2,867,38</t>
  </si>
  <si>
    <t>274 ADIC NOTURNO B 98,00 433,55 001 447 PAT 14,00 29,30 III 727 BASE DO FGTS 2,867,38</t>
  </si>
  <si>
    <t>398 IND MS INTRAJO 14,00 154,84 III 458 DESC, PAG, IND 1,11 212,41 III 728 FGTS 229,39</t>
  </si>
  <si>
    <t>I 562 DEV, VR PAGO A 1,11 41,86 III 737 BASE ORG VIDA 13,16</t>
  </si>
  <si>
    <t>I I 755 DED INSS SALAR 261,47</t>
  </si>
  <si>
    <t>I I 769 9 ACIDENTE TRA 86,02</t>
  </si>
  <si>
    <t>I I 799 LIQ A RECEBER 2,424,54</t>
  </si>
  <si>
    <t>TOTAlS -&gt; 362,00 3 , 0 2 2 , 2 2 21,50 597,68 SALARIO LIQ, 2,424,54</t>
  </si>
  <si>
    <t>ESPARTA Folha,,: 22</t>
  </si>
  <si>
    <t>Hora ,,, : 10:11:01 - Grupo de empresa: ESPARTA/ Filial: BELO HORIZONTE Emissão: 03/02/22</t>
  </si>
  <si>
    <t>C,CUSTO:I32I63I32-MPEMG - OLEGARIO MAC MAT,: 008821 NOME: FABIO FERNANDES DA SILVA FUNCAO: 173 VIGILANTE MG</t>
  </si>
  <si>
    <t>DT,ADM, :11/55/15 CATEG, MENSALISTA SAL,: 1,872,18 DEP,I,R, DEP,SAL,FAM, PERC,ADTO: 555 6 BR,MES: 225,00</t>
  </si>
  <si>
    <t>Sit, Foiha: AFASTADO - Periodo: 13/01/22 a 16/01/22</t>
  </si>
  <si>
    <t>002 PERICULOSIDADE 190,67 486,77 III 401 I,N,S,S, 1,11 173,33 III 711 BASE IR SALARI 1,936,00</t>
  </si>
  <si>
    <t>151 SALARIO 26,00 1,622,56 001 433 DESC, VALE TR 1 1 00 13,10 001 719 SAL CONTR ATE 2,109,33</t>
  </si>
  <si>
    <t>135 ATESTADO MEDIC 4,00 249,62 001 447 PAT 1 1 00 2,59 oIl 727 BASE DO FGTS 2,109,33</t>
  </si>
  <si>
    <t>I I 799 LIQ A RECEBER 2,160,56</t>
  </si>
  <si>
    <t>I I 836 V,R PROX MRS 20,93</t>
  </si>
  <si>
    <t>TOTAlS -&gt; 221,67 2 , 3 7 0 , 0 1 2,50 259,45 SALARIO LIQ, 2,160,56</t>
  </si>
  <si>
    <t>C,CUSTO:032063025-MPEMG - GOITACAZES 1 MAT,: 005062 NOME: FLAVIO COSTA SANTOS FUNCAO: 173 VIGILANTE MG</t>
  </si>
  <si>
    <t>DT,ADM,:17/I1/13 CATEG,: MENSALISTA SAL,: 1,872,18 DEP,I,R,: 02 DEP,SAL,FAM,: II PERC,ADTO: III SHR,MES: 220,00</t>
  </si>
  <si>
    <t>COD DESCRICAO REF, VALOR PCI COD DESCRICAO REF,</t>
  </si>
  <si>
    <t>002 PERICULOSIDADE 220,55 561,65 III 401 I,N,5,5, 1,11</t>
  </si>
  <si>
    <t>101 SALARIO 30,00 1,872,18 III 405 I,R,R,F, 7,50</t>
  </si>
  <si>
    <t>398 IND HS INTRAJO 15,11 165,90 III 458 DESC, PAG, IND 1,11</t>
  </si>
  <si>
    <t>I 611 ASSIST MEDICA 1,11</t>
  </si>
  <si>
    <t>I 607 DESC, ODONTO D 0,00</t>
  </si>
  <si>
    <t>26,24 III 711 BASE IR SALARI 2,633,16</t>
  </si>
  <si>
    <t>29,30 III 719 SAL CONTR ATE 2,898,35</t>
  </si>
  <si>
    <t>283,21 III 727 BASE DO FGTS 2,898,35</t>
  </si>
  <si>
    <t>90,04 III 728 FGTS 231,87</t>
  </si>
  <si>
    <t>15,94 III 737 BASE SEC VIDA 13,16</t>
  </si>
  <si>
    <t>I 755 DED IN55 SALAR 265,19</t>
  </si>
  <si>
    <t>I 767 6 INSS EMPRESA 579,67</t>
  </si>
  <si>
    <t>I 768 6 TERCEIROS 168,10</t>
  </si>
  <si>
    <t>I 769 6 ACIDENTE TRA 86,95</t>
  </si>
  <si>
    <t>I 799 LIQ A RECEBER 2,354,33</t>
  </si>
  <si>
    <t>I 855 BASE ASSIST, M 106,38</t>
  </si>
  <si>
    <t>ESPARTA Folha,,: 23</t>
  </si>
  <si>
    <t>Hora ,,, : 10:11:02 - Grupo de empresa: ESPARTA/ Filial: BELO HORIZONTE Emissão: 03/02/22</t>
  </si>
  <si>
    <t>TOTAlS -, 370,00 3 , 0 6 4 , 2 5 21,50 709,92 SALARIO LIQ, 2,354,33</t>
  </si>
  <si>
    <t>C,CUSTO:032063007-MPEMG - OURO PRETO MAT,: 004025 NOME: FLAVIO LUCIO COSTA SOUZA PUNCAO: 173 VIGILANTE MG</t>
  </si>
  <si>
    <t>DT,ADM,:01/06/11 CATEG,: MENSALISTA SAL,: 1,872,10 DEP,I,R,,: 02 DEP,SAL,FAM,: 02 PERC,ADTO: 000 %HR,MES: 220,00</t>
  </si>
  <si>
    <t>Sit, polha: NORMAL</t>
  </si>
  <si>
    <t>002 PERICULOSIDADE 220,00 561,65 001 401 I,N,5,5, 0,00 213,16 aol 703 DED DEPENDENTE 379,18</t>
  </si>
  <si>
    <t>101 SALARIO 30,00 1,072,10 001 446 INIUFIC, GE IA 0,00 668,04 001 711 BASE IR SALARI 2251,64</t>
  </si>
  <si>
    <t>274 ADIC NOTURNO B 7,00 30,97 III 447 PAT 14,00 29,30 III 719 SAL CONTR ATE 2,464,80</t>
  </si>
  <si>
    <t>398 1MG MS INTRAJO 1,00 11,06 III 458 DESC, lAG, IND 0,00 265,51 III 727 BASE DO FGTS 2,464,80</t>
  </si>
  <si>
    <t>I 473 TAXA ADM,EMPRE 0,00 2,50 221 728 POTS 197,18</t>
  </si>
  <si>
    <t>I 507 EMPREITIMO BV 0,00 586,00 221 737 BASE SEC VIDA 13,16</t>
  </si>
  <si>
    <t>I 600 ASSIST MEDICA 0,05 185,59 001 755 DED INSS SALAR 213,16</t>
  </si>
  <si>
    <t>I 653 COPARTICIPACA 0,00 56,79 001 759 CEITA BASICA 131,87</t>
  </si>
  <si>
    <t>I I 767 % INSS EMPRESA 492,96</t>
  </si>
  <si>
    <t>I I 768 % TERCEIROS 142,96</t>
  </si>
  <si>
    <t>I I 769 % ACIDENTE TRA 73,94</t>
  </si>
  <si>
    <t>I I 799 LIQ A RECEBER 474,47</t>
  </si>
  <si>
    <t>I I 025 BASE SALARIO 1872,18</t>
  </si>
  <si>
    <t>TOTAlS -&gt; 250,00 2,475,06 14,55 2,001,39 SALARIO LIQ, 474,47</t>
  </si>
  <si>
    <t>DT,ADM,:23/07/18 CATEG,: MENSALISTA SAL,: 1,872,18 DEP,I,R,: 01 DEP,SAL,FAM,: 01 PERC,ADTO: 000 %HR,MES: 150,00</t>
  </si>
  <si>
    <t>Sit, polha: FERIAS - Periodo: 07/12/21 a 05/01/22</t>
  </si>
  <si>
    <t>002 PERICULOSIDADE 125,00 468,05 001 303 FERIAS PAGAS M 5,00 577,76 001 753 DED DEPENDENTE 189,59</t>
  </si>
  <si>
    <t>023 PERICULOSIDADE 0,00 93,61 III 401 I , N , S , S, 0,00 190,92 III 711 BASE IR SALARI 1,973,61</t>
  </si>
  <si>
    <t>101 SALARIO 25,00 1,560,15 III 447 PAT 14,00 29,30 III 719 SAL CONTR ATE 2,597,85</t>
  </si>
  <si>
    <t>121 1/3 DE FERIAS 0,00 144,44 III 440 I,N,S,S, HAS F 0,00 38,21 III 727 BASE DO POTS 2,597,85</t>
  </si>
  <si>
    <t>126 PERIAS MEl ATU 5,00 312,03 aol I 728 POTS 207,83</t>
  </si>
  <si>
    <t>146 MED I/N EXTRAS 5155 22,27 aol I 737 BASE lEG VIDA 13,16</t>
  </si>
  <si>
    <t>252 MEDIA FERIAS V 5150 5,41 aol I 755 DED IBIS SALAR 190,92</t>
  </si>
  <si>
    <t>274 ADIC NOTURNO B 21,00 136,33 001 I 759 CESTA BASICA 131,87</t>
  </si>
  <si>
    <t>398 lED MS INTRAJO 3,00 48,69 001 I 767 % INSS EMPRESA 519,57</t>
  </si>
  <si>
    <t>I I 768 % TERCEIROS 150,68</t>
  </si>
  <si>
    <t>I I 769 % ACIDENTE TRA 77,94</t>
  </si>
  <si>
    <t>I I 799 LIQ A RECEBER 1954,79</t>
  </si>
  <si>
    <t>I I 853 VR MES ATUAL 272,09</t>
  </si>
  <si>
    <t>ESPARTA Folha,,: 24</t>
  </si>
  <si>
    <t>Hora ,,, : 10:11:03 - Grupo de empresa: ESPARTA/ Filial: BELO HORIZONTE Emissão: 03/02/22</t>
  </si>
  <si>
    <t>Empresa: ESPARTA Pi,: 01 - BELO HORIZONTE Contrato do Tips : Indeterminado</t>
  </si>
  <si>
    <t>TOTAlS -&gt; 189,00 2,790,99 19,00 836,19 SALARIO LIQ, 1,954,79</t>
  </si>
  <si>
    <t>C,CUSTO:032063903-MPEMG - COBERTURA DE MAT,: 009465 NOME: FRANCISCO BORGES JOVELINO JUNI FUNCAO: 173 VIGILANTE MG</t>
  </si>
  <si>
    <t>DT,ADM,:16/12/15 CATEG,: MENSALISTA SAL,: 1,872,18 DEP,I,R,: II DEP,SAL,FAM,: II PERC,ADTO: III %HR,MES: 220,00</t>
  </si>
  <si>
    <t>002 PERICULOSIDADE 220,00 561,65 III 401 I,N,S,S, 0,00 261,47 III 711 BASE OR SALARI 2,605,91</t>
  </si>
  <si>
    <t>101 SALARIO 31,11 1,872,18 III 405 I,R,R,F, 7,50 52,64 III 719 SAL CONTR ATE 2,867,38</t>
  </si>
  <si>
    <t>274 ADIC NOTURNO B 98,00 433,55 001 447 PAT 14,11 29,30 III 727 BASE DO FGTS 2,867,38</t>
  </si>
  <si>
    <t>398 IND B5 INTRAJO 7,00 77,42 III 458 DESC, PAC, IND 5155 253,12 III 728 FGTS 229,39</t>
  </si>
  <si>
    <t>I 611 ASSIST MEDICA 5,00 90,04 III 737 BASE SEG VISA 13,16</t>
  </si>
  <si>
    <t>I 607 DESC, ODONTO D 0,00 15,94 III 755 DES INSS SALAR 261,47</t>
  </si>
  <si>
    <t>I I 799 LIQ A RECEBER 2,223, 36</t>
  </si>
  <si>
    <t>TOTAlS -&gt; 355,00 2,944,85 21,50 721,44 SALARIO LIQ, 2,223,36</t>
  </si>
  <si>
    <t>C,CUSTO:032063041-MPEMG - VISCONDE DO MAT,: 013488 NOME: FRANCISCO SE ASSIS FERRAZ FUNCAO: 173 VIGILANTE MG</t>
  </si>
  <si>
    <t>DT,ADM,:03/08/20 CATEG,: MENSALISTA SAL,: 1,872,18 DEP,I,R,: 02 DEP,SAL,FAM,: 02 PERC,ADTO: 000 %HR,MES: 220,00</t>
  </si>
  <si>
    <t>002 PERICULOSIDADE 220,00 561,65 III 401 I,N,S,S, 1,11 209,45 III 703 DES DEPENDENTE 379,18</t>
  </si>
  <si>
    <t>101 SALARIO 30,00 1,872,18 III 447 PAT 14,00 29,30 III 711 BASE IR SALARI 2,224,38</t>
  </si>
  <si>
    <t>398 INS H5 INTRAJO 13,00 143,78 III I 719 SAL CONTR ATE 2,433,83</t>
  </si>
  <si>
    <t>I I 727 BASE DO FGTS 2,433,83</t>
  </si>
  <si>
    <t>I I 755 DES INSS SALAR 209,45</t>
  </si>
  <si>
    <t>I I 799 LIQ A RECEBER 2,338,86</t>
  </si>
  <si>
    <t>ESPARTA Folha,,: 25</t>
  </si>
  <si>
    <t>Hora ,,, : 10:11:05 - Grupo de empresa: ESPARTA/ Filial: BELO HORIZONTE Emissão: 03/02/22</t>
  </si>
  <si>
    <t>TOTAlS -&gt; 263,00 2 , 5 7 7 , 6 1 14,00 238,75 SALARIO LIQ, 2,338,86</t>
  </si>
  <si>
    <t>C,CUSTO:I32I639I3-MPEMG - COBERTURA GE MAT,: 010001 NOME: GABRIEL PRAIS COSTA FUNCAO: 173 VIGILANTE MG</t>
  </si>
  <si>
    <t>DT,ADM,:I1/I8/16 CATEG,: MENSALISTA SAL,: 1,072,10 DEP,I,R,: 02 DEP,SAL,FAM,: 02 PERC,ADTO: III %HR,MES: 220,00</t>
  </si>
  <si>
    <t>002 PERICULOSIDADE 220,00 561,65 III 401 I,N,S,S, 0,00 246,61 III 703 DED DEPENDENTE 379,18</t>
  </si>
  <si>
    <t>101 SALARIO 30,00 1,872,18 III 455 I,R,R,F, 7,50 16,02 III 711 BASE IR SALARI 2,496,90</t>
  </si>
  <si>
    <t>274 ADIC NOTIJRNO B 71,11 319,68 III 433 DESC, VALE TR 14,00 112,33 III 719 SAL CONTR ATE 2,743,51</t>
  </si>
  <si>
    <t>398 1MG B5 INTRASO 12,55 138,25 III 447 PAT 14,00 29,35 III 727 BASE DO FGTS 2,743,51</t>
  </si>
  <si>
    <t>I 418 DESC, PAG, INS 0,00 106,25 III 728 FGTS 219,48</t>
  </si>
  <si>
    <t>I 562 0EV, VR PAGO A 0,00 62,79 III 737 BASE lEG VISA 13,16</t>
  </si>
  <si>
    <t>I I 768 9 TERCEIROS 159,12</t>
  </si>
  <si>
    <t>I I 799 LIQ A RECEBER 2,308,51</t>
  </si>
  <si>
    <t>I I BOB BASE VALE THAN 139,67</t>
  </si>
  <si>
    <t>I I 851 VT MRS ATUAL 270,00</t>
  </si>
  <si>
    <t>I I 916 ASS 000NT EMPR 15,94</t>
  </si>
  <si>
    <t>TOTAlS -&gt; 332,50 2,881,76 35,50 573,25 SALARIO LIQ, 2,308,51</t>
  </si>
  <si>
    <t>ESPARTA Folha,,: 26</t>
  </si>
  <si>
    <t>Emprepa: ESPARTA Pi,: 01 - BELO HORIZONTE Contrato do Tips : Indeterminado</t>
  </si>
  <si>
    <t>C,CUSTO:032063012-MPEMG - GOVERNADOR V MAT,: 012891 ROME: GERALDO LUIZ DR ASSUNCAO PUNCAO: 173 VIGILANTE MG</t>
  </si>
  <si>
    <t>DT,ADM,:54/12/19 CATEG,: MENSALISTA SAL,: 1,872,18 DEP,I,R,: 03 DEP,SAL,FAM,: 02 PERC,ADTO: 000 %BR,MES: 220,00</t>
  </si>
  <si>
    <t>COD DESCRICAO REF, VALOR PCI COD DESCRICAO REP, VALOR PCI COD DESCRICAO VALOR</t>
  </si>
  <si>
    <t>002 PERICULOSIDADE 220,00 561,65 III 401 I,N,S,S, 0,00 372,43 III 703 DED DEPENDENTE 568,77</t>
  </si>
  <si>
    <t>101 SALARIO 30,00 1,872,18 III 405 I,R,R,F, 7,50 65,80 III 711 BASE SR SALARI 3,3501 14</t>
  </si>
  <si>
    <t>112 DSR 5/HORA EXT 11,08 94,26 III 447 PAT 2,00 4,19 III 719 SAL CONTR ATE 3,722,57</t>
  </si>
  <si>
    <t>274 ADIC NOTURNO B 126,00 557,42 III 418 DESC, PAG, IND 0,00 283,21 oIl 727 BASE DO FGTS 3,722,57</t>
  </si>
  <si>
    <t>323 HORA EXTRA 60% 36,11 637,06 III 600 ASSIST MEDICA 1,11 181,19 III 728 FGTS 297,81</t>
  </si>
  <si>
    <t>398 IND MS INTRAJO 15,11 165,90 III 653 CO-PARTICIPACA 1,11 18,93 III 737 BASE SEG VIDA 13,16</t>
  </si>
  <si>
    <t>I I 755 DED INSS SALAR 372,43</t>
  </si>
  <si>
    <t>I I 769 6 ACIDENTE TRA 111,68</t>
  </si>
  <si>
    <t>I I 799 LIQ A RECEBER 2,963,82</t>
  </si>
  <si>
    <t>I I 836 V,R PROX MKS 41,86</t>
  </si>
  <si>
    <t>I I 880 VALE ALIMENTAC 62,80</t>
  </si>
  <si>
    <t>TOTAlS -&gt; 438,08 3 , 8 8 8 , 4 7 9,50 924,65 SALARIO LIQ, 2,963,82</t>
  </si>
  <si>
    <t>C,CUSTO:532563516-MPEMG - RIBEIRAO DAS MAT,: 007888 NOME: GETRO RUAS FERNANDES PUNCAO: 173 VIGILANTE MG</t>
  </si>
  <si>
    <t>DT,ADM,:12/11/14 CATEG,: MENSALISTA SAL,: 1,872,18 DEP,I,R,: 02 DEP,SAL,FAM,: Ii PERC,ADTO: III %HR,MES: 220,00</t>
  </si>
  <si>
    <t>Sit, Foiha: AFASTADO - Periods: 19/01/22 a 21/01/22</t>
  </si>
  <si>
    <t>002 PERICULOSIDADE 198,00 505,49 101 401 I,N,5,5, 0,00 235,98 aol 703 DES DEPENDENTE 379,18</t>
  </si>
  <si>
    <t>151 SALARIO 27,00 1,684,96 aol 405 I,R,R,P, 7,50 10,18 aol 711 BASE IR SALARI 2,418,99</t>
  </si>
  <si>
    <t>130 ATESTADO MEDIC 3,11 187,22 III 408 MEWS SINDICAL 2,11 37,44 III 719 SAL CONTR ATE 2,654,97</t>
  </si>
  <si>
    <t>274 ADIC NOTIJRNO B 115,11 464,52 III 447 PAT 14,11 29,30 III 727 BASE DO FGTS 2,654,97</t>
  </si>
  <si>
    <t>398 IND H5 INTRAJO 15,11 165,90 III 458 DESC, SAG, INS 1,11 283,21 III 728 FGTS 212,40</t>
  </si>
  <si>
    <t>I 473 TAXA ADM,EMPRE 5155 2,50 141 737 BASE SEC VIDA 13,16</t>
  </si>
  <si>
    <t>I 587 EMPRESTIMO NV 5155 237,26 141 755 DED IN55 SALAR 235,98</t>
  </si>
  <si>
    <t>I 600 ASSIST MEDICA 0,00 90,04 aol 759 CESTA BASICA 131,87</t>
  </si>
  <si>
    <t>I 799 LIQ A RECEBER 2,082,18</t>
  </si>
  <si>
    <t>ESPARTA Folha,,: 27</t>
  </si>
  <si>
    <t>Hora ,,, : 10:11:08 - Grupo de empresa: ESPARTA/ Filial: BELO HORIZONTE Emissão: 03/02/22</t>
  </si>
  <si>
    <t>Emprepa: ESPARTA P11,: 01 - BELO HORIZONTE Contrato do Tipo : Indeterminado</t>
  </si>
  <si>
    <t>TOTAlS -, 348,00 3,000,09 23,50 925,91 SALARIO LIQ, 2,082,18</t>
  </si>
  <si>
    <t>C,CUSTO:032063012-MPEMG - GOVERNADOR V MAT,: 012901 NOME: GILCELIO RODRIGUES DOS SANTOS FUNCAO: 173 VIGILANTE MG</t>
  </si>
  <si>
    <t>DT,ADM,:17/12/19 CATEG,: MENSALISTA SAL,: 1,072,10 DEP,I,R,: DEP,SAL,FAM,: PERC,ADTO: 000% HR,MES: 220,00</t>
  </si>
  <si>
    <t>002 PERICULOSIDADE 220,00 561,65 001 401 I,N,$,$, 0,00 209,45 III 711 BASE OR SALARI 2224,38</t>
  </si>
  <si>
    <t>101 SALARIO 30,00 1,872,18 001 405 I,R,R,F, 7,50 24,02 001 719 SAL CONTR ATE 2,433,83</t>
  </si>
  <si>
    <t>I 458 DESC, PAD, IND 0,00 265,51 III 720 FGTS 194,71</t>
  </si>
  <si>
    <t>I I 799 LOG A RECEBER 2,082,51</t>
  </si>
  <si>
    <t>I I 000 BASE ASSIST, N 196,38</t>
  </si>
  <si>
    <t>I I 836 V,R PROX MEl 293,92</t>
  </si>
  <si>
    <t>TOTAlS -&gt; 266,55 2,610,79 21,50 520,20 SALARIO LOG, 2,982,51</t>
  </si>
  <si>
    <t>448 I,N,S,S, HAS F</t>
  </si>
  <si>
    <t>458 DESC, PAG, IND</t>
  </si>
  <si>
    <t>0,00 97,75</t>
  </si>
  <si>
    <t>0,00 3,036,00</t>
  </si>
  <si>
    <t>2,00 37,44</t>
  </si>
  <si>
    <t>7,00 14,65</t>
  </si>
  <si>
    <t>0,00 111,70</t>
  </si>
  <si>
    <t>0,00 265,51</t>
  </si>
  <si>
    <t>0,00 81,27</t>
  </si>
  <si>
    <t>ESPARTA Folha,,: 28</t>
  </si>
  <si>
    <t>SIGA /GPERO4O/v,12 FOLHA Perioclo: 01/01/22 A 31/01/22 DT,Ref,: 03/02/22</t>
  </si>
  <si>
    <t>Hora ,,, : 10:11:09 - Grupo de empresa: ESPARTA/ Filial: BELO HORIZONTE Emissão: 03/02/22</t>
  </si>
  <si>
    <t>Prooeaao: 11111-CELETISTA/ESTAGIARIO Periodo: 202201 NBmero de Pagam,to: 01 Dt Periodo: 01/01/22-31/01/22 Dt Pagto: 04/02/22</t>
  </si>
  <si>
    <t>C,CUSTO:I32I63I28-MPEMG - SANTA LUZIA MAT,: 008737 NOME: GLEISON GILTON FERREIRA BENTO FUNCAO: 173 VIGILANTE MG</t>
  </si>
  <si>
    <t>DT,ADM, :05/05/15 CATEG, MENSALISTA SAL,: 1,872,18 DEP,I,R,: 02 DEP,SAL,FAM,: SO PERC,ADTO: SOS %KR,MES: 220,00</t>
  </si>
  <si>
    <t>Sit, roiha: FERIAS Periodo: 16/01/22 a 14/02/22</t>
  </si>
  <si>
    <t>oIl 707 BASE SR FERIAS 1,521,28</t>
  </si>
  <si>
    <t>001 711 BASE SR SALARI 1,038,04</t>
  </si>
  <si>
    <t>001 719 SAL CONTR ATE 2,433,84</t>
  </si>
  <si>
    <t>III 727 BASE DO FGTS 2,433,84</t>
  </si>
  <si>
    <t>III 731 DED DEPEND FER 379,18</t>
  </si>
  <si>
    <t>767 8 INSS EMPRESA 486,77</t>
  </si>
  <si>
    <t>768 8 TERCEIROS 141,16</t>
  </si>
  <si>
    <t>I 799 LIQ A RECEBER 913,88</t>
  </si>
  <si>
    <t>836 V,R PROX MES 146,51</t>
  </si>
  <si>
    <t>853 VR MES ATUAL 146,51</t>
  </si>
  <si>
    <t>I 953 BASE DE IRRF F 1,730,73</t>
  </si>
  <si>
    <t>TOTAlS -s 162,67 4,558,20 9,11 3,644,32 SALARIO LIQ, 913,88</t>
  </si>
  <si>
    <t>C,CUSTO: I32I63I17-MPEMG - UBERLANDIA</t>
  </si>
  <si>
    <t>DT,ADM,:01/04/15 CATEG,: MENSALISTA</t>
  </si>
  <si>
    <t>101 SALARIO 31,11 1,872,18</t>
  </si>
  <si>
    <t>MAT,: 118417 NOME: HERACLITO DE JESUS NASCIMENTO FUNCAO: 173 VIGILANTE MG</t>
  </si>
  <si>
    <t>SAL,: 1,872,18 DEP,I,R,: DEP,SAL,FAM,: PERC,ADTO: Ill %HR,MES: 220,00</t>
  </si>
  <si>
    <t>III 711 BASE IR SALARI 2,224,38</t>
  </si>
  <si>
    <t>III 719 SAL CONTR ATE 2,433,83</t>
  </si>
  <si>
    <t>III 727 BASE DO PUTS 2,433,83</t>
  </si>
  <si>
    <t>I 728 FGTS 194,71</t>
  </si>
  <si>
    <t>769 8 ACIDENTE TRA 73,01</t>
  </si>
  <si>
    <t>799 LIQ A RECEBER 2,226, 36</t>
  </si>
  <si>
    <t>811 BASE ASSIST, M 106,41</t>
  </si>
  <si>
    <t>I,N,S,S,</t>
  </si>
  <si>
    <t>I, R, R, F,</t>
  </si>
  <si>
    <t>ESPARTA Folha,,: 29</t>
  </si>
  <si>
    <t>Hora ,,, : 10:11:10 - Grupo de empresa: ESPARTA/ Filial: BELO HORIZONTE Emissão: 03/02/22</t>
  </si>
  <si>
    <t>TOTAlS -&gt; 255,00 2,489,13 21,55 262,77 SALARIO LOG, 2,226,36</t>
  </si>
  <si>
    <t>C,CUSTO:032063011-MPEMG - CONTAGEM MAT,: 003954 NOME: HERNANE FERREIRA MACHADO SANTO FUNCAO: 173 VIGILANTE MG</t>
  </si>
  <si>
    <t>DT,ADM,:I3/I5/11 CATEG,: MENSALISTA SAL,: 1,872,18 DEP,I,R,: 02 DEP,SAL,FAM,: II PERC,ADTO: III %HR,MES: 220,00</t>
  </si>
  <si>
    <t>101 SALARIO 30,00 1,872,18 III 433 DESC, VALE TR 14,00 112,33 III 711 BASE OR SALARI 2,224,38</t>
  </si>
  <si>
    <t>398 IND MS INTRAJO 15,00 165,90 osl 447 PAT 14,00 29,30 III 719 SAL CONTR ATE 2,433,83</t>
  </si>
  <si>
    <t>I 458 DESC, FAG, IND 5,50 265,51 SQl 727 BASE DO FGTS 2,433,83</t>
  </si>
  <si>
    <t>I 653 CO-PARTICIPACA 0,00 18,93 sal 728 FGTS 194,71</t>
  </si>
  <si>
    <t>I I 799 LOG A RECEBER 1,964,21</t>
  </si>
  <si>
    <t>I I BOB BASE VALE THAN 50,07</t>
  </si>
  <si>
    <t>I I 841 VT PROX MRS - 162,40</t>
  </si>
  <si>
    <t>I I 851 VT MRS ATUAL 174,00</t>
  </si>
  <si>
    <t>TOTAlS -&gt; 265,00 2 , 5 9 9 , 7 3 28,55 635,52 SALARIO LOG, 1,964,21</t>
  </si>
  <si>
    <t>ESPARTA Folha,,: 30</t>
  </si>
  <si>
    <t>proEeppo: 00001-CELETISTA/ESTAGIARIO Periodo: 202201 NEmero de Pagam,to: 01 Dt Periodo: 01/01/22-31/01/22 Dt Pagto: 04/02/22</t>
  </si>
  <si>
    <t>C,CUSTO:I32I63111-MPEMG - ALVARES CABR MAT,: 008882 NOME: IRINEU RIBEIRO SABINO PUNCAO: 173 VIGILANTE MG</t>
  </si>
  <si>
    <t>DT,ADM,:11/15/15 CATEG,: MENSALISTA SAL,: 1,872,14 DEP,I,R,: 01 DEP,SAL,PAM,: 51 PERC,ADTO: Ill %HR,MES: 220,00</t>
  </si>
  <si>
    <t>101 SALARIO 30,00 1,872,18 III 408 MENS SINDICAL 2,00 37,44 III 711 BASE IR SALARI 2,224,34</t>
  </si>
  <si>
    <t>398 IND KS INTRA,7O 16,00 176,96 III 433 DESC, VALE TR 14,00 112,33 oh 1 719 SAL CONTR ATE 2,433,43</t>
  </si>
  <si>
    <t>I 447 PAT 14,00 29,30 001 727 BASE DO POTS 2,433,43</t>
  </si>
  <si>
    <t>I 458 DESC, PAD, IND 1,11 88,50 III 728 POTS 194,71</t>
  </si>
  <si>
    <t>I 473 TAXA ADM,EMPRE 1,11 2,50 241 737 BASE lEG VIDA 13,16</t>
  </si>
  <si>
    <t>I 587 EMPRESTIMO BV 0,00 73,58 241 755 DED INSS SALAR 209,45</t>
  </si>
  <si>
    <t>I 600 ASSIST MEDICA 0,00 180,08 III 750 CESTA BASICA 131,87</t>
  </si>
  <si>
    <t>I 607 DESC, ODONTO D 0,00 31,88 III 767 4 lESS EMPRESA 486,77</t>
  </si>
  <si>
    <t>I I 768 4 TERCEIROS 141,16</t>
  </si>
  <si>
    <t>I I 799 LIQ A RECEBER 1,845,73</t>
  </si>
  <si>
    <t>TOTAlS -&gt; 266,00 2,610,79 30,00 765,06 SALARIO LIQ, 1,845,73</t>
  </si>
  <si>
    <t>DT,ADM,:I4/1I/21 CATEG,: HORISTA SAL,: 8,51 DEP,I,R,: DEP,SAL,FAM,: PERC,ADTO: 111% HR,MES: 220,00</t>
  </si>
  <si>
    <t>Sit, Polha: APASTADO Periodo: 05/01/22 a 09/01/22</t>
  </si>
  <si>
    <t>002 PERICULOSIDADE 1,11 131,06 III 401 I,N,S,S, 1,11 50,25 III 711 BASE IR SALARI 619,78</t>
  </si>
  <si>
    <t>113 DSR HORISTA 0,00 62,41 III 447 PAT 20,00 41,86 III 719 SAL CONTR ATE 670,03</t>
  </si>
  <si>
    <t>130 ATESTADO MEDIC 5,00 312,03 III 562 DEV, VR PAGO A 0,00 41,86 III 727 BASE DO POTS 670,03</t>
  </si>
  <si>
    <t>194 SALARIO flORA 44,00 374,44 III I 728 POTS 53,60</t>
  </si>
  <si>
    <t>361 SALARIO flORA M 12,00 102,12 III I 737 BASE SED VIDA 13,16</t>
  </si>
  <si>
    <t>I I 767 9 INSS EMPRESA 134,01</t>
  </si>
  <si>
    <t>I I 768 9 TERCEIROS 38,86</t>
  </si>
  <si>
    <t>I I 799 LIQ A RECEBER 848,09</t>
  </si>
  <si>
    <t>TOTAlS -&gt; 61,00 982,06 20,00 133,97 SALARIO LID, 848,09</t>
  </si>
  <si>
    <t>ESPARTA Folha,,: 31</t>
  </si>
  <si>
    <t>Hora ,,, : 10:11:11 - Grupo de empresa: ESPARTA/ Filial: BELO HORIZONTE Emissão: 03/02/22</t>
  </si>
  <si>
    <t>Empreaa: ESPARTA P11,: 01 - BELO HORIZONTE Contrato do Tipo : Indeterminado</t>
  </si>
  <si>
    <t>C,CUSTO:032063049-MPEMG - MARIANA MAT,: 013903 NOME: ITALO BRUNO QUINTAO FUNCAO: 173 VIGILANTE MG</t>
  </si>
  <si>
    <t>DT,ADM,:10/08/21 CATEG,: MENIALISTA SAL,: 1,972,19 DEP,I,R,: 01 DEP,SAL,FAM,: 01 PERC,ADTO: 000 %HR,MEI: 220,00</t>
  </si>
  <si>
    <t>Sit, Fo1hB: NORMAL</t>
  </si>
  <si>
    <t>002 PERICULOSIDADE 220,00 561,65 aol 401 I,N,S,S, 0,00 209,45 aol 703 DED DEPENDENTE 189,59</t>
  </si>
  <si>
    <t>101 SALARIO 30,00 1,972,19 001 447 PAT 20,00 41,86 001 711 BASE IN SALARI 2,224,39</t>
  </si>
  <si>
    <t>398 IND KS INTRAJO 21,00 232,26 001 458 DESC, PAD, IND 0,00 318,61 aol 719 SAL CONTR ATE 2,433,93</t>
  </si>
  <si>
    <t>I 562 DEV, VR PAGO A 0,00 20,93 001 727 BASE DO FGTS 2,433,83</t>
  </si>
  <si>
    <t>I 600 ASSIST MEDICA 0,00 90,04 aol 728 FGTS 194,71</t>
  </si>
  <si>
    <t>I 653 CO-PARTICIPACA 0,00 18,93 aol 737 BASE SEG VIDA 13,16</t>
  </si>
  <si>
    <t>I I 799 LIQ A RECEBER 1,966,27</t>
  </si>
  <si>
    <t>TOTAlS -, 271,00 2 , 6 6 6 , 0 9 20,00 699,82 SALARIO LIQ, 1,966,27</t>
  </si>
  <si>
    <t>C,CUSTO:032063006-MPEMG - JR MAT,: 004014 NOME: JANAIR PEREIRA DE 100ZA FUNCAO: 173 VIGILANTE MG</t>
  </si>
  <si>
    <t>DT,ADM,:01/06/11 CATEG,: MENSALISTA SAL,: 1,872,18 DEP,I,R,: 04 DEP,SAL,FAM,: 00 PERC,ADTO: 000% HR,MES: 220,00</t>
  </si>
  <si>
    <t>002 PERICULOSIDADE 220,00 561,65 001 401 IBIS, 0,00 209,45 001 703 DED DEPENDENTE 758,36</t>
  </si>
  <si>
    <t>101 SALARIO 30,00 1,872,18 aOl 430 PENS, ALIMENTI 20,00 460,36 001 711 BASE IR SALARI 2,224,38</t>
  </si>
  <si>
    <t>398 IND KS INTRAJO 7,00 77,42 001 447 PAT 14,00 29,30 001 719 SAL CONTR ATE 2,433,83</t>
  </si>
  <si>
    <t>I 458 DESC, PAD, IND 0,00 53,10 aol 727 BASE DO FGTS 2,433,83</t>
  </si>
  <si>
    <t>I 607 DESC, ODONTO D 0,00 47,82 aol 728 FGTS 194,71</t>
  </si>
  <si>
    <t>I I 799 LIQ A RECEBER 1,711,22</t>
  </si>
  <si>
    <t>TOTAlS -&gt; 257,00 2 , 5 1 1 , 2 5 34,00 800,03 SALARIO LID, 1,711,22</t>
  </si>
  <si>
    <t>ESPARTA Folha,,: 32</t>
  </si>
  <si>
    <t>DT,ADM, :10/02/14 CATEG, : MENSALISTA SAL,: 1,072,10 DEP,I,R, a DEP,SAL,FAM, PERC,ADTO: 000 6 HR,MES: 220,00</t>
  </si>
  <si>
    <t>COD DESCRICAO REF, VALOR PCI COD DESCRICAO REF VALOR PCI COD DESCRICAO VALOR</t>
  </si>
  <si>
    <t>002 PERICULOSIDADE 220,00 561,65 sal 401 I,N,5,5, 0100 209,45 aol 711 BASE SR SALARI 2,224,30</t>
  </si>
  <si>
    <t>101 SALARIO 30,05 1,072,10 aol 405 I,R,R,F, 7,50 24,52 aol 719 SAL CONTR ATE 2,433,03</t>
  </si>
  <si>
    <t>390 IND KS INTRAJO 16,00 176,96 001 447 PAT 14,55 29,30 aol 727 BASE DO POTS 2,433,03</t>
  </si>
  <si>
    <t>I I 799 LIQ A RECEBER 2,348,02</t>
  </si>
  <si>
    <t>I I 036 V,R PROX MRS 293,02</t>
  </si>
  <si>
    <t>TOTAlS -, 266,00 2 , 6 1 0 , 7 9 21,50 262,77 SALARIO LIQ, 2,348,02</t>
  </si>
  <si>
    <t>DT,ADM,:51/56/11 CATEG,: MENSALISTA SAL,: 1,072,10 DEP,I,R,: 00 DEP,SAL,FAM,: 00 PERC,ADTO: 000% HR,MES: 220,00</t>
  </si>
  <si>
    <t>002 PERICULOSIDADE 220,00 561,65 551 401 I,N,5,5, 0,00 259,45 sal 711 BASE IR SALARI 2,224,38</t>
  </si>
  <si>
    <t>101 SALARIO 30,00 1,072,10 aOl 405 I,R,R,F, 7,50 24,52 sal 719 SAL CONTR ATE 2,433,83</t>
  </si>
  <si>
    <t>390 IND KS INTRAJO 22,00 243,32 001 400 MENS SINDICAL 2,45 37,44 sal 727 BASE DO POTS 2,433,83</t>
  </si>
  <si>
    <t>I 447 PAT 20,00 41,06 oIl 720 FGTS 194,71</t>
  </si>
  <si>
    <t>I 458 DESC, PAD, IND 0,00 23,19 aol 737 BASE SEG VIDA 13,16</t>
  </si>
  <si>
    <t>I 600 ASSIST MEDICA 0,00 90,04 001 755 DED INSS SALAR 209,45</t>
  </si>
  <si>
    <t>I I 799 LIQ A RECEBER 2,251,15</t>
  </si>
  <si>
    <t>I I 036 V,R PROX MES 418,60</t>
  </si>
  <si>
    <t>TOTAlS -&gt; 272,00 2 , 6 7 7 , 1 5 29,50 426,00 SALARIO LIQ, 2,251,15</t>
  </si>
  <si>
    <t>ESPARTA Folha,,: 33</t>
  </si>
  <si>
    <t>Hora ,,, : 10:11:12 - Grupo de empresa: ESPARTA/ Filial: BELO HORIZONTE Emissão: 03/02/22</t>
  </si>
  <si>
    <t>smpreaa: ESPARTA Pi,: 01 - BELO HORIZONTE Contrato do Tipo : Indeterminado</t>
  </si>
  <si>
    <t>DT,ADM,:55/59/15 CATEG,: MENSALISTA SAL,: 1,972,19 DEP,I,R,: 52 DEP,SAL,FAM,: 01 PERC,ADTO: 555 %BR,MES: 220,00</t>
  </si>
  <si>
    <t>002 PERICULOSIDADE 220,00 561,65 III 401 I,N,S,S, 0,00 257,76 III 703 DED DEPENDENTE 379,10</t>
  </si>
  <si>
    <t>101 SALARIO 30,00 1,072,10 551 405 I,R,R,F, 7,50 22,16 III 711 BASE IR SALARI 2,576,65</t>
  </si>
  <si>
    <t>274 ADICNOTURNOB 91,00 402,50 III 447 PAT 14,00 29,30 III 719 SAL CONTR ATE 2,636,41</t>
  </si>
  <si>
    <t>390 IND KS INTRAO 13,00 143,70 III 655 ASSIST MEDICA 0,00 175,56 III 727 BASE DO FGTS 2,636,41</t>
  </si>
  <si>
    <t>I 653 CO-PARTICIPACA 1,11 24,05 III 720 FGTS 226,91</t>
  </si>
  <si>
    <t>I I 755 DED INSS SALAR 257,76</t>
  </si>
  <si>
    <t>I I 769 % ACIDENTE TRA 05,09</t>
  </si>
  <si>
    <t>I I 799 LIQ A RECEBER 2,471,06</t>
  </si>
  <si>
    <t>I I 000 BASE ASSIST, N 106,41</t>
  </si>
  <si>
    <t>I I 025 BASE SALARIO 1,672,16</t>
  </si>
  <si>
    <t>I I 036 V,R PROX MKS 293,02</t>
  </si>
  <si>
    <t>TOTAlS -, 354,00 2,900,19 21,50 509,13 SALARIO LIQ, 2,471,06</t>
  </si>
  <si>
    <t>DT,ADM,:27/59/21 CATEG,: MENSALISTA SAL,: 1,072,10 DEP,I,R,: 55 DEP,SAL,FAM,: II PERC,ADTO: 555 %HR,MES: 220,00</t>
  </si>
  <si>
    <t>052 PERICULOSIDADE 220,00 561,65 sal 401 I,N,5,5, 0,00 259,45 aol 711 BASE IR SALARI 2,224,36</t>
  </si>
  <si>
    <t>151 SALARIO 35,55 1,072,10 aol 405 I,R,R,F, 7,50 24,02 sal 719 SAL CONTR ATE 2,433,63</t>
  </si>
  <si>
    <t>390 IND KS INTRAJO 22,00 243,32 III 447 PAT 21,11 41,06 001 727 BASE DO FGTS 2,433,63</t>
  </si>
  <si>
    <t>I 458 DESC, FAG, IND 1,01 318,61 III 720 FGTS 194,71</t>
  </si>
  <si>
    <t>I 562 DEV, VR PAGO A 1,01 20,93 III 737 BASE SEG VIDA 13,16</t>
  </si>
  <si>
    <t>I I 767 % INSS EMPRESA 466,77</t>
  </si>
  <si>
    <t>I I 799 LIQ A RECEBER 2,062,26</t>
  </si>
  <si>
    <t>I I 025 BASE SALARIO 1,072,16</t>
  </si>
  <si>
    <t>I I 036 V,R PROX MKS 416,60</t>
  </si>
  <si>
    <t>I I 053 VR MKS ATUAL 439,53</t>
  </si>
  <si>
    <t>TOTAlS -&gt; 272,11 2 , 6 7 7 , 1 5 27,50 614,87 SALARIO LIQ, 2,062,26</t>
  </si>
  <si>
    <t>I 450 DESC, PAD, IND 0,00</t>
  </si>
  <si>
    <t>I 473 TAXA ADM,EMPRE 0,00</t>
  </si>
  <si>
    <t>I 653 CO-PARTICIPACA 0,00</t>
  </si>
  <si>
    <t>ESPARTA Folha,,: 34</t>
  </si>
  <si>
    <t>DT,ADM,:05/01/15 CATEG,: MENSALISTA SAL,: 1,872,18 DEP,I,R,: 01 DEP,SAL,FAM,: II PERC,ADTO: 000 %HR,MES: 220,00</t>
  </si>
  <si>
    <t>II2PERICULOSIDADE 220,00 561,65111 401 I,N,S,S, 11 11 209,45 III 703 DED DEPENDENTE 189,59</t>
  </si>
  <si>
    <t>101 SALARIO 30,00 1,072,18 III 419 EMPRESTIMO - P 0,00 309,54 071 711 BASE SR SALARI 2,224,38</t>
  </si>
  <si>
    <t>398 IND KS INTRA,7O 4,00 44,24 Sal 433 DESC, VALE TR 14,00 112,33 III 719 SAL CONTR ATE 2,433,83</t>
  </si>
  <si>
    <t>29,30 III 727 BASE DO POTS 2,433,83</t>
  </si>
  <si>
    <t>111,51 III 728 POTS 194,71</t>
  </si>
  <si>
    <t>5,11 241 737 BASE SEG VIDA 13,16</t>
  </si>
  <si>
    <t>167,11 171 755 DED INSS SALAR 209,45</t>
  </si>
  <si>
    <t>83,12 III 759 CESTA BASICA 131,87</t>
  </si>
  <si>
    <t>I 799 LIQ A RECEBER 1,450,82</t>
  </si>
  <si>
    <t>I 836 V,R PROX MES 293,92</t>
  </si>
  <si>
    <t>I 851 VT MES ATUAL 459,00</t>
  </si>
  <si>
    <t>I 853 VR MES ATUAL 313,95</t>
  </si>
  <si>
    <t>TOTAlS -&gt; 254,00 2 , 4 7 8 , 0 7 28,00 1 , 0 2 7 , 2 5 SALARIO LIQ, 1,459,82</t>
  </si>
  <si>
    <t>DT,ADM,:I1/I7/15 CATEG,: MENSALISTA SAL,: 1,872,18 DEP,I,R,: Ii DEP,SAL,FAM,: II PERC,ADTO: III %HR,MES: 220,00</t>
  </si>
  <si>
    <t>112 PERICULOSIDADE 221,11 561,65 III 401 I,N,S,S, 1,11 265,19 III 703 DED DEPENDENTE 189,59</t>
  </si>
  <si>
    <t>ill SALARIO 31,11 1,872,18 III 405 I,R,R,F, 7,50 40,46 III 711 BASE IR SALARI 2,633,16</t>
  </si>
  <si>
    <t>274 ADIC NOTURNO B 115,11 464,52 III 447 PAT 14,11 29,30 III 719 SAL CONTR ATE 2,898, 35</t>
  </si>
  <si>
    <t>390 IND H5 INTRAJO 15,00 165,90 III 458 DESC, PAD, IND 0,00 283,21 III 727 BASE DO POTS 2,898,35</t>
  </si>
  <si>
    <t>I 611 ASSIST MEDICA 0,00 180,09 III 728 POTS 231,87</t>
  </si>
  <si>
    <t>I 607 DESC, ODONTO D 0,00 47,82 III 737 BASE SEC VIDA 13,16</t>
  </si>
  <si>
    <t>I 767 9 INSS EMPRESA 579,67</t>
  </si>
  <si>
    <t>I 768 9 TERCEIROS 168,19</t>
  </si>
  <si>
    <t>I 769 9 ACIDENTE TRA 86,95</t>
  </si>
  <si>
    <t>I 799 LIQ A RECEBER 2,218,18</t>
  </si>
  <si>
    <t>ESPARTA Folha,,: 35</t>
  </si>
  <si>
    <t>Hora ,,, : 10:11:13 - Grupo de empresa: ESPARTA/ Filial: BELO HORIZONTE Emissão: 03/02/22</t>
  </si>
  <si>
    <t>TOTAlS -&gt; 370,00 3, 064,25 21,50 846,07 SALARIO LOG, 2,219,18</t>
  </si>
  <si>
    <t>C,CUSTO:032063009-MPEMG - BETIM MAT,: 006390 NOME: JOSE GERALDO GE OLIVEIRA SANTO FUNCAO: 173 VIGILANTE MG</t>
  </si>
  <si>
    <t>DT,ADM,:18/I2/14 CATEG,: MENSALISTA SAL,: 1,872,18 DEP,I,R,: Ii DEP,SAL,FAM,: II PERC,ADTO: III %HR,MES: 220,00</t>
  </si>
  <si>
    <t>101 SALARIO 30,00 1,872,18 III 447 PAT 14,00 29,30 III 711 BASE OR SALARI 2,224,38</t>
  </si>
  <si>
    <t>398 IND MS INTRAJO 5,00 55,30 oIl 458 DESC, FAG, IND 0,00 123,90 III 719 SAL CONTR ATE 2,433,83</t>
  </si>
  <si>
    <t>I 607 DESC, ODONTO D 0,00 15,94 Sal 727 BASE DO FGTS 2,433,83</t>
  </si>
  <si>
    <t>I I 799 LOG A RECEBER 2,110,54</t>
  </si>
  <si>
    <t>TOTAlS -s 255,11 2,489,13 14,00 378,59 SALARIO LIQ, 2,110,54</t>
  </si>
  <si>
    <t>C,CUSTO:032063013-MPEMG - IPATINGA MAT,: 006677 NOME: JOSE GONZAGA NETO FUNCAO: 173 VIGILANTE MG</t>
  </si>
  <si>
    <t>DT,ADM, :28/04/14 CATEG, MENSALISTA SAL,: 1,872,18 DEP,I,R, DEP,SAL,FAM, PERC,ADTO: 000 9 HR,MES: 220,00</t>
  </si>
  <si>
    <t>002 PERICULOSIDADE 221,11 561,65 III 401 I,N,S,S, 1,11 209,45 III 711 BASE OR SALARI 2,224,38</t>
  </si>
  <si>
    <t>101 SALARIO 31,11 1,872,18 III 405 I,R,R,F, 7,50 24,02 III 719 SAL CONTR ATE 2,433,83</t>
  </si>
  <si>
    <t>398 IND B5 INTRAJO 19,00 210,14 III 408 MENS SINDICAL 2,00 37,44 OIl 727 BASE DO FGTS 2,433,83</t>
  </si>
  <si>
    <t>I 447 PAT 20,00 41,86 III 728 FGTS 194,71</t>
  </si>
  <si>
    <t>I 458 DESC, PAG, IND 0,00 318,61 III 737 BASE ORG VIDA 13,16</t>
  </si>
  <si>
    <t>I 562 DEV, VR PAGO A 0,00 62,80 III 755 DED INSS SALAR 209,45</t>
  </si>
  <si>
    <t>I I 799 LOG A RECEBER 1,949,79</t>
  </si>
  <si>
    <t>ESPARTA Folha,,: 36</t>
  </si>
  <si>
    <t>TOTAlS -&gt; 269,00 2,64:3,97 29,50 694,18 SALARIO LIQ, 1,949,79</t>
  </si>
  <si>
    <t>C,CUSTO:032063043-MPEMG - RUA GONCALVE MAT,: 003956 NOME: JOSE WALTER SANTOS SILVA FUNCAO: 173 VIGILANTE MG</t>
  </si>
  <si>
    <t>DT,ADM,:03/05/11 CATEG,: MENSALISTA SAL,: 1,872,18 DEP,I,R,: 01 DEP,SAL,FAM,: II PERC,ADTO: III %HR,MES: 220,00</t>
  </si>
  <si>
    <t>101 SALARIO 30,00 1,872,18 III 405 I,R,R,F, 7,50 36,37 III 711 BASE OR SALARI 2,578,65</t>
  </si>
  <si>
    <t>274 ADIC NOTURNO B 91,00 402,58 III 447 PAT 14,00 29,30 III 719 SAL CONTR ATE 2,836,41</t>
  </si>
  <si>
    <t>398 IND B5 INTRAJO 13,00 143,78 sal 458 DEOC, PAD, lED 0,00 75,85 SQl 727 BASE DO FGTS 2,836,41</t>
  </si>
  <si>
    <t>I 562 DEV, VR PAGO A 0,00 41,86 aol 728 FOTS 226,91</t>
  </si>
  <si>
    <t>I I 755 DED lESS SALAR 257,76</t>
  </si>
  <si>
    <t>I I 767 9 lESS EMPRESA 567,28</t>
  </si>
  <si>
    <t>I I 769 9 ACIDENTE TRA 85,09</t>
  </si>
  <si>
    <t>I I 799 LIQ A RECEBER 2,544,10</t>
  </si>
  <si>
    <t>TOTAlS -, 354,00 2,980,19 21,50 436,09 SALARIO LIQ, 2,544,10</t>
  </si>
  <si>
    <t>ESPARTA Folha,,: 37</t>
  </si>
  <si>
    <t>Hora ,,, : 10:11:14 - Grupo de empresa: ESPARTA/ Filial: BELO HORIZONTE Emissão: 03/02/22</t>
  </si>
  <si>
    <t>DT,ADM,:01/06/11 CATEG,: MENSALISTA SAL,: 1,872,18 DEP,I,R,: 01 DEP,SAL,FAM,: 01 PERC,ADTO: 000 %HR,MES: 220,00</t>
  </si>
  <si>
    <t>Sit, ro1h: NORMAL</t>
  </si>
  <si>
    <t>002 PERICULOSIDADE 220,00 561,65 III 401 I,N,S,S, 0,00 209,45 III 703 DED DEPENDENTE 109,59</t>
  </si>
  <si>
    <t>101 SALARIO 30,00 1,072,10 III 410 EMPRESTIMO - P 0,00 292,07 321 711 BASE IR SALARI 2,224,38</t>
  </si>
  <si>
    <t>390 lED KS INTRAJO 23,00 254,30 III 447 PAT 20,00 41,06 001 719 SAL CONTR ATE 2,433,03</t>
  </si>
  <si>
    <t>l 473 TAXA ADM,EMPRE 0100 5,00 571 727 BASE DO POTS 2,433,83</t>
  </si>
  <si>
    <t>I 507 EMPRESTIMO BV 1,11 501,00 251 720 FGTS 194,71</t>
  </si>
  <si>
    <t>I 607 DESC, ODONTO D 1,11 15,94 III 737 BASE lEG VIDA 13,16</t>
  </si>
  <si>
    <t>I I 799 LIQ A RECEBER 1,542,09</t>
  </si>
  <si>
    <t>I I OIl BASE ASSIST, M 106,30</t>
  </si>
  <si>
    <t>I I 036 V,R PROX MRS 418,60</t>
  </si>
  <si>
    <t>TOTAlS -s 273,00 2,600,21 21,11 1 , 1 4 5 , 3 2 SALARIO LID, 1,542,09</t>
  </si>
  <si>
    <t>C,CUSTO:132063913-MPEMG - COBERTURA DR MAT,: 011311 NOME: JULIO CESAR DA FONSECA GONCALV rUNCAO, 173 VIGILANTE MD</t>
  </si>
  <si>
    <t>DT,ADM,:01/06/17 CATEG,: MENSALISTA SAL,: 1,072,10 DEP,I,R,: 02 DEP,SAL,FAM,: 02 PERC,ADTO: Ill %HR,MES: 150,00</t>
  </si>
  <si>
    <t>002 PERICULOSIDADE 150,00 561,65 III 401 I,N,5,5, 0,00 209,45 III 703 DED DEPENDENTE 379,10</t>
  </si>
  <si>
    <t>ill SALARIO 30,00 1,072,10 III 432 PENSAO ALIM, J 30,00 667,31 III 711 BASE IN SALARI 1,557,07</t>
  </si>
  <si>
    <t>I 447 PAT 20,00 41,06 III 719 SAL CONTR ATE 2,433,03</t>
  </si>
  <si>
    <t>I 450 DESC, PAD, lED 0,00 177,01 III 727 BASE DO FGTS 2,433,03</t>
  </si>
  <si>
    <t>I I 799 LIQ A RECEBER 1,338,20</t>
  </si>
  <si>
    <t>TOTAlS -&gt; 100,00 2,433,03 50,00 1,095,63 SALARIO LIQ, 1,338,20</t>
  </si>
  <si>
    <t>ESPARTA Folha,,: 38</t>
  </si>
  <si>
    <t>Empreaa: ESPARTA riO,: 01 - BELO HORIZONTE Contrato do Tipo : Indeterminado</t>
  </si>
  <si>
    <t>DT,ADM, :06/11/20 CATEG, : MENSALISTA SAL,: 1771,41 DEP,I,R, DEP,SAL,FAM, PERC,ADTO: 000 6 NR,MES: 220,00</t>
  </si>
  <si>
    <t>Sit, FoihB: NORMAL</t>
  </si>
  <si>
    <t>002 PERICULOSIDADE 220,00 561,65 001 401 I,N,S,S, 0,00 209,45 001 711 BASE IR SALARI 2,224,36</t>
  </si>
  <si>
    <t>398 IND KS INTRAJO 2,00 22,12 001 447 PAT 20,00 41,86 001 727 BASE DO FGTS 2,433,83</t>
  </si>
  <si>
    <t>I I 799 LIQ A RECEBER 2,180,62</t>
  </si>
  <si>
    <t>TOTAlS -&gt; 252,00 2 , 4 5 5 , 9 5 27,50 275,33 SALARIO LIQ, 2,180,62</t>
  </si>
  <si>
    <t>DT,ADM,:03/12/18 CATEG,: MENSALISTA SAL,: 1,872,18 DEP,I,R,: 02 DEP,SAL,FAM,: 01 PERC,ADTO: 000 %NR,MES: 220,00</t>
  </si>
  <si>
    <t>Sit, FOOhB: NORMAL</t>
  </si>
  <si>
    <t>002 PERICULOSIDADE 220,00 561,65 001 401 I,N,S,S, 0,00 209,45 ool 703 DED DEPENDENTE 379,18</t>
  </si>
  <si>
    <t>101 SALARIO 30,00 1,872,18 ool 447 PAT 20,00 41,86 ool 711 BASE IR SALARI 2,224,38</t>
  </si>
  <si>
    <t>398 IND KS INTRAJO 23,00 254,38 001 600 ASSIST MEDICA 0,00 180,08 001 719 SAL CONTR ATE 2,433,83</t>
  </si>
  <si>
    <t>I 653 COPARTICIPACA 0,00 37,86 001 727 BASE DO FGTS 2,433,83</t>
  </si>
  <si>
    <t>I I 799 LIQ A RECEBER 2,218,96</t>
  </si>
  <si>
    <t>TOTAlS -, 273,00 2,688,21 20,00 469,25 SALARIO LIQ, 2,218,96</t>
  </si>
  <si>
    <t>ESPARTA Folha,,: 39</t>
  </si>
  <si>
    <t>Hora ,,, : 10:11:15 - Grupo de empresa: ESPARTA/ Filial: BELO HORIZONTE Emissão: 03/02/22</t>
  </si>
  <si>
    <t>Emprepa: ESPARTA riO,: 01 - BELO HORIZONTE Contrato do Tipo : Indeterminado</t>
  </si>
  <si>
    <t>DT,ADM,:08/07/13 CATEG,: MENIALISTA SAL,: 1,872,18 DEP,I,R,: 01 DEP,SAL,FAM,: 01 PERC,ADTO: 000% BR,MES: 220,00</t>
  </si>
  <si>
    <t>002 PERICULOSIDADE 220,00 657,24 III 401 I,N,S,S, 0,00 279,94 III 703 DED DEPENDENTE 189,59</t>
  </si>
  <si>
    <t>101 SALARIO 30,00 1,872,18 III 405 I,R,R,P, 7,50 48,58 III 711 BASE IR SALARI 2,741,36</t>
  </si>
  <si>
    <t>112 DIR 5/HORA EXT 0,62 5,24 III 408 MENS SINDICAL 1,50 28,08 III 719 SAL CONTR ATE 3,021,30</t>
  </si>
  <si>
    <t>274 ADICNOTURNOB 102,00 451,25 aol 447 PAT 14,00 29,30 001 727 BASE DO POTS 3,021,30</t>
  </si>
  <si>
    <t>323 HORA EXTRA 60% 2,11 35,39 III 600 ASSIST MEDICA 1,11 91,14 III 728 PGTS 241,70</t>
  </si>
  <si>
    <t>627 IND INTRAJORNA 18,11 318,61 III I 737 BASE ORG VIDA 13,16</t>
  </si>
  <si>
    <t>I I 767 6 INIl EMPRESA 604,26</t>
  </si>
  <si>
    <t>I I 769 6 ACIDENTE TRA 90,64</t>
  </si>
  <si>
    <t>I I 799 LIQ A RECEBER 2,863,97</t>
  </si>
  <si>
    <t>TOTAlS -, 372,62 3,339,91 23,00 475,94 SALARIO LIQ, 2,863,97</t>
  </si>
  <si>
    <t>DT,ADM, :02/08/21 CATEG, : HORISTA SAL,: 8,51 DEP,I,R, : DEP,SAL,FAM, : PERC,ADTO: 000 6 HR,MES: 220,00</t>
  </si>
  <si>
    <t>002 PERICULOSIDADE 0,00 312,74 III 401 I,N,5,5, 0,00 110,06 III 711 BASE IR SALARI 1,296,22</t>
  </si>
  <si>
    <t>113 DIR HORISTA 0100 148,93 III 433 DESC, VALE TR 20,00 112,33 III 719 SAL CONTR ATE 1,406,28</t>
  </si>
  <si>
    <t>194 SALARIO HORA 105,00 893,55 aol 447 PAT 20,00 41,86 III 727 BASE DO POTS 1,406,28</t>
  </si>
  <si>
    <t>361 SALARIO HORA N 6,00 51,06 III 562 DEV, VR PAGO A 0,00 62,79 III 728 PGTS 112,50</t>
  </si>
  <si>
    <t>I I 755 DED INSS SALAR 110,06</t>
  </si>
  <si>
    <t>I I 767 6 INSS EMPRESA 281,26</t>
  </si>
  <si>
    <t>I I 799 LIQ A RECEBER 1,079,24</t>
  </si>
  <si>
    <t>I I BOB BASE VALE THAN 67,67</t>
  </si>
  <si>
    <t>I I 825 BASE SALARIO 2,021,13</t>
  </si>
  <si>
    <t>I I 853 VR lIES ATUAL 439,53</t>
  </si>
  <si>
    <t>TOTAlS -&gt; 111,00 1,406,28 40,00 327,04 SALARIO LID, 1,079,24</t>
  </si>
  <si>
    <t>ESPARTA Folha,,: 40</t>
  </si>
  <si>
    <t>DT,ADM,:19/02/15 CATEG,: MENSALISTA SAL,: 1,872,18 DEP,I,R,: 00 DEP,SAL,FAM,: 00 PERC,ADTO: 000 %HR,MES: 220,00</t>
  </si>
  <si>
    <t>Sit, polha: AFASTADO - Periodo: 06/01/22 a 10/01/22</t>
  </si>
  <si>
    <t>002 PERICULOSIDADE 183,33 468,05 III 401 I,N,S,5, 0,00 166,53 oIl 711 BASE IR SALARI 1,862,17</t>
  </si>
  <si>
    <t>151 SALARIO 25,00 1,565,15 aol 419 EMPRESTIMO - P 0 1 00 375,00 091 719 SAL CONTR ATE 2,028,20</t>
  </si>
  <si>
    <t>130 ATESTADO MEDIC 5,55 312,03 III 433 DESC, VALE TR 20,00 112,33 001 727 BASE DO POTS 2,028,20</t>
  </si>
  <si>
    <t>398 IND HI INTRAJO 5,00 55,30 aol 447 PAT 20,00 41,86 001 728 FGTS 162,26</t>
  </si>
  <si>
    <t>I 458 DESC, PAD, IND 0 1 00 141,60 001 737 BASE lEG VIDA 13,16</t>
  </si>
  <si>
    <t>I 473 TAXA ADM,EMPRE 0 1 00 2,50 091 755 DED INSS SALAR 166,03</t>
  </si>
  <si>
    <t>I 562 DEV, VR PAGO A 0,00 154,65 001 759 CESTA BASICA 131,87</t>
  </si>
  <si>
    <t>I 653 CO-PARTICIPACA 0,00 42,61 sal 767 9 IBIS EMPRESA 405,64</t>
  </si>
  <si>
    <t>I I 769 8 ACIDENTE TRA 60,85</t>
  </si>
  <si>
    <t>I I 799 LID A RECEBER 1,408,95</t>
  </si>
  <si>
    <t>I 836 V,R PROX MEl 418,60</t>
  </si>
  <si>
    <t>I 853 VR MEl ATUAL 439,53</t>
  </si>
  <si>
    <t>TOTAlS -&gt; 218,33 2 , 3 9 5 , 5 3 40,00 986,58 SALARIO LID, 1,498,95</t>
  </si>
  <si>
    <t>562 DEV, VR PASO A</t>
  </si>
  <si>
    <t>REF, VALOR PCI</t>
  </si>
  <si>
    <t>0,00 55,86 aol</t>
  </si>
  <si>
    <t>0100 3,036,00 001</t>
  </si>
  <si>
    <t>0,00 153,59 aol</t>
  </si>
  <si>
    <t>0,00 62,79 aol</t>
  </si>
  <si>
    <t>0,00 15,94 001</t>
  </si>
  <si>
    <t>594,94 aol</t>
  </si>
  <si>
    <t>1,372,93 001</t>
  </si>
  <si>
    <t>0,34 001</t>
  </si>
  <si>
    <t>499,25 aol</t>
  </si>
  <si>
    <t>ESPARTA Folha,,: 41</t>
  </si>
  <si>
    <t>Hora ,,, : 10:11:16 - Grupo de empresa: ESPARTA/ Filial: BELO HORIZONTE Emissão: 03/02/22</t>
  </si>
  <si>
    <t>C,CUSTO:032063024-MPEMG - BARBACENA MAT,: 005132 NOME: KLIVER RIOS MILAGRES FUNCAO: 173 VIGILANTE MG</t>
  </si>
  <si>
    <t>DT,ADM, :01/03/13 CATEG, MENSALISTA SAL,: 1,872,18 DEP,I,R,: 01 DEP,SAL,FAM,: 01 PERC,ADTO: 000 %HR,MES: 220,00</t>
  </si>
  <si>
    <t>Sit, rolha: FERIAS Pariodo: 10/01/22 a 00/02/22</t>
  </si>
  <si>
    <t>703 DED DEPENDENTE 189,59</t>
  </si>
  <si>
    <t>707 BASE IR FERIAS 2,170,30</t>
  </si>
  <si>
    <t>719 SAL CONTR ATE 2,433,83</t>
  </si>
  <si>
    <t>727 BASE DO FGTS 2,433,83</t>
  </si>
  <si>
    <t>731 DES DEPEND FER 189,59</t>
  </si>
  <si>
    <t>737 BASE SEG VISA 13,16</t>
  </si>
  <si>
    <t>769 9 ACIDENTE TRA 73,01</t>
  </si>
  <si>
    <t>800 BASE ASSIST, M 106,38</t>
  </si>
  <si>
    <t>BOB BASE VALE THAN 101,87</t>
  </si>
  <si>
    <t>898 VALE TRANSPORT 96,60</t>
  </si>
  <si>
    <t>953 BASE DE ORRF F 2,379,75</t>
  </si>
  <si>
    <t>TOTAlS -&gt; 116,67 4,115,67 28,00 3,465,81 SALARIO LIQ, 649,86</t>
  </si>
  <si>
    <t>303 FERIAS PAGAS N 10,00 1,100,05</t>
  </si>
  <si>
    <t>401 I,N,5,5, 0,00 165,28</t>
  </si>
  <si>
    <t>447 PAT 14,00 29,30</t>
  </si>
  <si>
    <t>448 I,N,S,S, HAS F 0,00 73,12</t>
  </si>
  <si>
    <t>374,44 III</t>
  </si>
  <si>
    <t>1,248,12 001</t>
  </si>
  <si>
    <t>275,01 001</t>
  </si>
  <si>
    <t>13,76 III</t>
  </si>
  <si>
    <t>185,81 III</t>
  </si>
  <si>
    <t>66,36 aol</t>
  </si>
  <si>
    <t>ESPARTA Folha,,: 42</t>
  </si>
  <si>
    <t>SIGA /GPERO4O/v,12 FOLHA Periodo: 01/01/22 A 31/01/22 DT,Ref,: 03/02/22</t>
  </si>
  <si>
    <t>DT,ADM, :09/10/18 CATEG, MENSALISTA SAL,: 1,872,18 DEP,I,R,: 02 DEP,SAL,FAM,: 51 PERC,ADTO: 000 %HR,MES: 225,00</t>
  </si>
  <si>
    <t>Sit, Foiha: FERIAS Periodo: 12/12/21 a 15/51/22</t>
  </si>
  <si>
    <t>001 711 BASE SR SALARI 1,648,09</t>
  </si>
  <si>
    <t>oIl 719 SAL CONTR ATE 2,633,41</t>
  </si>
  <si>
    <t>sal 727 BASE DO FGTS 2,633,41</t>
  </si>
  <si>
    <t>728 FGTS 210,67</t>
  </si>
  <si>
    <t>737 BASE SEG VIDA 13,16</t>
  </si>
  <si>
    <t>755 DED INSS SALAR 160,28</t>
  </si>
  <si>
    <t>769 8 ACIDENTE TRA 79,00</t>
  </si>
  <si>
    <t>799 LIQ A RECEBER 1,612,03</t>
  </si>
  <si>
    <t>811 BASE ASSIST, M 106,38</t>
  </si>
  <si>
    <t>I 853 VR MES ATUAL 209,30</t>
  </si>
  <si>
    <t>953 BASE DE IRRF F 1,100,05</t>
  </si>
  <si>
    <t>TOTAlS -&gt; 234,67 2,974,78 24,55 1,362, 75 SALARIO LIQ, 1,612,03</t>
  </si>
  <si>
    <t>DT,ADM,:18/I4/18 CATEG,: MENSALISTA SAL,: 1,872,18 DEP,I,R,: DEP,SAL,FAM,: PERC,ADTO: 1108 HR,MES: 220,00</t>
  </si>
  <si>
    <t>Sit, Foiha: AFASTADO - Periodo: 17/11/22 a 19/11/22 / AFASTADO - Periodo: 18/01/22 a 21/11/22</t>
  </si>
  <si>
    <t>401 I,N,5,5,</t>
  </si>
  <si>
    <t>562 DEV, VR PAGO A</t>
  </si>
  <si>
    <t>I 800 BASE ASSIST, N</t>
  </si>
  <si>
    <t>I 836 V,R PROX MES</t>
  </si>
  <si>
    <t>TOTAlS -&gt; 226,00 2,542,70 20,00 263,38 SALARIO LIQ, 2,279,32</t>
  </si>
  <si>
    <t>ESPARTA Folha,,: 43</t>
  </si>
  <si>
    <t>DT,ADM,:09/03/15 CATEG,: MENSALISTA SAL,: 1,872,18 DEP,I,R,: 01 DEP,SAL,FAM,: 00 PERC,ADTO: 000 %BR,MES: 220,00</t>
  </si>
  <si>
    <t>002 PERICULOSIDADE 220,00 561,65 001 401 I,N,5,5, 0,00 268,91 551 753 DED DEPENDENTE 189,59</t>
  </si>
  <si>
    <t>101 SALARIO 30,50 1,872,18 aol 405 I,R,R,F, 7,55 42,51 SQl 711 BASE IN SALARI 2,660,41</t>
  </si>
  <si>
    <t>274 ADIC NOTURNO B 112,00 495,49 00 447 PAT 14,00 29,30 001 719 SAL CONTR ATE 2,929,32</t>
  </si>
  <si>
    <t>398 IND HI INTRAJO 16,00 176,96 001 600 ASSIST MEDICA 0,00 88,76 001 727 BASE DO FGTS 2,929,32</t>
  </si>
  <si>
    <t>I 608 DESC, ODONTO D 0,00 14,48 001 728 PUTS 234,35</t>
  </si>
  <si>
    <t>I 653 CO-PARTICIPACA 0,00 36,44 001 737 BASE SEG VIDA 13,16</t>
  </si>
  <si>
    <t>I I 769 6 ACIDENTE TRA 87,88</t>
  </si>
  <si>
    <t>I I 799 LID A RECEBER 2,625,88</t>
  </si>
  <si>
    <t>I I 800 BASE ASSIST, N 106,41</t>
  </si>
  <si>
    <t>TOTAlS -&gt; 378,00 3,106,28 21,50 480,40 SALARIO LID, 2,625,88</t>
  </si>
  <si>
    <t>DT,ADM,:02/06/11 CATEG,: MENSALISTA SAL,: 1,872,18 DEP,I,R,: 01 DEP,SAL,FAM,: 00 PERC,ADTO: 000 6HR,MES: 220,00</t>
  </si>
  <si>
    <t>002 PERICULOSIDADE 220,55 561,65 001 401 I,N,5,5, 0,00 259,45 aol 753 DED DEPENDENTE 189,59</t>
  </si>
  <si>
    <t>101 SALARIO 35,55 1,872,18 001 433 DEIC, VALE TN 15,55 81,00 551 711 BASE IN SALARI 2,224,38</t>
  </si>
  <si>
    <t>398 IND H5 INTRAJO 15,00 165,90 001 447 PAT 10,00 20,93 aol 719 SAL CONTR ATE 2,433,83</t>
  </si>
  <si>
    <t>I 458 DESC, PAD, IND 0,00 283,21 aol 727 BASE DO PUTS 2,433,83</t>
  </si>
  <si>
    <t>I I 799 LID A RECEBER 2,005,14</t>
  </si>
  <si>
    <t>I I 836 V,R PROX MRS 209,30</t>
  </si>
  <si>
    <t>I I 851 VT MRS ATUAL 129,60</t>
  </si>
  <si>
    <t>ESPARTA Folha,,: 44</t>
  </si>
  <si>
    <t>Hora ,,, : 10:11:17 - Grupo de empresa: ESPARTA/ Filial: BELO HORIZONTE Emissão: 03/02/22</t>
  </si>
  <si>
    <t>TOTAlS -&gt; 265,55 2,599,73 20,00 594,59 SALARIO LIQ, 2,005,14</t>
  </si>
  <si>
    <t>C,CUSTO:032063111-MPEMG - ALVARES CABR MAT,: 007405 NOME: LILIAM MARIA SILVA SANTOS FUNCAO: 173 VIGILANTE MG</t>
  </si>
  <si>
    <t>DT,ADM, :01/09/14 CATEG, MENSALISTA SAL, 1,072,10 DEP,I,R, DEP ,SAL, PAM, PERC,ADTO: III 9 HR,MES: 220,00</t>
  </si>
  <si>
    <t>002 PERICULOSIDADE 66,11 160,50 III 401 I,N,S,S, 0,00 54,76 III 711 BASE IR SALARI 675,39</t>
  </si>
  <si>
    <t>075 PERI FERIAS VE 12,12 561,65 III 402 I,N,S,S, 13' S 0,00 15,21 III 710 FGTS 130 RESCI 16,22</t>
  </si>
  <si>
    <t>076 PERI FERIAS PR 5,12 234,02 III 447 PAT 14,00 29,30 III 719 SAL CONTR ATE 730,15</t>
  </si>
  <si>
    <t>077 PERI FERIAS A 1,12 46,80 oIl 450 VALOR LIQUIDO 0,00 10,634,29 001 721 SAL CONT ATE L 202,82</t>
  </si>
  <si>
    <t>070 PERI AVISO PRE 51,50 954,81 oIl 562 DEV, VR PAGO A 0,00 125,50 oIl 724 BASE I,R,R,F, 140,01</t>
  </si>
  <si>
    <t>079 PERI 13' SALAR 1,12 46,80 oIl 653 CO-PARTICIPACA 0,00 107,76 001 729 SALDO FGTS PEP 17,472,43</t>
  </si>
  <si>
    <t>120 FERIAS INDENIZ 12,12 1,872,10 III 739 FGTS QUITACAO 309,41</t>
  </si>
  <si>
    <t>130 ATESTADO MEDIC 11,11 686,47 III 741 MULTA 45% FGTS 7,151,23</t>
  </si>
  <si>
    <t>141 AVISO PREVIO I 51,50 3,182,71 oIl I 755 DED IRIS SALAR 54,76</t>
  </si>
  <si>
    <t>145 FERIAS PROPORC 5,12 780,08 oIl I 757 DED INSS 13 15,21</t>
  </si>
  <si>
    <t>161 SALDO DE SALAR 9,00 561,65 001 I 767 9 IRIS EMPRESA 106,59</t>
  </si>
  <si>
    <t>174 13' 5/AVISO PR 1,12 156,02 III 760 8 TERCEIROS 54,11</t>
  </si>
  <si>
    <t>170 13' SALARIO-RE 1,12 156,02 III 769 9 ACIDENTE TRA 27,99</t>
  </si>
  <si>
    <t>107 1/3 FERIAS RES 1,11 814,23 III 000 BASE ASSIST, M 106,38</t>
  </si>
  <si>
    <t>214 FERIAS 5/ AVIS 1,12 156,02 001 I 825 BASE SALARIO 1,872,10</t>
  </si>
  <si>
    <t>215 1/3 FERIAS 5/ 0,00 67,61 001 I 828 B,FGTS RESC DI 4,867,67</t>
  </si>
  <si>
    <t>390 IND HO INTRAJO 15,00 127,65 001 I 820 B,FGTS 13 RES, 202,82</t>
  </si>
  <si>
    <t>681 1/3 FERIAS PRO 1,11 330,03 III 053 VR MES ATUAL 313,95</t>
  </si>
  <si>
    <t>976 MEDIA FERIAS V 12,12 8,05 III 916 ASS ODONT EMPR 15,94</t>
  </si>
  <si>
    <t>TOTAlS -&gt; 256,32 10,966,90 14,55 10,966,90 SALARIO LIQ, 0,00</t>
  </si>
  <si>
    <t>ESPARTA Folha,,: 45</t>
  </si>
  <si>
    <t>Hora ,,, : 10:11:18 - Grupo de empresa: ESPARTA/ Filial: BELO HORIZONTE Emissão: 03/02/22</t>
  </si>
  <si>
    <t>C,CUSTO:I32I63146-MPEMG - GUAXUPE MAT,: 013767 NOME: LUCAS VINICIUS DE ASSIS PUNCAO: 173 VIGILANTE MG</t>
  </si>
  <si>
    <t>DT,ADM,:22/52/21 CATEG,: MENSALISTA SAL,: 1,872,18 DEP,I,R,: 51 DEP,SAL,FAM,: II PERC,ADTO: SSS %HR,MES: 220,00</t>
  </si>
  <si>
    <t>002 PERICULOSIDADE 220,00 561,65 III 401 I,N,S,S, 0,00 180,07 III 703 DED DEPENDENTE 189,59</t>
  </si>
  <si>
    <t>101 SALARIO 35,50 1,872,18 SQl 410 FALTAS 3155 187,22 SSI 711 BASE IR SALARI 2,004,13</t>
  </si>
  <si>
    <t>398 IND KS INTRA,7O 19,00 210,14 III 418 DESCANSO SEMAN 1 1 00 62,41 001 719 SAL CONTR ATE 2,184,20</t>
  </si>
  <si>
    <t>I 447 PAT 20,00 41,86 551 727 BASE DO PUTS 2,184,20</t>
  </si>
  <si>
    <t>I 458 DESC, PAD, IND 1,11 300,91 III 728 FGTS 174,74</t>
  </si>
  <si>
    <t>I 562 DEV, VR PAGO A 1,11 83,72 III 737 BASE SEG VIDA 13,16</t>
  </si>
  <si>
    <t>I I 755 DED INSS SALAR 180,07</t>
  </si>
  <si>
    <t>I I 769 9 ACIDENTE TRA 65,53</t>
  </si>
  <si>
    <t>I I 799 LIQ A RECEBER 1,787,78</t>
  </si>
  <si>
    <t>TOTAlS -&gt; 269,00 2 , 6 4 3 , 9 7 24,00 856,19 SALARIO LIQ, 1,787,78</t>
  </si>
  <si>
    <t>C,CUSTO:I32I63141-MPEMG - VISCONDE DO MAT,: 012565 NOME: LUCIANO MARCELINO FUNCAO: 173 VIGILANTE MG</t>
  </si>
  <si>
    <t>DT,ADM,:52/54/19 CATEG,: MENSALISTA SAL,: 1,872,18 DEP,I,R,: 02 DEP,SAL,FAM,: SO PERC,ADTO: 000% HR,MES: 220,00</t>
  </si>
  <si>
    <t>002 PERICULOSIDADE 221,11 561,65 III 401 I,N,S,S, 0,00 268,91 III 703 DED DEPENDENTE 379,18</t>
  </si>
  <si>
    <t>101 SALARIO 31,11 1,872,18 III 405 I,R,R,F, 7,50 28,29 III 711 BASE IR SALARI 2,660,41</t>
  </si>
  <si>
    <t>274 ADIC NOTURNO B 112,00 495,49 III 447 PAT 14,55 29,30 III 719 SAL CONTR ATE 2,929,32</t>
  </si>
  <si>
    <t>398 IND KS INTRAJO 16,00 176,96 oIl I 727 BASE DO PUTS 2,929,32</t>
  </si>
  <si>
    <t>I I 755 DED INSS SALAR 268,91</t>
  </si>
  <si>
    <t>I I 767 6 INSS EMPRESA 585,86</t>
  </si>
  <si>
    <t>I I 799 LIQ A RECEBER 2,779,78</t>
  </si>
  <si>
    <t>TOTAlS -, 378,00 3 , 1 0 6 , 2 8 21,50 32 6, 50 SALARIO LIQ, 2,779,78</t>
  </si>
  <si>
    <t>ESPARTA Folha,,: 46</t>
  </si>
  <si>
    <t>Hora ,,, : 10:11:19 - Grupo de empresa: ESPARTA/ Filial: BELO HORIZONTE Emissão: 03/02/22</t>
  </si>
  <si>
    <t>DT,ADM,:12/06/11 CATEG,: MENIALISTA SAL,: 1,872,18 DEP,I,R,: 03 DEP,SAL,FAM,: Ii PERC,ADTO: Ill %BR,MES: 220,00</t>
  </si>
  <si>
    <t>Sit, rolha: AFASTADO - Periodo: 30/12/21 a 04/01/22</t>
  </si>
  <si>
    <t>002 PERICULOSIDADE 190,67 486,77 III 401 I,N,S,S, 1,11 173,33 III 703 DED DEPENDENTE 568,77</t>
  </si>
  <si>
    <t>101 SALARIO 26,00 1,622,56 001 433 DESC, VALE TN 14,00 112,33 oIl 711 BASE ZR SALARI 1,936,00</t>
  </si>
  <si>
    <t>130 ATESTADO MEDIC 4,00 249,62 III 447 PAT 14,00 29,30 001 719 SAL CONTR ATE 2,109,33</t>
  </si>
  <si>
    <t>398 IND KS INTRAO 8,00 88,48 III 458 DEIC, PAG, IND 0,00 53,10 III 727 BASE DO FGTS 2,109,33</t>
  </si>
  <si>
    <t>I 562 0EV, VR PAGO A 1,11 20,93 III 728 FGTS 168,75</t>
  </si>
  <si>
    <t>I 611 ASSIST MEDICA 1,11 181,18 III 737 BASE lEG VIDA 13,16</t>
  </si>
  <si>
    <t>I I 768 % TERCEIROS 122,34</t>
  </si>
  <si>
    <t>I I 769 5 ACIDENTE TRA 63,28</t>
  </si>
  <si>
    <t>I I 799 LIQ A RECEBER 1,878,36</t>
  </si>
  <si>
    <t>I I 811 BASE ASSIST, B 106,38</t>
  </si>
  <si>
    <t>I I 851 VT MES ATUAL 489,60</t>
  </si>
  <si>
    <t>I I 853 VR MES ATUAL 293,02</t>
  </si>
  <si>
    <t>TOTAlS -&gt; 228,67 2 , 4 4 7 , 4 3 28,00 569,07 SALARIO LIQ, 1,070,36</t>
  </si>
  <si>
    <t>C,CUSTO:I32I63I29-MPEMG - UBERABA MAT,: 008183 NOME: MACIEL DIAl PEREIRA FUNCAO: 173 VIGILANTE MG</t>
  </si>
  <si>
    <t>DT,ADM,:I3/I2/15 CATEG,: MENSALISTA SAL,: 1,872,18 DEP,I,R,: 02 DEP,SAL,FAM,: Ii PERC,ADTO: III %HR,MES: 220,00</t>
  </si>
  <si>
    <t>002 PERICULOSIDADE 221,11 561,65 III 401 I , N , S , S, 1,11 209,45 III 703 DED DEPENDENTE 379,18</t>
  </si>
  <si>
    <t>398 IND HI INTRAJO 6,00 66,36 III 600 ASSIST MEDICA 1,11 175,06 III 719 SAL CONTR ATE 2,433,83</t>
  </si>
  <si>
    <t>I I 767 5 IBIS EMPRESA 486,77</t>
  </si>
  <si>
    <t>I I 799 LIQ A RECEBER 2,086, 38</t>
  </si>
  <si>
    <t>ESPARTA Folha,,: 47</t>
  </si>
  <si>
    <t>Hora ,,, : 10:11:21 - Grupo de empresa: ESPARTA/ Filial: BELO HORIZONTE Emissão: 03/02/22</t>
  </si>
  <si>
    <t>TOTAlS -&gt; 256,00 2,500,19 14,00 413,81 SALARIO LIQ, 2,096,39</t>
  </si>
  <si>
    <t>C,CUSTO:I32I63I4I-MPEMG - VISCONDE DO MAT,: 012566 NOME: MARCELO ALVES COELHO FUNCAO: 173 VIGILANTE MG</t>
  </si>
  <si>
    <t>DT,ADM,:13/14/19 CATEG,: MENSALISTA SAL,: 1,072,18 DEP,I,R,: 01 DEP,SAL,FAM,: 01 PERC,ADTO: III %HR,MES: 220,00</t>
  </si>
  <si>
    <t>112 DSR 5/HORA EXT 28,44 242,06 III 401 I,N,S,S, 0,00 152,33 III 703 DED DEPENDENTE 189,59</t>
  </si>
  <si>
    <t>271 VALE ALIMENTAC 0,00 251,20 III 450 VALOR LIQUIDO 0,00 2,186,94 III 711 BASE OR SALARI 1,723,64</t>
  </si>
  <si>
    <t>323 HORA EXTRA 60% 120,00 1,633,91 III I 719 SAL CONTR ATE 1,875,97</t>
  </si>
  <si>
    <t>600 PAGAMENTO DESL 0100 212,10 001 I 729 SALDO FGTS DEP 223,25</t>
  </si>
  <si>
    <t>I I 739 FGTS QUITACAO 150,07</t>
  </si>
  <si>
    <t>I I 741 MULTA 40% POTS 149,33</t>
  </si>
  <si>
    <t>I I 769 9 ACIDENTE TRA 56,28</t>
  </si>
  <si>
    <t>I I 820 B,FGTS REOC DI 1,875, 97</t>
  </si>
  <si>
    <t>TOTAlS -&gt; 148,44 2 , 3 3 9 , 2 7 1,11 2 , 3 3 9 , 2 7 SALARIO LIQ, 0,00</t>
  </si>
  <si>
    <t>DT,ADM,:I5/09/20 CATEG,: MENSALISTA SAL,: 1,872,18 DEP,I,R,: 01 DEP,SAL,FAM,: Ii PERC,ADTO: SOS %HR,MES: 220,00</t>
  </si>
  <si>
    <t>Sit, Foiha: FERIAS - Periodo: 11/01/22 a 59/52/22</t>
  </si>
  <si>
    <t>112 PERICULOSIDADE 66,11 168,50 III 401 I,N,S,S, 0,00 112,61 III 703 DED DEPENDENTS 189,59</t>
  </si>
  <si>
    <t>023 PERICULOSIDADE 0,00 393,16 oIl 404 LIQ PAGO FERIA 0,00 3,566,00 oIl 757 BASE IN FERIAS 2439,93</t>
  </si>
  <si>
    <t>024 PERICULOSIDADE 0,05 168,55 aol 447 PAT 10,00 20,93 aol 711 BASE IN SALARI 1082,06</t>
  </si>
  <si>
    <t>101 SALARIO 9100 561,65 aol 440 I,N,S,S, HAS F 0,00 189,93 aol 719 SAL CONTR ATE 3,209, 64</t>
  </si>
  <si>
    <t>121 1/3 DE FERIAS 1,11 671,66 III 449 I,R,R,F, FERI 7,50 25,96 III 727 BASE DO FGTS 3,209,64</t>
  </si>
  <si>
    <t>126 FERIAS MES ATIJ 21,11 1,310,53 III 611 ASSIST MEDICA 0,00 88,76 III 728 FGTS 256,77</t>
  </si>
  <si>
    <t>163 MEDIAS FERIAS 9,11 133,40 III I 731 DED DEPEND PER 189,59</t>
  </si>
  <si>
    <t>168 ARREDONDAMENTO 0,00 0,73 001 I 737 BASE SEG VIDA 13,16</t>
  </si>
  <si>
    <t>183 FERIAS PROXIMO 9,00 561,65 aol I 755 DED IN55 SALAR 112,61</t>
  </si>
  <si>
    <t>186 1/3 FERIAS PRO 0,00 287,85 aol I 756 DED IN55 FERIA 246,80</t>
  </si>
  <si>
    <t>252 MEDIA FERIAS V 21,11 311,28 III I 759 CESTA BASICA 131,87</t>
  </si>
  <si>
    <t>274 ADIC NOTIJRNO B 115,11 464,52 III I 767 9 INSS EMPRESA 641,93</t>
  </si>
  <si>
    <t>398 IND OS INTRAJO 15,11 165,90 III I 768% TERCEIROS 186,16</t>
  </si>
  <si>
    <t>I I 769 9 ACIDENTE TRA 96,29</t>
  </si>
  <si>
    <t>I I 799 LIQ A RECEBER 1,195,14</t>
  </si>
  <si>
    <t>I I 836 V,R PROX MES 209,30</t>
  </si>
  <si>
    <t>I I 853 VR MES ATUAL 104,65</t>
  </si>
  <si>
    <t>ESPARTA Folha,,: 48</t>
  </si>
  <si>
    <t>I 953 BASE DE IRRF F 2,686, 63</t>
  </si>
  <si>
    <t>TOTAlS -&gt; 255,55 5,199,33 17,50 4,004,19 SALARIO LIQ, 1,195,14</t>
  </si>
  <si>
    <t>C,CUSTO:032063003-MPEMG - ALVARES CABR MAT,: 008267 NOME: MARCIO DE PAULA MARQUES FUNCAO: 173 VIGILANTE MG</t>
  </si>
  <si>
    <t>DT,ADM,:25/02/15 CATEG,: MENSALISTA SAL,: 1,872,18 DEP,I,R,: 01 DEP,SAL,FAM,: II PERC,ADTO: III %HR,MES: 220,00</t>
  </si>
  <si>
    <t>Sit, rolha: AFASTADO - Periodo: 26/51/22 a 51/52/22</t>
  </si>
  <si>
    <t>002 PERICULOSIDADE 183,33 468,05 001 401 I,N,S,S, 0,00 166,03 001 703 DED DEPENDENTE 189,59</t>
  </si>
  <si>
    <t>101 SALARIO 25,00 1,560,15 III 447 PAT 14,00 29,30 III 711 BASE OR SALARI 1,862,17</t>
  </si>
  <si>
    <t>130 ATESTADO MEDIC 5,00 312,03 III 600 ASSIST MEDICA 0,00 180,08 III 719 SAL CONTR ATE 2,028,20</t>
  </si>
  <si>
    <t>398 IND B5 INTRAJO 5100 55,30 001 653 CO-PARTICIPACA 0,00 218,60 001 727 BASE DO FGT$ 2,028,20</t>
  </si>
  <si>
    <t>I 728 FGT$ 162,26</t>
  </si>
  <si>
    <t>I 755 DED INSS SALAR 166,03</t>
  </si>
  <si>
    <t>I 767 9 INSS EMPRESA 405,64</t>
  </si>
  <si>
    <t>I 768 9 TERCEIROS 117,64</t>
  </si>
  <si>
    <t>I 769 9 ACIDENTE TRA 60,85</t>
  </si>
  <si>
    <t>I 799 LIQ A RECEBER 1,801,52</t>
  </si>
  <si>
    <t>TOTAlS -&gt; 218,33 2 , 3 9 5 , 5 3 14,00 594,01 SALARIO LIQ, 1,801,52</t>
  </si>
  <si>
    <t>ESPARTA Folha,,: 49</t>
  </si>
  <si>
    <t>Hora ,,, : 10:11:23 - Grupo de empresa: ESPARTA/ Filial: BELO HORIZONTE Emissão: 03/02/22</t>
  </si>
  <si>
    <t>Emprepa: ESPARTA Fu,: 01 - BELO HORIZONTE Contrato do Tipo : Indeterminado</t>
  </si>
  <si>
    <t>C,CUSTO:032063106-MPEMG - JK MAT,: 004013 NOME: MARCIO JOSE DO AMARAL FUNCAO: 173 VIGILANTE MG</t>
  </si>
  <si>
    <t>DT,ADM, :02/06/11 CATEG, MENSALISTA SAL,: 1,872,18 DEP,I,R,: 00 DEP,SAL,FAM,: 00 PERC,ADTO: 000 %HR,MES: 220,00</t>
  </si>
  <si>
    <t>Sit, rolha: FERIAS Periodo: 03/01/22 a 01/02/22</t>
  </si>
  <si>
    <t>449 I,R,R,F, FERI</t>
  </si>
  <si>
    <t>1,11 6,99</t>
  </si>
  <si>
    <t>0,00 2,952,00</t>
  </si>
  <si>
    <t>14,00 112,33</t>
  </si>
  <si>
    <t>1,11 202,46</t>
  </si>
  <si>
    <t>15,00 84,32</t>
  </si>
  <si>
    <t>1,11 88,50</t>
  </si>
  <si>
    <t>800 BASE ASSIST, M</t>
  </si>
  <si>
    <t>836 V,R PROX MES</t>
  </si>
  <si>
    <t>62,41 001</t>
  </si>
  <si>
    <t>784,23 III</t>
  </si>
  <si>
    <t>60,52 III</t>
  </si>
  <si>
    <t>1,809,77 III</t>
  </si>
  <si>
    <t>0,67 001</t>
  </si>
  <si>
    <t>27,04 001</t>
  </si>
  <si>
    <t>88,48 III</t>
  </si>
  <si>
    <t>2,433, 83</t>
  </si>
  <si>
    <t>1,872, 18</t>
  </si>
  <si>
    <t>3,136, 93</t>
  </si>
  <si>
    <t>TOTAlS -&gt; 46,33 3,475,90 43,00 3,475,90 SALARIO LIQ, 0,00</t>
  </si>
  <si>
    <t>C,CUSTO:I32I639I6-MPEMG - COBERTURA DE</t>
  </si>
  <si>
    <t>DT,ADM,:25/I4/19 CATEG,: MENSALISTA</t>
  </si>
  <si>
    <t>2,975, 64</t>
  </si>
  <si>
    <t>3,040, 96</t>
  </si>
  <si>
    <t>MAT,: 012623 NOME: MARCO TULIO FERREIRA DE LIMA FUNCAO: 173 VIGILANTE MG</t>
  </si>
  <si>
    <t>SAL,: 1,872,18 DEP,I,R, : DEP,SAL,FAM, PERC,ADTO: 000 6 HR,MES: 220,00</t>
  </si>
  <si>
    <t>I ,N,S,S,</t>
  </si>
  <si>
    <t>ESPARTA Folha,,: 50</t>
  </si>
  <si>
    <t>smpreaa: ESPARTA riO,: 01 - BELO HORIZONTE Contrato do Tipo : Indeterminado</t>
  </si>
  <si>
    <t>TOTAlS -&gt; 326,92 3 , 4 1 7 , 0 6 27,50 376,10 SALARIO LIQ, 3,040,96</t>
  </si>
  <si>
    <t>C,CUSTO:032063903-MPEMG - COBERTURA GE MAT,: 004020 NOME: MARCO TULIO DOMINGUES FUNCAO: 173 VIGILANTE MG</t>
  </si>
  <si>
    <t>DT,ADM,:02/06/11 CATEG,: MENSALISTA SAL,: 1,072,10 DEP,I,R,: 02 DEP,SAL,FAM,,: 01 PERC,ADTO: 000 %HR,MES: 220,00</t>
  </si>
  <si>
    <t>Sit, rolha: FERIAS Priodo: 12/01/22 a 31/01/22</t>
  </si>
  <si>
    <t>002 PERICULOSIDADE 73,33 107,22 III 401 I,N,S,S, 0,00 69,02 III 703 DED DEPENDENTE 379,10</t>
  </si>
  <si>
    <t>023 PERICULOSIDADE 0,00 374,44 00 1 404 LOG PAGO FERIA 0,00 3,116,00 III 707 BASE OR FERIAS 2,033,00</t>
  </si>
  <si>
    <t>040 PERI ABONO PEC 0,00 107,22 III 433 DESC, VALE TR 14,00 112,33 III 711 BASE OR SALARI 741,46</t>
  </si>
  <si>
    <t>101 SALARIO 10,00 624,06 oh 1 447 PAT 14,00 29,30 001 719 SAL CONTR ATE 2,433,04</t>
  </si>
  <si>
    <t>121 1/3 DE FERIAS 0,00 540,85 001 440 I,N,S,S, WAS F 5155 139,63 001 727 BASE DO FGTS 2,433,04</t>
  </si>
  <si>
    <t>126 FERIAS MES ATU 20,00 1,240,12 551 562 DEV, VR PAGO A 5155 146,51 551 720 TOTS 194,71</t>
  </si>
  <si>
    <t>160 ARREDONDAMENTO 0,00 0,41 III 600 ASSIST MEDICA 0,00 90,04 III 731 DED DEPEND FER 379,18</t>
  </si>
  <si>
    <t>199 ABONO PECUN PR 11,11 624,06 III I 737 BASE SEG VIDA 13,16</t>
  </si>
  <si>
    <t>211 1/3 ABONO PECU 1,11 270,43 III I 755 DED INSS SALAR 69,82</t>
  </si>
  <si>
    <t>398 lED KS INTRASO 12,20 134,93 001 I 756 DED INSS FERIA 139,63</t>
  </si>
  <si>
    <t>I I 769 6 ACIDENTE TRA 73,02</t>
  </si>
  <si>
    <t>I I 036 V,R PROX MES 293,02</t>
  </si>
  <si>
    <t>I I 051 VT MES ATUAL 153,00</t>
  </si>
  <si>
    <t>I I 953 BASE DE IRRF F 2,163,41</t>
  </si>
  <si>
    <t>TOTAlS -, 125,53 4,191,74 20,00 3 , 7 0 3 , 6 3 SALARIO LIQ, 488,11</t>
  </si>
  <si>
    <t>ESPARTA Folha,,: 51</t>
  </si>
  <si>
    <t>Hora ,,, : 10:11:24 - Grupo de empresa: ESPARTA/ Filial: BELO HORIZONTE Emissão: 03/02/22</t>
  </si>
  <si>
    <t>C,CUSTO:I32I63117 -MPEMG - OURO PRETO MAT,: 006466 NOME: MARCUS VINICIUS CAPATO FUNCAO: 173 VIGILANTE MG</t>
  </si>
  <si>
    <t>DT,ADM,:23/03/14 CATEG,: MENSALISTA SAL,: 1,872,18 DEP,I,R,: 51 DEP,SAL,FAM,: 55 PERC,ADTO: SOS %BR,MES: 220,00</t>
  </si>
  <si>
    <t>002 PERICULOSIDADE 220,00 561,65 III 401 I,N,S,S, 0,00 214,32 III 703 DED DEPENDENTE 189,59</t>
  </si>
  <si>
    <t>101 SALARIO 30,00 1,872,18 oIl 405 I,R,R,F, 7,55 12,49 III 711 BASE IR SALARI 2,260,14</t>
  </si>
  <si>
    <t>112 DSR 5/HORA EXT 0,62 5,24 551 447 PAT 14,00 29,30 aol 719 SAL CONTR ATE 2,474, 46</t>
  </si>
  <si>
    <t>323 HORA EXTRA 60% 2,00 35,39 501 458 DEIC, PAG, IND 5155 123,90 III 727 BASE DO POTS 2,474,46</t>
  </si>
  <si>
    <t>398 IND H5 INTRAJO 8,00 88,48 III 611 ASSIST MEDICA 1,11 90,04 III 728 FGTS 197,96</t>
  </si>
  <si>
    <t>I 653 CO-PARTICIPACA 1,11 48,25 III 737 BASE SEG VIDA 13,16</t>
  </si>
  <si>
    <t>I 755 DED INSS SALAR 214,32</t>
  </si>
  <si>
    <t>I 768 % TERCEIROS 143,52</t>
  </si>
  <si>
    <t>I 769 5 ACIDENTE TRA 74,23</t>
  </si>
  <si>
    <t>I 799 LIQ A RECEBER 2,044,64</t>
  </si>
  <si>
    <t>TOTAlS -&gt; 260,62 2,562,94 21,50 518,30 SALARIO LIQ, 2,044,64</t>
  </si>
  <si>
    <t>C,CUSTO:032063554-MPEMG - DIAl ADORNO MAT,: 004461 NOME: MARCUS VINICIUS RODRIGUES SOAR FUNCAO: 173 VIGILANTE MO</t>
  </si>
  <si>
    <t>DT,ADM,:57/52/12 CATEG,: MENSALISTA SAL,: 1,872,18 DEP,I,R,: 55 DEP,SAL,FAM,: 00 PERC,ADTO: 555 %HR,MES: 220,00</t>
  </si>
  <si>
    <t>002 PERICULOSIDADE 220,00 561,65 III 401 I,N,5,5, 0,00 209,45 III 711 BASE IR SALARI 2,224,38</t>
  </si>
  <si>
    <t>151 SALARIO 30,00 1,872,18 oIl 405 I,R,R,P, 7,50 24,52 III 719 SAL CONTR ATE 2,433,83</t>
  </si>
  <si>
    <t>I 447 PAT 20,00 41,86 001 727 BASE DO POTS 2,433,83</t>
  </si>
  <si>
    <t>I 458 DESC, PAG, IND 0,00 22,83 III 728 POTS 194,71</t>
  </si>
  <si>
    <t>I 611 ASSIST MEDICA 0,00 91,14 III 737 BASE SEG VIDA 13,16</t>
  </si>
  <si>
    <t>I I 767 5 INSS EMPRESA 406,77</t>
  </si>
  <si>
    <t>I I 768 5 TERCEIROS 141,16</t>
  </si>
  <si>
    <t>I I 769 5 ACIDENTE TRA 73,01</t>
  </si>
  <si>
    <t>I I 799 LIQ A RECEBER 2,045, 63</t>
  </si>
  <si>
    <t>TOTAlS -&gt; 251,11 2,433,83 27,50 388,20 SALARIO LIQ, 2,045, 63</t>
  </si>
  <si>
    <t>ESPARTA Folha,,: 52</t>
  </si>
  <si>
    <t>DT,ADM, :09/08/21 CATEG, MENSALISTA SAL,: 1,872,18 DEP,I,R, DEP,SAL,FAM, : PERC,ADTO: 000 6 BR,MES: 220,00</t>
  </si>
  <si>
    <t>101 SALARIO 30,00 1,872,18 III 405 I,R,R,P, 7,50 24,02 III 719 SAL CONTR ATE 2,433,83</t>
  </si>
  <si>
    <t>398 lED KS INTRA,YO 20,00 221,20 001 447 PAT 20,00 41,86 III 727 BASE DO PUTS 2,433,83</t>
  </si>
  <si>
    <t>I 162 DEV, VR PAGO A 0,00 62,79 III 728 PUTS 194,71</t>
  </si>
  <si>
    <t>TOTAlS -&gt; 271,11 2 , 6 5 5 , 0 3 27,50 338,12 SALARIO LIQ, 2,316, 91</t>
  </si>
  <si>
    <t>DT,ADM,:01/09/20 CATEG,: MENSALISTA SAL,: 1,276,40 DEP,I,R,: II DEP,SAL,PAM,: 00 PERC,ADTO: 000 %HR,MES: 150,00</t>
  </si>
  <si>
    <t>COD DESCRICAO REP, VALOR PCI COD DESCRICAO REF, VALOR PCI COD DESCRICAO VALOR</t>
  </si>
  <si>
    <t>002 PERICULOSIDADE 151,11 382,95 III 401 I , N , S , S, 0,00 132,84 III 711 BASE IR SALARI 1,526,60</t>
  </si>
  <si>
    <t>101 SALARIO 31,11 1,276,49 III 447 PAT 20,00 41,86 III 719 SAL CONTR ATE 1,659,44</t>
  </si>
  <si>
    <t>308 IND KS INTRAJO 12,00 132,72 001 600 ASSIST MEDICA 0,00 88,76 III 727 BASE DO PUTS 1,659,44</t>
  </si>
  <si>
    <t>I 608 DESC, ODONTO D 0,00 14,48 III 728 PUTS 132,76</t>
  </si>
  <si>
    <t>I I 769 6 ACIDENTE TRA 49,70</t>
  </si>
  <si>
    <t>I I 799 LIQ A RECEBER 1,514,22</t>
  </si>
  <si>
    <t>I I 825 BASE SALARIO 1,276,49</t>
  </si>
  <si>
    <t>TOTAlS -&gt; 192,00 1,792,16 21,11 277,94 SALARIO LIQ, 1,514,22</t>
  </si>
  <si>
    <t>ESPARTA Folha,,: 53</t>
  </si>
  <si>
    <t>Hora ,,, : 10:11:26 - Grupo de empresa: ESPARTA/ Filial: BELO HORIZONTE Emissão: 03/02/22</t>
  </si>
  <si>
    <t>Emprepa: ESPARTA P11,: 01 - BELO HORIZONTE Contrato do Tips : Indeterminado</t>
  </si>
  <si>
    <t>C,CUSTO:I32I63111-MPEMG - ALVARES CABR MAT,: 004064 NOME: MOACIR MOREIRA DA SILVA FUNCAO: 173 VIGILANTE MG</t>
  </si>
  <si>
    <t>DT,ADM, :17/06/11 CATEG, MENSALISTA SAL,: 1,872,18 DEP,I,R,: 01 DEP,SAL,FAM,: 01 PERC,ADTO: 000 %HR,MES: 220,00</t>
  </si>
  <si>
    <t>Sit, rolha: FERIAS Periods: 01/01/22 a 20/01/22</t>
  </si>
  <si>
    <t>0,00 69,82</t>
  </si>
  <si>
    <t>0,00 3,116,00</t>
  </si>
  <si>
    <t>0,00 139,63</t>
  </si>
  <si>
    <t>I 800 BASE ASSIST, M</t>
  </si>
  <si>
    <t>374,44 001</t>
  </si>
  <si>
    <t>1,248, 12 001</t>
  </si>
  <si>
    <t>0,41 001</t>
  </si>
  <si>
    <t>TOTAlS -&gt; 128,33 4,222,71 16,11 3,392,19 SALARIO LIQ, 830,52</t>
  </si>
  <si>
    <t>ESPARTA Folha,,: 54</t>
  </si>
  <si>
    <t>C,CUSTO:I32I63I20-MPEMG - SANTA LUZIA MAT,: 006273 NOME: NIL ANDERSON BERALDO DA SILVA FUNCAO: 173 VIGILANTE MG</t>
  </si>
  <si>
    <t>DT,ADM,:18/02/14 CATEG,: MENSALISTA SAL,: 1,872,18 DEP,I,R,: 02 DEP,SAL,FAM,: 51 PERC,ADTO: 000% HR,MES: 220,00</t>
  </si>
  <si>
    <t>002 PERICULOSIDADE 221,11 561,65 III 401 I,N,S,S, 11 11 301,87 III 703 DED DEPENDENTE 379,18</t>
  </si>
  <si>
    <t>101 SALARIO 30,00 1,872,18 oIl 405 I,R,R,F, 7,50 46,42 001 711 BASE IN SALARI 2,902,19</t>
  </si>
  <si>
    <t>112 DIR 5/HORA EXT 3,69 31,42 III 447 PAT 14,55 20,35 aol 719 SAL CONTR ATE 3,204,06</t>
  </si>
  <si>
    <t>274 ADIC NOTURNO B 119,55 526,46 001 458 DEIC, PAG, IND 0,00 261,51 III 727 BASE DO FGTS 3,204,06</t>
  </si>
  <si>
    <t>323 HORA EXTRA 60% 12,00 212,35 III 600 ASSIST MEDICA 11 11 180,00 III 728 FGTS 256,32</t>
  </si>
  <si>
    <t>390 IND MS INTRAJO 16,00 176,96 III 653 CO-PARTICIPACA 11 11 90,35 III 737 BASE SEG VIDA 13,16</t>
  </si>
  <si>
    <t>755 DED INSS SALAR 301,87</t>
  </si>
  <si>
    <t>759 CESTA BASICA 131,07</t>
  </si>
  <si>
    <t>767 6 INSS EMPRESA 640,01</t>
  </si>
  <si>
    <t>768 6 TERCEIROS 185,04</t>
  </si>
  <si>
    <t>769 6 ACIDENTE TRA 96,12</t>
  </si>
  <si>
    <t>799 LIQ A RECEBER 2,459,49</t>
  </si>
  <si>
    <t>000 BASE ASSIST, M 106,30</t>
  </si>
  <si>
    <t>836 V,R PROX MRS 293,02</t>
  </si>
  <si>
    <t>880 VALE ALIMENTAC 20,90</t>
  </si>
  <si>
    <t>TOTAlS -&gt; 400,69 3,381,02 21,50 921,53 SALARIO LIQ, 2,459,49</t>
  </si>
  <si>
    <t>C,CUSTO: 032063017-MPEMG - UBERLANDIA</t>
  </si>
  <si>
    <t>DT,ADM, :06/07/11 CATEG, : MENSALISTA</t>
  </si>
  <si>
    <t>COD DESCRICAO REF, VALOR PCI</t>
  </si>
  <si>
    <t>002 PERICULOSIDADE 220,00 561,65 III</t>
  </si>
  <si>
    <t>101 SALARIO 30,00 1,872,18 001</t>
  </si>
  <si>
    <t>390 IND HS INTRAJO 6,00 66,36 aol</t>
  </si>
  <si>
    <t>401 I,N,$,5, 0,00</t>
  </si>
  <si>
    <t>408 MENS SINDICAL 2,00</t>
  </si>
  <si>
    <t>419 EMPRESTIMO - P 1,11</t>
  </si>
  <si>
    <t>473 TAXA ADM,EMPRE 0,00</t>
  </si>
  <si>
    <t>600 ASSIST MEDICA 0,00</t>
  </si>
  <si>
    <t>653 CO-PARTICIPACA 0,00</t>
  </si>
  <si>
    <t>V,R PROX MES</t>
  </si>
  <si>
    <t>MAT,: 004093 NOME: OSEIAS DE SOUZA FUNCAO: 173 VIGILANTE MG</t>
  </si>
  <si>
    <t>SAL,: 1,872,10 DEP,I,R,: 02 DEP,SAL,FAM,: 01 PERC,ADTO: 000% HR,MES: 220,00</t>
  </si>
  <si>
    <t>37,44 III 711</t>
  </si>
  <si>
    <t>166,02 001 737</t>
  </si>
  <si>
    <t>157,34 aol 755</t>
  </si>
  <si>
    <t>ESPARTA Folha,,: 55</t>
  </si>
  <si>
    <t>Hora ,,, : 10:11:27 - Grupo de empresa: ESPARTA/ Filial: BELO HORIZONTE Emissão: 03/02/22</t>
  </si>
  <si>
    <t>TOTAlS -, 256,00 2 , 5 0 0 , 1 9 16,00 1 , 0 0 6 , 9 2 SALARIO LIQ, 1,493,27</t>
  </si>
  <si>
    <t>C,CUSTO:032063003-MPEMG - ALVARES CABR MAT,: 009815 NOME: PAULO HENRIQUE DOS SANTOS FUNCAO: 173 VIGILANTE MG</t>
  </si>
  <si>
    <t>DT,ADM,:01/00/16 CATEG,: MENSALISTA SAL,: 1,072,10 DEP,I,R,: 01 DEP,SAL,FAM,: 00 PERC,ADTO: 000 %HR,MES: 220,00</t>
  </si>
  <si>
    <t>002 PERICULOSIDADE 220,00 561,65 001 401 I,N,5,5, 0,00 209,45 001 703 DED DEPENDENTE 189,59</t>
  </si>
  <si>
    <t>101 SALARIO 30,00 1,872,18 001 433 DESC, VALE TB 14,00 112,33 001 711 BASE IR SALARI 2,224,36</t>
  </si>
  <si>
    <t>398 IND HS INTRAJO 3,00 33,10 III 447 PAT 14,00 29,30 III 719 SAL CONTR ATE 2,433,83</t>
  </si>
  <si>
    <t>I 450 DESC, PAD, IND 0,00 265,51 III 727 BASE DO FUTS 2,433,83</t>
  </si>
  <si>
    <t>I 562 DEV, VR PAGO A 0,00 62,79 III 720 PUTS 194,71</t>
  </si>
  <si>
    <t>I 607 DESC, ODONTO D 0,00 15,94 001 755 DED IN55 SALAR 209,45</t>
  </si>
  <si>
    <t>I I 799 LIQ A RECEBER 1,681,65</t>
  </si>
  <si>
    <t>I I 051 VT MKS ATUAL 459,00</t>
  </si>
  <si>
    <t>TOTAlS -&gt; 253,00 2 , 4 6 7 , 0 1 20,00 705,36 SALARIO LIQ, 1,681,65</t>
  </si>
  <si>
    <t>DT,ADM,:04/03/21 CATEG,: MENSALISTA SAL,: 1,072,10 DEP,I,R,: 00 DEP,SAL,FAM,: 00 PERC,ADTO: 000 %NR,MES: 220,00</t>
  </si>
  <si>
    <t>002 PERICULOSIDADE 220,00 561,65 III 401 I,N,S,S, 0,00 209,45 001 711 BASE IR SALARI 2,224,38</t>
  </si>
  <si>
    <t>101 SALARIO 30,00 1,072,10 001 405 I,R,R,F, 7,50 24,02 001 719 SAL CONTR ATE 2,433,83</t>
  </si>
  <si>
    <t>390 IND NO INTRAO 20,00 221,20 001 447 PAT 20,00 41,06 001 727 BASE DO PUTS 2,433,83</t>
  </si>
  <si>
    <t>I 450 DESC, PAD, IND 0,00 310,61 001 720 PGTS 194,71</t>
  </si>
  <si>
    <t>I 562 DEV, VR PAGO A 0,00 62,79 III 737 BASE SEG VIDA 13,16</t>
  </si>
  <si>
    <t>I I 799 LIQ A RECEBER 1,769,24</t>
  </si>
  <si>
    <t>ESPARTA Folha,,: 56</t>
  </si>
  <si>
    <t>Hora ,,, : 10:11:29 - Grupo de empresa: ESPARTA/ Filial: BELO HORIZONTE Emissão: 03/02/22</t>
  </si>
  <si>
    <t>TOTAlS -&gt; 270,00 2,655,03 27,50 885,79 SALARIO LID, 1,769,24</t>
  </si>
  <si>
    <t>C,CUSTO:I32I639I3-MPEMG - COBERTURA DR MAT,: 013972 NOME: PEDRO HENRIQUE DE OLIVEIRA FUNCAO: 173 VIGILANTE MG</t>
  </si>
  <si>
    <t>DT,ADM,:I6/12/21 CATEG,: MENSALISTA SAL,: 1,872,18 DEP,I,R,: DEP,SAL,FAM,: PERC,ADTO: 000% HR,MES: 220,00</t>
  </si>
  <si>
    <t>002 PERICULOSIDADE 36,67 93,61 III 401 I,N,S,S, 0,00 30,42 III 711 BASE lB SALARI 375,22</t>
  </si>
  <si>
    <t>076 PERI FERIAS PR 1,12 46,80 III 450 VALOR LIQUIDO 0,00 687,51 III 719 SAL CONTR ATE 405,64</t>
  </si>
  <si>
    <t>145 FERIAS PROPORC 1,12 156,02 III I 739 FGTS QUITACAO 32,45</t>
  </si>
  <si>
    <t>161 SALDO DR SALAR 5150 312,03 III I 755 DED IN55 SALAR 30,42</t>
  </si>
  <si>
    <t>271 VALE ALIMENTAC 5,55 41,86 SOI I 767 6 IN55 EMPRESA 81,13</t>
  </si>
  <si>
    <t>681 1/3 FERIAS PRO 0,00 67,61 ool I 768 6 TERCEIROS 23,53</t>
  </si>
  <si>
    <t>I I 769 6 ACIDENTE TRA 12,17</t>
  </si>
  <si>
    <t>I I 825 BASE SALARIO 1 872,18</t>
  </si>
  <si>
    <t>I I 828 B,FGTS RESC DI 405,64</t>
  </si>
  <si>
    <t>TOTAlS -&gt; 43,91 7 17, 93 0,00 717,93 SALARIO LIQ, 0,00</t>
  </si>
  <si>
    <t>C,CUSTO:I32I63I13-MPEMG - IPATINGA MAT,: 013515 NOME: REGINALDO FERNANDES DA SILVA FUNCAO: 173 VIGILANTE MG</t>
  </si>
  <si>
    <t>DT,ADM,:I1/I9/21 CATEG,: MENSALISTA SAL,: 1,872,18 DEP,I,R,: 02 DEP,SAL,FAM,: 02 PERC,ADTO: III %HR,MES: 220,00</t>
  </si>
  <si>
    <t>002 PERICULOSIDADE 220,00 561,65 III 401 I,N,5,5, 5,11 259,45 001 753 DED DEPENDENTE 379,18</t>
  </si>
  <si>
    <t>101 SALARIO 31,11 1,872,18 III 447 PAT 21,11 41,86 III 711 BASE IR SALARI 2,224,38</t>
  </si>
  <si>
    <t>398 IND HS INTRAJO 21,11 221,20 III 458 DESC, PAG, IND 1,11 318,61 III 719 SAL CONTR ATE 2,433,83</t>
  </si>
  <si>
    <t>I 562 DEV, VR PAGO A 1,11 62,79 III 727 BASE DO FGTS 2,433,83</t>
  </si>
  <si>
    <t>I I 799 LIQ A RECEBER 2,022,32</t>
  </si>
  <si>
    <t>TOTAlS -&gt; 275,50 2,655,53 25,55 632,71 SALARIO LIQ, 2,022,32</t>
  </si>
  <si>
    <t>ESPARTA Folha,,: 57</t>
  </si>
  <si>
    <t>C,CUSTO:I32I63I12-MPEMG - GOVERNADOR V MAT,: 012903 NOME: REGINALDO RODRIGUES DA SILVA FUNCAO: 173 VIGILANTE MG</t>
  </si>
  <si>
    <t>DT,ADM, :18/12/19 CATEG, : MENSALISTA SAL,: 1,872,18 DEP,I,R, : DEP,SAL,FAM, PERC,ADTO: 000 6 BR,MES: 220,00</t>
  </si>
  <si>
    <t>101 SALARIO 30,00 1,872,18 oIl 405 I,R,R,F, 7,50 24,02 oIl 719 SAL CONTR ATE 2,433,83</t>
  </si>
  <si>
    <t>398 IND KS INTRA,YO 15,00 165,90 001 433 DESC, VALE TN 14,00 112,33 001 727 BASE DO FGTS 2,433,83</t>
  </si>
  <si>
    <t>I 458 DESC, PAD, IND 1,11 283,21 III 737 BASE SEG VIDA 13,16</t>
  </si>
  <si>
    <t>I 767 6 IN55 EMPRESA 486,77</t>
  </si>
  <si>
    <t>I 799 LID A RECEBER 1,941,42</t>
  </si>
  <si>
    <t>I BOB BASE VALE THAN 8,07</t>
  </si>
  <si>
    <t>I 898 VALE TRANSPORT 120,40</t>
  </si>
  <si>
    <t>TOTAlS -&gt; 265,00 2 , 5 9 9 , 7 3 35,50 658,31 SALARIO LID, 1,941,42</t>
  </si>
  <si>
    <t>DT,ADM,:18/11/14 CATEG,: MENSALISTA SAL,: 1,872,18 DEP,I,R,: II DEP,SAL,FAM,: II PERC,ADTO: III %HR,MES: 220,00</t>
  </si>
  <si>
    <t>002 PERICULOSIDADE 220,00 561,65 aol 401 I,N,5,5, 0,00 209,45 III 711 BASE IN SALARI 2,224,38</t>
  </si>
  <si>
    <t>101 SALARIO 35,00 1,872,18 aol 405 I,R,R,F, 7,50 24,02 ool 719 SAL CONTR ATE 2,433,83</t>
  </si>
  <si>
    <t>398 IND HI INTRAJO 15,00 165,90 III 433 DESC, VALE TR 14,11 112,33 III 727 BASE DO FGTS 2,433,83</t>
  </si>
  <si>
    <t>I 447 PAT 14,00 29,30 III 728 FGTS 194,71</t>
  </si>
  <si>
    <t>I 458 DESC, PAD, IND 1,11 247,81 III 737 BASE SEG VIDA 13,16</t>
  </si>
  <si>
    <t>I 600 ASSIST MEDICA 0100 90,04 ool 755 DED IN55 SALAR 209,45</t>
  </si>
  <si>
    <t>I 607 DESC, ODONTO D 0100 15,94 ool 759 CESTA BASICA 131,87</t>
  </si>
  <si>
    <t>I 653 CO-PARTICIPACA 0100 23,68 ool 767% IN55 EMPRESA 486,77</t>
  </si>
  <si>
    <t>I I 799 LID A RECEBER 1,847,16</t>
  </si>
  <si>
    <t>I I 808 BASE VALE THAN 101,87</t>
  </si>
  <si>
    <t>I I 841 VT PROX MES - 214,20</t>
  </si>
  <si>
    <t>I I 851 VT MES ATUAL 244,80</t>
  </si>
  <si>
    <t>ESPARTA Folha,,: 58</t>
  </si>
  <si>
    <t>Hora ,,, : 10:11:30 - Grupo de empresa: ESPARTA/ Filial: BELO HORIZONTE Emissão: 03/02/22</t>
  </si>
  <si>
    <t>TOTAlS -&gt; 265,00 2 , 5 9 9 , 7 3 35,50 752,57 SALARIO LIP, 1,947,16</t>
  </si>
  <si>
    <t>C,CUSTO:I32I63I33-MPEMG - SAO SEBASTIA MAT,: 010445 NOME: RENILPO RODRIGUES GE OLIVEIRA FUNCAO: 173 VIGILANTE MG</t>
  </si>
  <si>
    <t>DT,ADM,:I2/12/16 CATEG,: MENSALISTA SAL,: 1,872,18 DEP,I R,: PEP SAL PAM,: PERC,ADTO: 000% HR,MES: 220,00</t>
  </si>
  <si>
    <t>112 PERICULOSIDADE 221,11 561,65 III 401 I,N,S,S, 1,11 371,01 III 711 BASE IN SALARI 3,341,41</t>
  </si>
  <si>
    <t>101 SALARIO 30,00 1,872,18 III 405 I,R,R,F, 15,00 146,41 III 719 SAL CONTR ATE 3,712,42</t>
  </si>
  <si>
    <t>112 DSR S/MONA EXT 10,92 92,96 III 447 PAT 14,00 29,30 III 727 BASE DO FGTS 3,712,42</t>
  </si>
  <si>
    <t>274 ADIC NOTURNO B 126,00 557,42 III 458 DESC, PAP, lED 0,00 265,51 III 720 FGTS 296,99</t>
  </si>
  <si>
    <t>323 BORA EXTRA 60% 35,55 628,21 aol I 737 BASE SEP VIDA 13,16</t>
  </si>
  <si>
    <t>398 IND B5 INTRAO 15,00 165,95 001 I 755 BED IN5S SALAR 371,01</t>
  </si>
  <si>
    <t>I I 769 9 ACIDENTE TRA 111,37</t>
  </si>
  <si>
    <t>I I 799 LIP A RECEBER 3,066,09</t>
  </si>
  <si>
    <t>TOTAlS -&gt; 437,42 3,878,32 29,11 812,23 SALARIO LIQ, 3,066,09</t>
  </si>
  <si>
    <t>ESPARTA Folha,,: 59</t>
  </si>
  <si>
    <t>Hora ,,, : 10:11:31 - Grupo de empresa: ESPARTA/ Filial: BELO HORIZONTE Emissão: 03/02/22</t>
  </si>
  <si>
    <t>proEeppo: 00001-CELETISTA/ESTAGIARIO Periods: 202201 NOmero de Pagam,to: 01 Dt Periods: 01/01/22-31/01/22 Dt Pagto: 04/02/22</t>
  </si>
  <si>
    <t>DT,ADM,:02/09/19 CATEG,: MENSALISTA SAL,: 1,872,18 DEP,I,R,: 04 DEP,SAL,FAM,: 02 PERC,ADTO: 000 %HR,MES: 220,00</t>
  </si>
  <si>
    <t>002 PERICULOSIDADE 220,00 561,65 III 401 I,N,S,S, 0,00 209,45 III 703 DED DEPENDENTE 758,36</t>
  </si>
  <si>
    <t>101 SALARIO 30,00 1,872,18 III 447 PAT 20,00 41,86 III 711 BASE IR SALARI 2,224,38</t>
  </si>
  <si>
    <t>398 IND KS INTRA,7O 20,00 221,20 III 458 DESC, SAG, IND 0100 318,61 III 719 SAL CONTR ATE 2,433,83</t>
  </si>
  <si>
    <t>I 562 DEV, VR PAGO A 0,00 62,79 III 727 BASE DO POTS 2,433,83</t>
  </si>
  <si>
    <t>I 611 ASSIST MEDICA 0,00 225,10 III 728 FGTS 194,71</t>
  </si>
  <si>
    <t>I 611 DESC, ODONTOLO 1,11 63,76 III 737 BASE SEG VIDA 13,16</t>
  </si>
  <si>
    <t>I 769 8 ACIDENTE TRA 73,01</t>
  </si>
  <si>
    <t>I 799 LIQ A RECEBER 1,733,46</t>
  </si>
  <si>
    <t>I 836 V,R PROX MES 418,60</t>
  </si>
  <si>
    <t>TOTAlS -, 271,11 2 , 6 5 5 , 0 3 21,11 921,57 SALARIO LIQ, 1,733,46</t>
  </si>
  <si>
    <t>ESPARTA Folha,,: 60</t>
  </si>
  <si>
    <t>Emprepa: ESPARTA Pi,: 01 - BELO BORIZONTE Contrato do Tipo : Indeterminado</t>
  </si>
  <si>
    <t>DT,ADM,:15/01/15 CATEG,: MENSALISTA PAL,: 1,872,18 DEP,I,R,: 03 DEP,SAL,FAM,: 51 PERC,ADTO: 555 %BR,MES: 220,00</t>
  </si>
  <si>
    <t>Sit, rolha: FERIAS Periodo: 16/01/22 a 14/02/22</t>
  </si>
  <si>
    <t>002 PERICULOSIDADE 102,67 262,11 aol 401 I,N,S,S, 1,11 139,34 001 703 DED DEPENDENTS 568,77</t>
  </si>
  <si>
    <t>023 PERICULOSIDADE 0,00 299,55 aol 404 LIQ PAGO FERIA 0,00 3,491,55 aol 707 BASE IN FERIAS 1,753,30</t>
  </si>
  <si>
    <t>024 PERICULOSIDADE 0,00 262,11 aol 447 PAT 7,00 14,65 001 711 BASE IN SALARI 1,368,07</t>
  </si>
  <si>
    <t>101 SALARIO 14,00 873,68 aol 448 I,N,S,S, HAS F 0,00 137,65 001 719 SAL CONTR ATE 2,996,68</t>
  </si>
  <si>
    <t>121 1/3 DE FERIAS 0,00 496,42 III 458 DESC, PAD, IND 1,11 265,51 III 727 BASE DO FGTS 2,996, 68</t>
  </si>
  <si>
    <t>126 FERIAS MES ATU 16,00 998,50 III 562 DEV, VR PAGO A 1,01 83,72 001 728 FGTS 239,73</t>
  </si>
  <si>
    <t>146 MED S/H EXTRAS 16,00 0,28 001 600 ASSIST MEDICA 0,00 180,09 III 731 DED DEPEND FER 568,77</t>
  </si>
  <si>
    <t>147 MED S/B EXTRAS 14,00 5,25 551 653 CO-PARTICIPACA 0,00 37,86 aol 737 BASE SED VIDA 13,16</t>
  </si>
  <si>
    <t>163 MEDIAS FERIAS 14,00 167,08 aol I 755 DED IN55 SALAR 139,34</t>
  </si>
  <si>
    <t>168 ARREDONDAMENTO 0,00 0,21 ool I 756 DED IN55 FERIA 232,39</t>
  </si>
  <si>
    <t>183 FERIAS PROXIMO 14,00 873,68 aol I 759 CESTA BASICA 131,87</t>
  </si>
  <si>
    <t>186 1/3 FERIAS PRO 0,00 434,37 aol I 767 9 INSS EMPRESA 599,34</t>
  </si>
  <si>
    <t>252 MEDIA FERIAS V 16,00 190,94 aol I 768 8 TERCEIROS 173,81</t>
  </si>
  <si>
    <t>274 ADIC NOTURNO B 84,00 371,62 ool I 769 8 ACIDENTE TRA 89,90</t>
  </si>
  <si>
    <t>398 IND MS INTRAO 12,00 132,72 001 I 799 LIQ A RECEBER 1,013,70</t>
  </si>
  <si>
    <t>I I 855 BASE ASSIST, M 106,38</t>
  </si>
  <si>
    <t>I I 836 V,R PROX MES 146,51</t>
  </si>
  <si>
    <t>I I 853 VR MES ATUAL 146,51</t>
  </si>
  <si>
    <t>I I 953 BASE DE IRRF F 1,985,69</t>
  </si>
  <si>
    <t>TOTAlS -&gt; 302,67 5,363,52 7,00 4,349,82 SALARIO LIQ, 1,013,70</t>
  </si>
  <si>
    <t>C,CUSTO:032063044-MPEMG - PASSOS MAT,: 013702 NOME: ROBSON DONIZETE DA SILVA FUNCAO: 173 VIGILANTE MG</t>
  </si>
  <si>
    <t>DT,ADM, :57/51/21 CATEG, : MENSALISTA SAL,: 1,872,18 DEP,I,R, : DEP,SAL,FAM, : PERC,ADTO: 555 8 BR,MES: 220,00</t>
  </si>
  <si>
    <t>002 PERICULOSIDADE 220,00 561,65 aol 451 I,N,S,S, 1,11 209,45 aol 711 BASE IR SALARI 2,224,38</t>
  </si>
  <si>
    <t>101 SALARIO 30,00 1,872,18 aol 455 I,R,R,F, 7,50 24,02 aol 719 SAL CONTR ATE 2,433,83</t>
  </si>
  <si>
    <t>398 IND MS INTRASO 21,00 232,26 aol 447 PAT 20,00 41,86 ool 727 BASE DO FGTS 2,433,83</t>
  </si>
  <si>
    <t>I 418 DESC, PAD, IND 0100 318,61 sal 728 FGTS 194,71</t>
  </si>
  <si>
    <t>I 562 DXV, VR PAUl? A 0100 41,86 aol 737 BASE SEC VIDA 13,16</t>
  </si>
  <si>
    <t>I I 767 8 INSS EMPRESA 486,77</t>
  </si>
  <si>
    <t>I I 799 LIQ A RECEBER 2,030,29</t>
  </si>
  <si>
    <t>ESPARTA Folha,,: 61</t>
  </si>
  <si>
    <t>Flora,,,: 10:11:32 - Grupo cle empresa: ESPARTA/ Filial: BELO HORIZONTE Emissão: 03/02/22</t>
  </si>
  <si>
    <t>TOTAlS -, 271,00 2 , 6 6 6 , 0 9 27,50 635,00 SALARIO LIQ, 2,030,29</t>
  </si>
  <si>
    <t>C,CUSTO:032063001-MPEMG - ALVARES CAn MAT,: 006017 NOME: RODRIGO ANTONIO DA LUZ VESPERM FUNCAO: 173 VIGILANTE MG</t>
  </si>
  <si>
    <t>DT,ADM,:03/05/14 CATEG,: MENSALISTA SAL,: 1,072,10 DEP,I,R,: 00 DEP,SAL,FAM,: 00 PERC,ADTO: 000 %HR,MES: 220,00</t>
  </si>
  <si>
    <t>002 PERICULOSIDADE 220,00 561,65 aol 401 I,N,S,S, 0,00 277,70 aol 711 BASE IR SALARI 2724,94</t>
  </si>
  <si>
    <t>101 SALARIO 30,00 1,072,10 001 405 I,R,R,F, 7,50 61,57 aol 719 SAL CONTR ATE 3002,64</t>
  </si>
  <si>
    <t>112 DSR 5/HORA EXT 0,62 73,32 001 433 DESC, VALE TR 14,00 112,33 aol 727 BASE DO FGTS 3,002,64</t>
  </si>
  <si>
    <t>323 HORA EXTRA 60% 20,00 495,49 001 447 PAT 14,00 29,30 aol 720 FGTS 240,21</t>
  </si>
  <si>
    <t>390 IND 115 INTRAJO 14,00 154,04 III 450 DESC, PAD, IND 0,00 203,21 aol 737 BASE SEG VIDA 13,16</t>
  </si>
  <si>
    <t>I 600 ASSIST MEDICA 0,00 90,04 001 755 DED INSS SALAR 277,70</t>
  </si>
  <si>
    <t>I 767 6 INSS EMPRESA 600,53</t>
  </si>
  <si>
    <t>I 760 9 TERCEIROS 174,15</t>
  </si>
  <si>
    <t>I 769 % ACIDENTE TRA 90,00</t>
  </si>
  <si>
    <t>I 799 LID A RECEBER 2,303,33</t>
  </si>
  <si>
    <t>I 000 BASE ASSIST, N 106,30</t>
  </si>
  <si>
    <t>I 000 BASE VALE THAN 101,07</t>
  </si>
  <si>
    <t>I 025 BASE SALARIO 1072,10</t>
  </si>
  <si>
    <t>I 036 V,R PROX MES 293,02</t>
  </si>
  <si>
    <t>I 041 VT PROX MES - 214,20</t>
  </si>
  <si>
    <t>I 051 VT MES ATUAL 244,80</t>
  </si>
  <si>
    <t>I 053 VR MES ATUAL 334,00</t>
  </si>
  <si>
    <t>I 000 VALE ALIMENTAC 62,00</t>
  </si>
  <si>
    <t>TOTAlS -, 300,62 3,157,40 35,50 054,15 SALARIO LID, 2,303,33</t>
  </si>
  <si>
    <t>C,CUSTO:032063053-MPEMG - SALINAS MAT,: 013973 NOME: RODRIGO FERREIRA DA SILVA FUNCAO: 173 VIGILANTE MG</t>
  </si>
  <si>
    <t>DT,ADM,:09/12/21 CATEG,: MENSALISTA SAL,: 1,072,10 DEP,I,R,: 01 DEP,SAL,FAM,: 01 PERC,ADTO: 000 %HR,MES: 220,00</t>
  </si>
  <si>
    <t>002 PERICULOSIDADE 220,00 561,65 aol 401 I,N,S,S, 0 1 00 209,45 aol 703 DED DEPENDENTE 189,59</t>
  </si>
  <si>
    <t>101 SALARIO 30,00 1,072,10 001 447 PAT 20,00 41,06 aOl 711 BASE IR SALARI 2,224,38</t>
  </si>
  <si>
    <t>390 IND B5 INTRAJO 23,00 254,30 001 I 719 SAL CONTR ATE 2433,83</t>
  </si>
  <si>
    <t>I 727 BASE DO FGTS 2433,83</t>
  </si>
  <si>
    <t>I 720 FGTS 194,71</t>
  </si>
  <si>
    <t>I 760 6 TERCEIROS 141,16</t>
  </si>
  <si>
    <t>I 799 LID A RECEBER 2,436, 90</t>
  </si>
  <si>
    <t>I 036 V,R PROX MES 418,60</t>
  </si>
  <si>
    <t>I 053 VR MES ATUAL 439,53</t>
  </si>
  <si>
    <t>ESPARTA Folha,,: 62</t>
  </si>
  <si>
    <t>smpreaa: ESPARTA Fu,: 01 - BELO HORIZONTS Contrato do Tipo : Indeterminado</t>
  </si>
  <si>
    <t>TOTAlS -, 273,00 2,688,21 20,00 251,31 SALARIO LIQ, 2,436,90</t>
  </si>
  <si>
    <t>DT,ADM,:02/07/14 CATEG,: MENSALISTA SAL,: 1,072,10 DEP,I,R,: 03 DEP,SAL,FAM,: 01 PERC,ADTO: 000 %HR,MES: 220,00</t>
  </si>
  <si>
    <t>Sit, Foiha: AFASTADO - Period,: 10/01/22 a 21/01/22</t>
  </si>
  <si>
    <t>002 PERICULOSIDADE 220,00 561,65 aol 401 I,N,5,5, 0,00 265,19 aol 753 DED DEPENDENTE 568,77</t>
  </si>
  <si>
    <t>101 SALARIO 30,00 1,872,18 aol 405 I,R,R,F, 7,50 12,52 001 711 BASE IR SALARI 2,633,16</t>
  </si>
  <si>
    <t>274 ADIC NOTURNO B 105,00 464,52 001 447 PAT 14,00 29,30 aol 719 SAL CONTR ATE 2,898,35</t>
  </si>
  <si>
    <t>398 IND MS INTRAJO 15,00 165,90 001 458 DESC, PAG, IND 0,00 141,60 001 727 BASE DO FGTS 2,898,35</t>
  </si>
  <si>
    <t>I 473 TAXA ADM,EMPRE 0,00 2,50 051 720 FGTS 231,87</t>
  </si>
  <si>
    <t>I 587 EMPRESTIMO BV 0,00 410,00 051 737 BASE SEC VIDA 13,16</t>
  </si>
  <si>
    <t>I 600 ASSIST MEDICA 0,00 180,58 aol 755 DED lESS SALAR 265,19</t>
  </si>
  <si>
    <t>I I 767 9 INSS EMPRESA 579,67</t>
  </si>
  <si>
    <t>I 68 9 TERCEIROS 168,10</t>
  </si>
  <si>
    <t>I I 769 6 ACIDENTE TRA 86,95</t>
  </si>
  <si>
    <t>I I 799 LIQ A RECEBER 2,023,56</t>
  </si>
  <si>
    <t>TOTAlS -&gt; 370,00 3,064,25 21,50 1,540,69 SALARIO LIQ, 2,023, 56</t>
  </si>
  <si>
    <t>DT,ADM,:01/08/16 CATEG,: MENSALISTA SAL,: 1,072,10 DEP,I,R,: 01 DEP,SAL,FAM,: 01 PERC,ADTO: 000 %HR,MES: 220,00</t>
  </si>
  <si>
    <t>002 PERICULOSIDADE 220,00 561,65 aol 401 I,N,5,5, 0,00 231,39 aol 703 DED DEPENDENTE 189,59</t>
  </si>
  <si>
    <t>101 SALARIO 30,00 1,072,10 aol 405 I,R,R,F, 7,50 21,87 aol 711 BASE IR SALARI 2,385,27</t>
  </si>
  <si>
    <t>112 DSR 5/HORA EXT 2,77 23,57 001 447 PAT 14,00 29,30 aol 719 SAL CONTR ATE 2,616, 66</t>
  </si>
  <si>
    <t>323 HORA EXTRA 60% 9,00 159,26 aol 458 DESC, PAG, IND 0,00 283,21 aol 727 BASE DO FGTS 2,616,66</t>
  </si>
  <si>
    <t>308 IND BS INTRAO 15,00 165,90 aol 600 ASSIST MEDICA 0,00 90,04 001 728 FGTS 209,33</t>
  </si>
  <si>
    <t>I 653 COPARTICIPACA 0,00 187,02 501 737 BASE SEG VIDA 13,16</t>
  </si>
  <si>
    <t>I 767 9 lESS EMPRESA 523,33</t>
  </si>
  <si>
    <t>I 768 9 TERCEIROS 151,77</t>
  </si>
  <si>
    <t>I 769 9 ACIDENTE TRA 78,50</t>
  </si>
  <si>
    <t>I 799 LIQ A RECEBER 1,939,73</t>
  </si>
  <si>
    <t>I 880 VALE ALIMENTAC 20,90</t>
  </si>
  <si>
    <t>ESPARTA Folha,,: 63</t>
  </si>
  <si>
    <t>Hora ,,, : 10:11:33 - Grupo cle empresa: ESPARTA/ Filial: BELO HORIZONTE Emissão: 03/02/22</t>
  </si>
  <si>
    <t>TOTAlS -&gt; 276,77 2,782,56 21,50 842,83 SALARIO LID, 1,939,73</t>
  </si>
  <si>
    <t>C,CUSTO:032063006-MPEMG - JR MAT,: 004040 NOME: ROGERIO DOS SANTOS CA000A FUNCAO: 173 VIGILANTE MG</t>
  </si>
  <si>
    <t>DT,ADM,:I1/I6/11 CATEG,: MENSALISTA SAL,: 1,072,18 DEP,I,R,: Ii DEP,SAL,FAM,: II PERC,ADTO: III %HR,MES: 220,00</t>
  </si>
  <si>
    <t>Sit, FOOhH: NORMAL</t>
  </si>
  <si>
    <t>002 PERICULOSIDADE 220,00 561,65 III 296 ABONO PECUN ME 6,00 761,75 III 703 DED DEPENDENTE 189,59</t>
  </si>
  <si>
    <t>039 PERI ABONO FEC 0,00 112,33 III 401 I,N,5,5, 0,00 220,03 III 711 BASE OR SALARI 2,360,64</t>
  </si>
  <si>
    <t>073 MEDIA S/VL ABO 6,00 04,54 III 405 I,R,R,F, 7,50 20,02 III 719 SAL CONTR ATE 2,588,67</t>
  </si>
  <si>
    <t>101 SALARIO 30,00 1,872,10 aol 408 MENO SINDICAL 2,00 37,44 001 727 BASE DO FGT$ 2,599,67</t>
  </si>
  <si>
    <t>120 ABONO PECUN ME 6,00 374,44 051 433 DEOC, VALE TR 14,00 112,33 aol 720 FGT$ 207,09</t>
  </si>
  <si>
    <t>125 1/3 ABONO PECU 0,00 190,44 aol 447 PAT 14,00 29,30 aol 737 BASE lEG VIDA 13,16</t>
  </si>
  <si>
    <t>274 ADIC NOTURNO B 35,00 154,84 III 458 DESC, FAG, lED 1,11 283,21 III 755 DED lESS SALAR 228,03</t>
  </si>
  <si>
    <t>398 IND OS INTRAJO 5,00 55,30 III 473 TAXA ADM,EMPRE 0,00 2,50 291 759 CESTA BASICA 131,87</t>
  </si>
  <si>
    <t>I 587 EMPRESTIMO BV 1,11 516,00 291 767 9 lESS EMPRESA 517,73</t>
  </si>
  <si>
    <t>I 600 ASSIST MEDICA 0,00 180,08 001 768 9 TERCEIROI 150,14</t>
  </si>
  <si>
    <t>I 653 CO-PARTICIPACA 0,00 18,93 001 769 9 ACIDENTE TRA 77,66</t>
  </si>
  <si>
    <t>I I 799 LID A RECEBER 1,216,13</t>
  </si>
  <si>
    <t>I I BOB BASE VALE THAN 316,07</t>
  </si>
  <si>
    <t>TOTAlS -&gt; 302,00 3 , 4 0 5 , 7 2 43,50 2,189,59 SALARIO LID, 1,216,13</t>
  </si>
  <si>
    <t>ESPARTA Folha,,: 64</t>
  </si>
  <si>
    <t>Hora ,,, : 10:11:34 - Grupo de empresa: ESPARTA/ Filial: BELO HORIZONTE Emissão: 03/02/22</t>
  </si>
  <si>
    <t>DT,ADM,:26/11/13 CATEG,: MENSALISTA SAL,: 1,872,18 DEP,I,R,: 51 DEP,SAL,PAM,: 55 PERC,ADTO: 555 %BR,MES: 220,00</t>
  </si>
  <si>
    <t>002 PERICULOSIDADE 220,00 561,65 °°I 401 I,N,S,S, 0,00 242,09 °°I 703 DED DEPENDENTE 169,59</t>
  </si>
  <si>
    <t>151 SALARIO 35,00 1,672,16 551 405 I,R,R,P, 7,55 28,25 551 711 BASE SR SALARI 2,469,65</t>
  </si>
  <si>
    <t>274 ADIC NOTURNO B 63,00 278,71 501 433 DESC, VALE TR 14,55 112,33 Sal 719 SAL CONTR ATE 2,712,54</t>
  </si>
  <si>
    <t>398 IND KS INTRAO 9,00 99,54 001 447 PAT 14,55 29,30 551 727 BASE DO POTS 2,712,54</t>
  </si>
  <si>
    <t>I 450 DESC, PAD, IND 5,55 00,50 °°I 720 PGTS 217,00</t>
  </si>
  <si>
    <t>I 562 DEV, VR PAGO A 0,00 20,93 osl 737 BASE SEG VIDA 13,16</t>
  </si>
  <si>
    <t>I I 769 8 ACIDENTE TRA 81,38</t>
  </si>
  <si>
    <t>I1 799 LIQ A RECEBER 2,289, 93</t>
  </si>
  <si>
    <t>TOTAlS -&gt; 322,55 2,812,08 35,50 522,15 SALARIO LIQ, 2,289, 93</t>
  </si>
  <si>
    <t>ESPARTA Folha,,: 65</t>
  </si>
  <si>
    <t>Hora ,,, : 10:11:35 - Grupo cle empresa: ESPARTA/ Filial: BELO HORIZONTE Emissão: 03/02/22</t>
  </si>
  <si>
    <t>DT,ADM,:11/05/15 CATEG,: MENSALISTA SAL,: 1,872,18 DEP,I,R,: 04 DEP,SAL,FAM,: 04 PERC,ADTO: 000 %KR,MES: 220,00</t>
  </si>
  <si>
    <t>002 PERICULOSIDADE 221,11 561,65 III 401 I,N,S,S, 1,11 267,04 III 703 DED DEPENDENTE 750,36</t>
  </si>
  <si>
    <t>101 SALARIO 30,00 1,872,18 III 400 MENS SINDICAL 2,00 37,44 III 711 BASE IR SALARI 2,652,63</t>
  </si>
  <si>
    <t>274 ADIC NOTURNO B 110,00 486,64 001 433 DESC, VALE TN 14,00 112,33 551 719 SAL CONTR ATE 2,920,47</t>
  </si>
  <si>
    <t>398 IND KS INTRAO 16,00 176,96 III 447 PAT 14,00 29,30 001 727 BASE DO POTS 2,920,47</t>
  </si>
  <si>
    <t>I 450 DESC, PAD, IND 1,11 265,51 III 720 PGTS 233,64</t>
  </si>
  <si>
    <t>I 607 DESC, ODONTO D 1,11 47,02 III 755 DED INSS SALAR 267,84</t>
  </si>
  <si>
    <t>I 653 CO-PARTICIPACA 0,00 14,70 oIl 759 CESTA BASICA 131,07</t>
  </si>
  <si>
    <t>I I 769 6 ACIDENTE TRA 87,61</t>
  </si>
  <si>
    <t>I I 799 LIQ A RECEBER 2,142,43</t>
  </si>
  <si>
    <t>I I 041 VT PROX MES - 225,40</t>
  </si>
  <si>
    <t>I I 051 VT MES ATUAL 257,60</t>
  </si>
  <si>
    <t>TOTAlS -&gt; 376,00 3 , 0 9 7 , 4 3 30,00 955,00 SALARIO LIQ, 2,142,43</t>
  </si>
  <si>
    <t>ESPARTA Folha,,: 66</t>
  </si>
  <si>
    <t>Hora ,,, : 10:11:36 - Grupo de empresa: ESPARTA/ Filial: BELO HORIZONTE Emissão: 03/02/22</t>
  </si>
  <si>
    <t>ProBeppo: 00001-CELETISTA/ESTAGIARIO Periodo: 202201 NBmero de Pagam,to: 01 Dt Periodo: 01/01/22-31/01/22 Dt Pagto: 04/02/22</t>
  </si>
  <si>
    <t>C,CUSTO:I32I63143-MPEMG - RUA GONCALVE MAT,: 004988 NOME: ROGGER MILLER VIEIRA HIGINO FUNCAO: 173 VIGILANTE MG</t>
  </si>
  <si>
    <t>DT,ADM,:59/11/12 CATEG,: MENSALISTA SAL,: 1,872,18 DEP,I,R,: 02 DEP,SAL,FAM,: 02 PERC,ADTO: SOS %HR,MES: 220,00</t>
  </si>
  <si>
    <t>112 PERICULOSIDADE 221,11 566,96 III 296 ABONO PECUN ME 4,00 434,52 III 703 DED DEPENDENTE 379,18</t>
  </si>
  <si>
    <t>039 PERI ABONO SEC 0,00 74,89 001 401 I,N,5,5, 0,00 210,08 Sal 711 BASE SR SALARI 2,229,06</t>
  </si>
  <si>
    <t>073 MEDIA 5/VL ABO 4,00 1,38 Sal 408 MENS SINDICAL 2,00 37,44 001 719 SAL CONTR ATE 2,439,14</t>
  </si>
  <si>
    <t>151 SALARIO 30,00 1,872,18 551 410 EMPRESTIMO - P 0,00 451,59 331 727 BASE DO FGTS 2,439,14</t>
  </si>
  <si>
    <t>120 ABONO PECUN ME 4,11 249,62 III 433 DESC, VALE TR 14,11 112,33 III 728 FGTS 195,13</t>
  </si>
  <si>
    <t>125 1/3 ABONO PECU 1,11 118,63 III 446 INSUFIC, GE SA 1,11 534,45 III 737 BASE SEG VIDA 13,16</t>
  </si>
  <si>
    <t>627 IND INTRAJORNA 1,11 17,71 III 447 PAT 14,11 29,30 III 755 DED INSS SALAR 210,08</t>
  </si>
  <si>
    <t>I 458 DESC, FAG, IND 5100 156,25 aol 750 CESTA BASICA 131,87</t>
  </si>
  <si>
    <t>I 473 TAXA ADM,EMPRE 5100 5,00 591 767 % INSS EMPRESA 487,83</t>
  </si>
  <si>
    <t>I 562 DEV, VR PAGO A 0100 62,79 aol 760 % TERCEIROS 141,47</t>
  </si>
  <si>
    <t>I 587 EMPRESTIMO BV 1,11 561,86 261 769 9 ACIDENTE TRA 73,17</t>
  </si>
  <si>
    <t>I 611 ASSIST MEDICA 1,11 91,14 III 799 LIQ A RECEBER 205,95</t>
  </si>
  <si>
    <t>I 617 DESC, ODONTO D 1,11 31,88 III 800 BASE ASSIST, N 106,38</t>
  </si>
  <si>
    <t>I I 841 VT PROX MES - 343,00</t>
  </si>
  <si>
    <t>I I 851 VT MES ATUAL 392,00</t>
  </si>
  <si>
    <t>TOTAlS -&gt; 259,55 2,891,36 34,00 2,685,41 SALARIO LIQ, 205,95</t>
  </si>
  <si>
    <t>C,CUSTO:I32I63I29-MPEMG - UBERABA MAT,: 115329 NOME: RONALDO SANTOS GA SILVA FUNCAO: 173 VIGILANTE MG</t>
  </si>
  <si>
    <t>DT,ADM,:23/I8/13 CATEG,: MENSALISTA SAL,: 1,872,18 DEP,I,R,: 01 DEP,SAL,FAM,: II PERC,ADTO: III %HR,MES: 220,00</t>
  </si>
  <si>
    <t>112 PERICULOSIDADE 221,11 561,65 III 401 I,N,S,S, 0,00 209,45 III 713 DED DEPENDENTE 189,59</t>
  </si>
  <si>
    <t>ill SALARIO 31,11 1,872,18 III 447 PAT 14,00 29,31 III 711 BASE IR SALARI 2,224,38</t>
  </si>
  <si>
    <t>398 IND HS INTRAJO 5,11 55,31 III I 719 SAL CONTR ATE 2,433,83</t>
  </si>
  <si>
    <t>I I 799 LIQ A RECEBER 2,250,38</t>
  </si>
  <si>
    <t>ESPARTA Folha,,: 67</t>
  </si>
  <si>
    <t>TOTAlS -&gt; 255,00 2,489,13 14,00 238,75 SALARIO LIQ, 2,250,38</t>
  </si>
  <si>
    <t>C,CUSTO:I32I63I26-MPEMG - FORMIGA MAT,: 005225 NOME: ROSIMAR ISAlAS DR MELO FUNCAO: 173 VIGILANTE MG</t>
  </si>
  <si>
    <t>DT,ADM, :25/06/13 CATEG, MENSALISTA</t>
  </si>
  <si>
    <t>190,67 486,77</t>
  </si>
  <si>
    <t>0,00 74,89</t>
  </si>
  <si>
    <t>26,00 1 , 6 2 2 , 5 6</t>
  </si>
  <si>
    <t>0,00 109,72</t>
  </si>
  <si>
    <t>4,00 249,62</t>
  </si>
  <si>
    <t>4,00 4,66</t>
  </si>
  <si>
    <t>3,00 33,18</t>
  </si>
  <si>
    <t>SAL,: 1,872,18 DEP,I,R,: 02 DEP,SAL,FAM,: 02 PERC,ADTO: III %HR,MES: 220,00</t>
  </si>
  <si>
    <t>INSUFIC, DR SA</t>
  </si>
  <si>
    <t>I,N,S,S, WAS F</t>
  </si>
  <si>
    <t>DESC, PAD, IMP</t>
  </si>
  <si>
    <t>TAXA ADM,EMPRE</t>
  </si>
  <si>
    <t>BASE ASSIST, H</t>
  </si>
  <si>
    <t>TOTAlS -&gt; 227,67 2,581,40 24,11 1,820,11 SALARIO LIQ, 761,29</t>
  </si>
  <si>
    <t>ESPARTA Folha,,: 68</t>
  </si>
  <si>
    <t>Hora ,,, : 10:11:37 - Grupo de empresa: ESPARTA/ Filial: BELO HORIZONTE Emissão: 03/02/22</t>
  </si>
  <si>
    <t>DT,ADM,:14/12/21 CATEG,: MENSALISTA SAL,: 1,872,18 DEP,I,R,: 02 DEP,SAL,FAM,: II PERC,ADTO: Ill %HR,MES: 220,00</t>
  </si>
  <si>
    <t>002 PERICULOSIDADE 220,00 561,65 III 401 I,N,S,S, 0,00 257,76 III 703 DED DEPENDENTE 379,18</t>
  </si>
  <si>
    <t>101 SALARIO 30,00 1,872,18 III 405 I,R,R,F, 7,50 22,16 oIl 711 BASE IN SALARI 2,578,65</t>
  </si>
  <si>
    <t>274 ADIC NOTURNO B 91,00 402,58 III 419 EMPRESTIMO - P 0,00 452,69 381 719 SAL CONTR ATE 2,836,41</t>
  </si>
  <si>
    <t>398 IND KS INTRAO 13,00 143,78 III 447 PAT 14,00 29,30 001 727 BASE DO FGTS 2,836,41</t>
  </si>
  <si>
    <t>I 458 DESC, PAG, IND 1,11 265,51 III 728 FGTS 226,91</t>
  </si>
  <si>
    <t>I 473 TAXA ADM,EMPRE 1,11 2,50 381 737 BASE lEG VIDA 13,16</t>
  </si>
  <si>
    <t>I 562 DEV, VR PAGO A 1,11 41,86 III 755 DED IBIS SALAR 257,76</t>
  </si>
  <si>
    <t>I 600 ASSIST MEDICA 0100 180,08 III 759 CESTA BASICA 131,87</t>
  </si>
  <si>
    <t>I I 767 6 IN55 EMPRESA 567,28</t>
  </si>
  <si>
    <t>I I 799 LIQ A RECEBER 1,728,33</t>
  </si>
  <si>
    <t>TOTAlS -&gt; 354,11 2,980,19 21,50 1,251,86 SALARIO LIQ, 1,728,33</t>
  </si>
  <si>
    <t>DT,ADM,:13/11/14 CATEG,: MENSALISTA SAL,: 1,872,18 DEP,I,R,: Ii DEP,SAL,FAM,: Ii PERC,ADTO: III %HR,MES: 220,00</t>
  </si>
  <si>
    <t>101 SALARIO 30,00 1,872,18 III 433 PROC, VALE TN 20,00 112,33 III 711 BASE IN SALARI 2,224,38</t>
  </si>
  <si>
    <t>398 IND KS INTRAJO 10,50 116,13 III 447 PAT 20,00 41,86 III 719 SAL CONTR ATE 2,433,83</t>
  </si>
  <si>
    <t>I 562 DEV, VR PAGO A 0,00 41,86 III 727 BASE DO FGTS 2,433,83</t>
  </si>
  <si>
    <t>I 600 ASSIST MEDICA 0,00 90,04 III 728 FGTS 194,71</t>
  </si>
  <si>
    <t>I 653 CO-PARTICIPACA 0,00 18,93 III 737 BASE lEG VIDA 13,16</t>
  </si>
  <si>
    <t>I I 767 6 IBIS EMPRESA 486,77</t>
  </si>
  <si>
    <t>I I 799 LIQ A RECEBER 2,035,49</t>
  </si>
  <si>
    <t>I I 808 BASE VALE THAN 471,67</t>
  </si>
  <si>
    <t>I I 851 VT MRS ATUAL 613,20</t>
  </si>
  <si>
    <t>ESPARTA Folha,,: 69</t>
  </si>
  <si>
    <t>TOTAlS -&gt; 260,50 2,549,96 40,00 514,47 SALARIO LIQ, 2,035,49</t>
  </si>
  <si>
    <t>C,CUSTO:I32I63I45-MPEMG - ALFENAS MAT,: 013705 NOME: SIDNEY FURTADO FILHO FUNCAO: 173 VIGILANTE MG</t>
  </si>
  <si>
    <t>DT,ADM,:I7/I1/21 CATEG,: MENSALISTA SAL,: 1,072,10 DEP,I,R,: II DEP,SAL,FAM,: II PERC,ADTO: III %HR,MES: 220,00</t>
  </si>
  <si>
    <t>101 SALARIO 31,11 1,072,10 III 405 I,R,R,F, 7,50 24,02 III 719 SAL CONTR ATE 2,433,83</t>
  </si>
  <si>
    <t>390 IND MS INTRAJO 22,11 243,32 III 447 PAT 20,00 41,06 III 727 BASE DO FGTS 2,433,83</t>
  </si>
  <si>
    <t>I 450 DESC, PAD, IND 0,00 300,91 aol 720 FOTS 194,71</t>
  </si>
  <si>
    <t>I 162 DEV, VR PAGO A 0,00 20,93 aOl 737 BASE SEG VIDA 13,16</t>
  </si>
  <si>
    <t>I I 755 BED IBIS SALAR 209,45</t>
  </si>
  <si>
    <t>I I 799 LIQ A RECEBER 2,079, 98</t>
  </si>
  <si>
    <t>I I 053 VR MES ATUAL 439,53</t>
  </si>
  <si>
    <t>TOTAlS -&gt; 272,00 2,677,15 27,50 597,17 SALARIO LIQ, 2,079, 98</t>
  </si>
  <si>
    <t>DT,ADM, :14/13/13 CATEG, MENSALISTA SAL, 1,072,10 DEP,I,R, DEP,SAL,FAM,: PERC,ADTO: 1119 HR,MES: 220,00</t>
  </si>
  <si>
    <t>002 PERICULOSIDADE 220,00 561,65 III 401 I,N,5,5, 0,00 260,91 III 711 BASE IR SALARI 2,660,41</t>
  </si>
  <si>
    <t>101 SALARIO 30,00 1,072,10 III 405 I,R,R,F, 7,50 56,73 III 719 SAL CONTR ATE 2,929,32</t>
  </si>
  <si>
    <t>274 ADIC NOTURNO B 112,11 495,49 III 433 DESC, VALE TR 14,11 112,33 III 727 BASE DO FGTS 2,929,32</t>
  </si>
  <si>
    <t>390 IND H5 INTRAJO 16,11 176,96 III 447 PAT 14,11 29,30 III 720 FGTS 234,35</t>
  </si>
  <si>
    <t>I 450 DESC, PAD, IND 1,11 230,11 III 737 BASE SEG VIDA 13,16</t>
  </si>
  <si>
    <t>I I 755 DED IBIS SALAR 268,91</t>
  </si>
  <si>
    <t>I I 767 9 INSS EMPRESA 585,86</t>
  </si>
  <si>
    <t>I I 760 9 TERCEIROS 169,90</t>
  </si>
  <si>
    <t>I I 799 LIQ A RECEBER 2,408,90</t>
  </si>
  <si>
    <t>I I 000 BASE VALE THAN 216,67</t>
  </si>
  <si>
    <t>I I 051 VT MES ATUAL 352,50</t>
  </si>
  <si>
    <t>ESPARTA Folha,,: 70</t>
  </si>
  <si>
    <t>Hora ,,, : 10:11:38 - Grupo de empresa: ESPARTA/ Filial: BELO HORIZONTE Emissão: 03/02/22</t>
  </si>
  <si>
    <t>TOTAlS -&gt; 370,00 3,106,20 35,50 697,38 SALARIO LIQ, 2,408,90</t>
  </si>
  <si>
    <t>C,CUSTO:032063027-MPEMG - POUSO ALEGRE MAT,: 005254 NOME: TIAGO SILVA BERALDO MUNIZ FUNCAO: 173 VIGILANTE MG</t>
  </si>
  <si>
    <t>DT,ADM,:I6/I7/13 CATEG,: MENSALISTA SAL,: 1,872,18 DEP,I,R,: DEP,SAL,FAM,: PERC,ADTO: 111% HR,MES: 220,00</t>
  </si>
  <si>
    <t>002 PERICULOSIDADE 220,00 561,65 III 401 I,N,5,5, 0,00 267,95 III 711 BASE OR SALARI 2,653,42</t>
  </si>
  <si>
    <t>101 SALARIO 31,11 1,872,18 III 405 I,R,R,F, 7,50 56,20 III 719 SAL CONTR ATE 2,921,37</t>
  </si>
  <si>
    <t>112 DSR S/MONA EXT 7,38 62,84 III 447 PAT 14,11 29,30 III 727 BASE DO FGTS 2,921,37</t>
  </si>
  <si>
    <t>I I 769 8 ACIDENTE TRA 87,64</t>
  </si>
  <si>
    <t>I I 799 LOG A RECEBER 2,744,88</t>
  </si>
  <si>
    <t>I I 880 VALE ALIMENTAC 41,90</t>
  </si>
  <si>
    <t>TOTAlS -&gt; 297,38 3,098,33 21,50 353,45 SALARIO LIQ, 2,744,88</t>
  </si>
  <si>
    <t>ESPARTA Folha,,: 71</t>
  </si>
  <si>
    <t>C,CUSTO:032063014-MPEMG - MONTES CLARO MAT,: 002046 NOME: VALMIR AFONSO SOARES SILVA PUNCAO: 173 VIGILANTE MG</t>
  </si>
  <si>
    <t>DT,ADM,:19/10/06 CATEG,: MENSALISTA SAL,: 1,872,18 DEP,I,R,: 03 DEP,SAL,PAM,: 02 PERC,ADTO: 000% BR,MES: 220,00</t>
  </si>
  <si>
    <t>002 PERICULOSIDADE 220,00 604,13 III 401 I,N,S,S, 0,00 240,56 III 703 DED DEPENDENTE 568,77</t>
  </si>
  <si>
    <t>101 SALARIO 30,00 1,872,18 III 408 MENS SINDICAL 1 1 50 28,08 III 711 BASE IR SALARI 2,452,53</t>
  </si>
  <si>
    <t>274 ADIC NOTURNO B 49,00 216,78 III 447 PAT 14,00 29,30 oh 1 719 SAL CONTR ATE 2,693,09</t>
  </si>
  <si>
    <t>627 IND INTRASORNA 8,00 141,60 III 600 ASSIST MEDICA 0,00 180,09 001 727 BASE DO POTS 2,693,09</t>
  </si>
  <si>
    <t>I 653 CO-PARTICIPACA 1,11 07,96 III 720 FGTS 215,45</t>
  </si>
  <si>
    <t>I 767 6 lESS EMPRESA 530,62</t>
  </si>
  <si>
    <t>I 768 6 TERCEIROS 156,20</t>
  </si>
  <si>
    <t>I 769 6 ACIDENTE TRA 80,79</t>
  </si>
  <si>
    <t>I 799 LIQ A RECEBER 2,268,70</t>
  </si>
  <si>
    <t>TOTAlS -s 317,11 2 , 8 3 4 , 6 9 15,50 565,99 SALARIO LIQ, 2,268,70</t>
  </si>
  <si>
    <t>C,CUSTO:032063007-MPEMG - OURO PRETO MAT,: 004989 NOME: VANDERLEI MARIANO ALVES PUNCAO: 173 VIGILANTE MG</t>
  </si>
  <si>
    <t>DT,ADM,:13/11/12 CATEG,: MENSALISTA SAL,: 1,872,18 DEP,I,R,: 02 DEP,SAL,FAM,: Ii PERC,ADTO: III %HR,MES: 220,00</t>
  </si>
  <si>
    <t>101 SALARIO 30,00 1,872,18 III 447 PAT 14,00 29,30 III 711 BASE IN SALARI 2,224,38</t>
  </si>
  <si>
    <t>398 IND HO INTRAJO 6,00 66,36 III 458 DESC, SAG, INS 0,00 106,20 III 719 SAL CONTR ATE 2,433,83</t>
  </si>
  <si>
    <t>I 607 DESC, ODONTO D 0,00 15,94 III 727 BASE DO POTS 2,433,83</t>
  </si>
  <si>
    <t>I I 728 POTS 194,71</t>
  </si>
  <si>
    <t>I I 799 LIQ A RECEBER 2,139, 30</t>
  </si>
  <si>
    <t>TOTAlS -&gt; 256,00 2,500,19 14,00 360,89 SALARIO LIQ, 2,139,30</t>
  </si>
  <si>
    <t>000 BASE ASSIST, N</t>
  </si>
  <si>
    <t>036 V,R PROX MES</t>
  </si>
  <si>
    <t>DESCRICAO REF,</t>
  </si>
  <si>
    <t>I,N,5,5, 0,00</t>
  </si>
  <si>
    <t>LIQ PASO FERIA 0,00</t>
  </si>
  <si>
    <t>DESC, VALE TR 19,00</t>
  </si>
  <si>
    <t>PAT 19,00</t>
  </si>
  <si>
    <t>I,N,S,S, WAS F 0,00</t>
  </si>
  <si>
    <t>I,R,R,F, FERI 7,50</t>
  </si>
  <si>
    <t>DEV, VR PASO A 0,00</t>
  </si>
  <si>
    <t>ASSIST MEDICA 0,00</t>
  </si>
  <si>
    <t>DESC, ODONTO D 0,00</t>
  </si>
  <si>
    <t>ESPARTA Folha,,: 72</t>
  </si>
  <si>
    <t>Hora ,,, : 10:11:39 - Grupo de empresa: ESPARTA/ Filial: BELO HORIZONTE Emissão: 03/02/22</t>
  </si>
  <si>
    <t>Emprepa: ESPARTA riO,: 01 - BELO HORIZONTE Contrato do Tips : Indeterminado</t>
  </si>
  <si>
    <t>DT,ADM, :01/06/11 CATEG, : MENSALISTA SAL,: 1,872,18 DEP,I,R,: 02 DEP,SAL,FAM,: 00 PERC,ADTO: 000 6 HR,MES: 220,00</t>
  </si>
  <si>
    <t>Sit, Foiha: FERIAS - Periodo: 03/01/22 a 01/02/22</t>
  </si>
  <si>
    <t>COD DESCRICAO REF, VALOR PCI COD</t>
  </si>
  <si>
    <t>023 PERICULOSIDADE 0,00 542,93 001 404</t>
  </si>
  <si>
    <t>024 PERICULOSIDADE 0,00 18,72 001 433</t>
  </si>
  <si>
    <t>101 SALARIO 1,00 62,41 001 447</t>
  </si>
  <si>
    <t>124 INSUFICIENCIA 0,00 305,07 aol 449</t>
  </si>
  <si>
    <t>126 FERIAS MKS ATU 29,00 1,009,77 001 562</t>
  </si>
  <si>
    <t>168 ARREDONDAMENTO 0,00 0,67 001 600</t>
  </si>
  <si>
    <t>103 FERIAS PROXIMO 1,00 62,41 001 607</t>
  </si>
  <si>
    <t>398 IWO MS INTRAJO 1,00 11,06 001</t>
  </si>
  <si>
    <t>TOTAlS -, 39,33 3,643,83 45,50 3,643,83 SALARIO LIQ, 0,00</t>
  </si>
  <si>
    <t>DT,ADM, :10/01/22 CATEG, : MENSALISTA SAL,: 1,872,18 DEP,I,R, DEP , SAL, FAM, PERC,ADTO: 000 6 HR,MES: 220,00</t>
  </si>
  <si>
    <t>COD DESCRICAO REF, VALOR PCI COD DESCRICAO REF</t>
  </si>
  <si>
    <t>002 PERICULOSIDADE 161,33 411,88 aOl 401 I,N,5,5, 0,00</t>
  </si>
  <si>
    <t>101 SALARIO 22,00 1,372,93 001 447 PAT 20,00</t>
  </si>
  <si>
    <t>328 REEMB, EXAMES 0,00 250,00 001</t>
  </si>
  <si>
    <t>144,13 aol 711 BASE IR SALARI 1,640,68</t>
  </si>
  <si>
    <t>41,86 001 719 SAL CONTR ATE 1,784,81</t>
  </si>
  <si>
    <t>I 727 BASE DO FGTS 1,784,81</t>
  </si>
  <si>
    <t>728 FGTS 142,78</t>
  </si>
  <si>
    <t>I 768 6 TERCEIROS 103,52</t>
  </si>
  <si>
    <t>799 LIQ A RECEBER 1,848,82</t>
  </si>
  <si>
    <t>I 836 V,R PROX MKS 418,60</t>
  </si>
  <si>
    <t>ESPARTA Folha,,: 73</t>
  </si>
  <si>
    <t>Hora ,,, : 10:11:39 - Grupo cle empresa: ESPARTA/ Filial: BELO HORIZONTE Emissão: 03/02/22</t>
  </si>
  <si>
    <t>TOTAlS -&gt; 183,33 2,534,81 25,55 185,99 SALARIO LIQ, 1,848,82</t>
  </si>
  <si>
    <t>C,CUSTO:I32I63I33-MPEMG - SAO SEBASTIA MAT,: 010444 NOME: WALLACE ANTONIO GE OLIVEIRA FUNCAO: 173 VIGILANTE MG</t>
  </si>
  <si>
    <t>DT,ADM,:I2/12/16 CATEG,: MENSALISTA SAL,: 1,872,18 DEP,I,R,: DEP,SAL,FAM,: PERC,ADTO: 111% HR,MES: 220,00</t>
  </si>
  <si>
    <t>002 PERICULOSIDADE 220,00 561,65 001 401 I,N,S,5, 0,00 259,45 001 711 BASE IR SALARI 2,224,38</t>
  </si>
  <si>
    <t>398 IND MS INTRAJO 15,11 165,90 III 447 PAT 14,00 29,30 III 727 BASE DO FGTS 2,433,83</t>
  </si>
  <si>
    <t>I I 799 LIQ A RECEBER 2,336, 96</t>
  </si>
  <si>
    <t>TOTAlS -&gt; 265,55 2 , 5 9 9 , 7 3 21,55 262,77 SALARIO LIQ, 2,336,96</t>
  </si>
  <si>
    <t>ESPARTA Folha,,: 74</t>
  </si>
  <si>
    <t>DT,ADM,:01/06/11 CATEG,: MENIALISTA SAL,: 1,072,10 DEP,I,R,: 01 DEP,SAL,FAM,: 00 PERC,ADTO: 000 %BR,MES: 220,00</t>
  </si>
  <si>
    <t>Sit, rolha: AFASTADO - periodo: 01/01/22 a 15/01/22</t>
  </si>
  <si>
    <t>112 PERICULOSIDADE 183,33 468,15 III 401 I,N,S,S, 1,11 166,03 III 703 DED DEPENDENTE 189,59</t>
  </si>
  <si>
    <t>101 SALARIO 25,00 1,560,15 001 433 DESC, VALE TR 14,00 112,33 001 711 BASE IR SALARI 1,862,17</t>
  </si>
  <si>
    <t>130 ATESTADO MEDIC 5,00 312,03 00 447 PAT 14,00 29,30 001 719 SAL CONTR ATE 2,028,20</t>
  </si>
  <si>
    <t>I 617 DESC, ODONTO D 1,11 31,88 III 728 FGTS 162,26</t>
  </si>
  <si>
    <t>I 653 CO-PARTICIPACA 1,11 65,24 III 737 BASE SEG VIDA 13,16</t>
  </si>
  <si>
    <t>I I 767 6 INOl EMPRESA 405,64</t>
  </si>
  <si>
    <t>I I 769 6 ACIDENTE TRA 60,85</t>
  </si>
  <si>
    <t>I I 799 LIQ A RECEBER 1,933,89</t>
  </si>
  <si>
    <t>I I 851 VT MES ATUAL 459,00</t>
  </si>
  <si>
    <t>TOTAlS -&gt; 221,33 2 , 4 2 8 , 7 1 20,00 494,02 SALARIO LIQ, 1,933,09</t>
  </si>
  <si>
    <t>I,N,S,S, HAS F</t>
  </si>
  <si>
    <t>112,33 001 401</t>
  </si>
  <si>
    <t>1,497,74 aol 400</t>
  </si>
  <si>
    <t>374,44 III 448</t>
  </si>
  <si>
    <t>37,44 001</t>
  </si>
  <si>
    <t>29,30 001</t>
  </si>
  <si>
    <t>49,79 III</t>
  </si>
  <si>
    <t>ESPARTA Folha,,: 75</t>
  </si>
  <si>
    <t>Hora ,,, : 10:11:41 - Grupo de empresa: ESPARTA/ Filial: BELO HORIZONTE Emissão: 03/02/22</t>
  </si>
  <si>
    <t>DT,ADM, :01/10/11 CATEG, MENSALISTA SAL,: 1,872,18 DEP,I,R,: 01 DEP,SAL,FAM,: 00 PERC,ADTO: 000 %HR,MES: 220,00</t>
  </si>
  <si>
    <t>Sit, rolha: FERIAS Periodo: 08/12/21 a 06/01/22</t>
  </si>
  <si>
    <t>711 BASE IN SALARI 1,859,88</t>
  </si>
  <si>
    <t>719 SAL CONTR ATE 2,604,00</t>
  </si>
  <si>
    <t>727 BASE DO FGTS 2,604,00</t>
  </si>
  <si>
    <t>728 FGTS 208,32</t>
  </si>
  <si>
    <t>755 DED INSS SALAR 180,08</t>
  </si>
  <si>
    <t>769 9 ACIDENTE TRA 78,12</t>
  </si>
  <si>
    <t>799 LOG A RECEBER 1,686,49</t>
  </si>
  <si>
    <t>953 BASE DE IRRF F 752,05</t>
  </si>
  <si>
    <t>TOTAlS -&gt; 236,00 2,825,19 22,00 1,138,70 SALARIO LIQ, 1,686,49</t>
  </si>
  <si>
    <t>C,CUSTO:032063033-MPEMG - SAO SEBASTIA MAT,: 013600 NOME: WENDERSON JORDAN DA SILVA</t>
  </si>
  <si>
    <t>DT,ADM, :02/11/20 CATEG, : MENSALISTA SAL,: 1,872,18 DEP,I,R,</t>
  </si>
  <si>
    <t>002 PERICULOSIDADE 220,00 561,65 001 401 I,N,S,S, 0,00</t>
  </si>
  <si>
    <t>PERC,ADTO: III 9 HR,MES: 220,00</t>
  </si>
  <si>
    <t>209,45 OIl 711 BASE IN SALARI 2,224,38</t>
  </si>
  <si>
    <t>24,02 III 719 SAL CONTR ATE 2,433,83</t>
  </si>
  <si>
    <t>29,30 oIl 727 BASE DO FGTS 2,433,83</t>
  </si>
  <si>
    <t>I 755 DED IN55 SALAR 209,45</t>
  </si>
  <si>
    <t>I 767 8 IN55 EMPRESA 486,77</t>
  </si>
  <si>
    <t>799 LIQ A RECEBER 2,348,02</t>
  </si>
  <si>
    <t>053 yR MES ATUAL 313,95</t>
  </si>
  <si>
    <t>DEP , SAL, FAM,</t>
  </si>
  <si>
    <t>TOTAlS -, 266,11 2,610,79 21,50 262,77 SALARIO LIQ, 2,348,02</t>
  </si>
  <si>
    <t>ESPARTA Folha,,: 76</t>
  </si>
  <si>
    <t>DT,ADM,:01/06/11 CATEG,: MENIALISTA SAL,: 1,872,18 DEP,I,R,: 01 DEP,IAL,FAM,: 01 PERC,ADTO: 000 %HR,MES: 220,00</t>
  </si>
  <si>
    <t>Sit, roiha: FERIAS Periodo: 13/12/21 a 11/01/22</t>
  </si>
  <si>
    <t>002 PERICULOSIDADE 139,33 355,71 III 303 FERIAS PAGAS N 11,00 1,198,09 III 703 DED DEPENDENTE 189,59</t>
  </si>
  <si>
    <t>023 PERICULOSIDADE 0,00 205,94 001 401 I,N,5,5, 0,00 132,79 III 711 BASE ZR SALARI 1,069,39</t>
  </si>
  <si>
    <t>101 SALARIO 19,00 1,185,71 001 432 PEN$AO ALIM, J 23,00 339,24 III 719 SAL CONTR ATE 2,439,99</t>
  </si>
  <si>
    <t>121 1/3 DE FERIAS 0100 299,52 III 433 DEIC, VALE TN 14,00 112,33 001 727 BASE DO PUTS 2,439,99</t>
  </si>
  <si>
    <t>126 FERIAS MES ATU 11,00 686,47 III 447 PAT 14,00 29,30 III 728 FGTS 195,20</t>
  </si>
  <si>
    <t>146 MED S/H EXTRAS 11,00 6,16 III 448 I ,N , S ,S, WAS F 1,11 77,40 III 737 BASE lEG VIDA 13,16</t>
  </si>
  <si>
    <t>398 IND HI INTRAJO 6,11 66,36 III 458 DESC, PAD, IND 0,00 265,51 III 755 DED IBIS SALAR 132,79</t>
  </si>
  <si>
    <t>I 473 TAXA ADM,EMPRE 0100 2,50 301 750 CEITA BAIICA 131,87</t>
  </si>
  <si>
    <t>I I 769 8 ACIDENTE TRA 73,20</t>
  </si>
  <si>
    <t>I I 799 LID A RECEBER 120,10</t>
  </si>
  <si>
    <t>I I 851 VT MEl ATUAL 235,00</t>
  </si>
  <si>
    <t>I I 953 BASE DE IRRF F 1,198,09</t>
  </si>
  <si>
    <t>TOTAlS -&gt; 186,33 2,805,87 62,00 2,685,77 SALARIO LIQ, 120,10</t>
  </si>
  <si>
    <t>ESPARTA Folha,,: 77</t>
  </si>
  <si>
    <t>Hora ,,, : 10:11:42 - Grupo de empresa: ESPARTA/ Filial: BELO HORIZONTE Emissão: 03/02/22</t>
  </si>
  <si>
    <t>61,118,80 aol</t>
  </si>
  <si>
    <t>5,204,68 001</t>
  </si>
  <si>
    <t>1,553,91 001</t>
  </si>
  <si>
    <t>411,88 Sal</t>
  </si>
  <si>
    <t>336,99 aol</t>
  </si>
  <si>
    <t>111,94 001</t>
  </si>
  <si>
    <t>113,90 aol</t>
  </si>
  <si>
    <t>561,65 001</t>
  </si>
  <si>
    <t>655,25 aol</t>
  </si>
  <si>
    <t>954,81 sol</t>
  </si>
  <si>
    <t>198,882,24 aol</t>
  </si>
  <si>
    <t>777,53 aol</t>
  </si>
  <si>
    <t>346,87 ool</t>
  </si>
  <si>
    <t>7,975,73 aol</t>
  </si>
  <si>
    <t>366,39 aol</t>
  </si>
  <si>
    <t>633,10 aol</t>
  </si>
  <si>
    <t>17,348,88 aol</t>
  </si>
  <si>
    <t>1,872,18 001</t>
  </si>
  <si>
    <t>3,494,74 001</t>
  </si>
  <si>
    <t>3,182,71 001</t>
  </si>
  <si>
    <t>2,184,22 001</t>
  </si>
  <si>
    <t>74,73 aol</t>
  </si>
  <si>
    <t>1,747,36 001</t>
  </si>
  <si>
    <t>801,99 001</t>
  </si>
  <si>
    <t>5,90 aol</t>
  </si>
  <si>
    <t>156,02 aol</t>
  </si>
  <si>
    <t>156,02 001</t>
  </si>
  <si>
    <t>5,179,70 aol</t>
  </si>
  <si>
    <t>2,536,77 001</t>
  </si>
  <si>
    <t>814,23 aol</t>
  </si>
  <si>
    <t>2,581,12 001</t>
  </si>
  <si>
    <t>1,123, 31 001</t>
  </si>
  <si>
    <t>524,83 001</t>
  </si>
  <si>
    <t>1,321, 03 aol</t>
  </si>
  <si>
    <t>402 I,N,5,5, 12'</t>
  </si>
  <si>
    <t>405 I,R,R,F,</t>
  </si>
  <si>
    <t>430 PENS, ALIMENTI</t>
  </si>
  <si>
    <t>432 PENSAO ALIM, I</t>
  </si>
  <si>
    <t>446 INSUFIC, DE IA</t>
  </si>
  <si>
    <t>458 DESC, PAD, IND</t>
  </si>
  <si>
    <t>473 TAXA ADM,EMPRE</t>
  </si>
  <si>
    <t>562 DXV, VR PAGO A</t>
  </si>
  <si>
    <t>608 DESC, ODONTO D</t>
  </si>
  <si>
    <t>610 DESC, ODONTOLO</t>
  </si>
  <si>
    <t>611 DESC, ODONTOLO</t>
  </si>
  <si>
    <t>10,00 1 , 1 9 6 , 2 7</t>
  </si>
  <si>
    <t>61,00 6,944,36</t>
  </si>
  <si>
    <t>0,00 25,137,97</t>
  </si>
  <si>
    <t>0,00 15,21</t>
  </si>
  <si>
    <t>0,00 36,149,00</t>
  </si>
  <si>
    <t>435,00 1,829,05</t>
  </si>
  <si>
    <t>32,00 599,04</t>
  </si>
  <si>
    <t>3,00 187,22</t>
  </si>
  <si>
    <t>1,00 62,41</t>
  </si>
  <si>
    <t>0,00 2 , 2 8 5 , 7 6</t>
  </si>
  <si>
    <t>20,00 460,36</t>
  </si>
  <si>
    <t>113,00 2,406,15</t>
  </si>
  <si>
    <t>452,00 3,345,74</t>
  </si>
  <si>
    <t>0,00 1 , 3 6 0 , 7 3</t>
  </si>
  <si>
    <t>1871,00 3,915,85</t>
  </si>
  <si>
    <t>0,00 2,143,28</t>
  </si>
  <si>
    <t>45,00 208,54</t>
  </si>
  <si>
    <t>0,00 16,886,63</t>
  </si>
  <si>
    <t>0,00 16,057,03</t>
  </si>
  <si>
    <t>0,00 42,50</t>
  </si>
  <si>
    <t>0,00 2,218,59</t>
  </si>
  <si>
    <t>0,00 4,700,27</t>
  </si>
  <si>
    <t>0,00 7,740,22</t>
  </si>
  <si>
    <t>0,00 494,14</t>
  </si>
  <si>
    <t>0,00 57,92</t>
  </si>
  <si>
    <t>0,00 47,82</t>
  </si>
  <si>
    <t>0,00 63,76</t>
  </si>
  <si>
    <t>0,00 2,754,47</t>
  </si>
  <si>
    <t>BASE I,R,R,F,</t>
  </si>
  <si>
    <t>B,FGTS RESC DI</t>
  </si>
  <si>
    <t>B,FGTS 13 RES,</t>
  </si>
  <si>
    <t>22 850,25</t>
  </si>
  <si>
    <t>315 322,66</t>
  </si>
  <si>
    <t>ESPARTA Folha,,: 78</t>
  </si>
  <si>
    <t>273 REEMBOLSO COM 0,00 16,80 III</t>
  </si>
  <si>
    <t>274 ADICNOTURNOB 3649,00 16,179,47 001</t>
  </si>
  <si>
    <t>323 HORA EXTRA 6O% 324,55 5,182,28 aol</t>
  </si>
  <si>
    <t>328 REEMB, EXAMES 0,00 320,00 001</t>
  </si>
  <si>
    <t>398 INDHSINTRAJO 1406,50 15,507,83 aol</t>
  </si>
  <si>
    <t>627 IND INTRAORNA 38,00 672,62 001</t>
  </si>
  <si>
    <t>680 PAPAMENTO DElL 0,00 576,10 001</t>
  </si>
  <si>
    <t>681 1/3 FERIAS PRO 0,00 1,055,43 001</t>
  </si>
  <si>
    <t>976 MEDIA FERIAS V 12,12 8,85 III</t>
  </si>
  <si>
    <t>977 MEDIA FERIAS P 8,12 326,81 III</t>
  </si>
  <si>
    <t>TOTAlS -&gt; 33458,96 3 6 6 , 9 2 3 , 7 2 3043,00 139,310,29 SALARIO LID, 227613,43</t>
  </si>
  <si>
    <t>Sit,Normal: 00104 Admitidop: 00002 Afaptadop: 00000 Demitidop:11104</t>
  </si>
  <si>
    <t>Feriap: 00018 Tranpferldoa 00000 Ootrop C,Costo:11110 Inativop: 00000</t>
  </si>
  <si>
    <t>ESPARTA Folha,,: 79</t>
  </si>
  <si>
    <t>Hora ,,, : 10:11:43 - Grupo de empresa: ESPARTA/ Filial: BELO HORIZONTE Emissão: 03/02/22</t>
  </si>
  <si>
    <t>Emprepa: ESPARTA P11,: 01 - BELO HORIZONTE Contrato do Tipo : Todos</t>
  </si>
  <si>
    <t>1,123, 31</t>
  </si>
  <si>
    <t>1,321, 03</t>
  </si>
  <si>
    <t>I,N,5,5, 12' 5</t>
  </si>
  <si>
    <t>I ,R,R,F,</t>
  </si>
  <si>
    <t>PENS, ALIMENTI</t>
  </si>
  <si>
    <t>PENSAO ALIM, I</t>
  </si>
  <si>
    <t>DESC, VALE TR</t>
  </si>
  <si>
    <t>INSUFIC, DE SA</t>
  </si>
  <si>
    <t>I,N,5,5, HAS F</t>
  </si>
  <si>
    <t>I,R,R,F, FERI</t>
  </si>
  <si>
    <t>DESC, FAG, IND</t>
  </si>
  <si>
    <t>DXV, VR PASO A</t>
  </si>
  <si>
    <t>DESC, ODONTO D</t>
  </si>
  <si>
    <t>DESC, ODONTOLO</t>
  </si>
  <si>
    <t>ESPARTA Folha,,: 80</t>
  </si>
  <si>
    <t>398 INDHSINTRAJO 1406,50 15,507,83 III</t>
  </si>
  <si>
    <t>Feriap: 00018 Tranpferldop 00000 Ootrop C,Costo:11110 InatIvop: 00000</t>
  </si>
  <si>
    <t>C,CUSTO:I32I63119-MPEMG - BETIM MAT,: 003053 NOME: AECIO QUEIROZ DA SILVA PUNCAO: 173 VIGILANTE MG</t>
  </si>
  <si>
    <t>C,CUSTO:032063018-MPEMG - RIBEIRAO DAS MAT,: 004578 NOME: AGUINALDO NOGUBIRA DOS SANTOS PUNCAO: 173 VIGILANTE MG</t>
  </si>
  <si>
    <t>C,CUSTO:032063004-MPEMG - DIAS ADORNO MAT,: 011434 NOME: ALEXSANDER LUCAS DE AVELAR FUNCAO: 531 VIGILANTE PARCIAL 66</t>
  </si>
  <si>
    <t>C,CUSTO:032063907-MPEMG - COBERTURA DR MAT,: 013828 NOME: ALMERI JOAQUIM SANTOS FUNCAO: 173 VIGILANTE MG</t>
  </si>
  <si>
    <t>C,CUSTO:I32I63I4I-MPEMG - VISCONDE DO MAT,: 012563 NOME: ANTONIO CARLOS DOS SANTOS FUNCAO: 173 VIGILANTE MG</t>
  </si>
  <si>
    <t>C,CUSTO:032063004-MPEMG - DIAS ADORNO MAT,: 004176 NOME: ANTONIO CARLOS GUIMARAE$ FUNCAO: 173 VIGILANTE MG</t>
  </si>
  <si>
    <t>C,CUSTO:032063027-MPEMG - P0050 ALEGRE MAT,: 005257 NOME: ANTONIO CLAYTON TEODORO DE SRI FUNCAO: 173 VIGILANTE MG</t>
  </si>
  <si>
    <t>C,CUSTO:032063025-MPEMG - GOITACAZES 1 MAT,: 000076 NOME: ANTONIO MACBADO DA SILVEIRA FUNCAO: 173 VIGILANTE MG</t>
  </si>
  <si>
    <t>C,CUSTO:032063048-MPEMG - BRUMADINHO MAT,: 013845 NOME: CLEITOM FERNANDES DE SOUZA FUNCAO: 173 VIGILANTE MG</t>
  </si>
  <si>
    <t>C,CUSTO:I32I63112-MPEMG - ALVARES CABR MAT,: 011396 NOME: EDERSON PEREIRA DA SILVA FUNCAO: 173 VIGILANTE MG</t>
  </si>
  <si>
    <t>C,CUSTO:032063041-MPEMG - ARAXA MAT,: 013697 NOME: EDIMILSON APARECIDO DUARTE FUNCAO: 176 VIGILANTE INTERMITEN</t>
  </si>
  <si>
    <t>C,CUSTO:032063033-MPEMG - SAO SEBASTIA MAT,: 010446 NOME: EMERSON MOREIRA DOS SANTOS FUNCAO: 173 VIGILANTE MG</t>
  </si>
  <si>
    <t>C,CUSTO: 032063017-MPEMG - UBERLANDIA MAT,: 012164 NOME: FRANCIELLE VIEIRA SILVA GONCAL FUNCAO: 173 VIGILANTE MG</t>
  </si>
  <si>
    <t>C,CUSTO:I32I63009-MPEMG - BETIM MAT,: 013924 NOME: ISMAEL RODRIGUES DE ALMEIDA PUNCAO: 171 VIGILANTE HORISTA BK</t>
  </si>
  <si>
    <t>C,CUSTO:532563518-MPEMG - RIBEIRAO DAS MAT,: 556235 NOME: JEFERSON ANTONIO MARCAL DE CAR FUNCAO: 173 VIGILANTE MG</t>
  </si>
  <si>
    <t>C,CUSTO:032063516-MPEMG - RIBEIRAO DAS MAT,: 004006 NOME: JEFFERSON ALVES NICACIO FUNCAO: 173 VIGILANTE MG</t>
  </si>
  <si>
    <t>C,CUSTO:I32I63I17-MPEMG - UBERLANDIA MAT,: 009119 NOME: JOAO ALVES DO NASCIMENTO FILHO FUNCAO: 173 VIGILANTE MG</t>
  </si>
  <si>
    <t>C,CUSTO:532563551-MPEMG - TRES CORACOE MAT,: 513921 NOME: JOAQUIM BATISTA SOARES FUNCAO: 173 VIGILANTE MG</t>
  </si>
  <si>
    <t>C,CUSTO:032063043-MPEMG - RUA GONCALVE MAT,: 008165 NOME: JOAQUIM VILER DE SOUSA FUNCAO: 173 VIGILANTE MG</t>
  </si>
  <si>
    <t>C,CUSTO:I32I63I28-MPEMG - SANTA LUZIA MAT,: 118961 NOME: JOSE FRANCISCO HOMEM FUNCAO: 173 VIGILANTE MG</t>
  </si>
  <si>
    <t>C,CUSTO:032063015-MPEMG - PORTEIRINHA MAT,: 004052 NOME: JULIANO BISPO ALVES FUNCAO: 173 VIGILANTE MG</t>
  </si>
  <si>
    <t>C,CUSTO:032063041-MPEMG - ARAXA MAT,: 013607 NOME: JULIO CESAR PEREIRA DA SILVA FUNCAO: 173 VIGILANTE MG</t>
  </si>
  <si>
    <t>C,CUSTO:032063039-MPEMG - JANAUBA NAT,: 012419 NOME: JURACI BALIEIRO DA SILVA FUNCAO: 173 VIGILANTE MG</t>
  </si>
  <si>
    <t>C,CUSTO:I32I63I14-MPEMG - MONTES CLARO MAT,: 005248 NOME: JUSSARA SOARES GUEDES PUNCAO: 173 VIGILANTE MG</t>
  </si>
  <si>
    <t>C,CUSTO:032063007-MPEMG - OURO PRETO MAT,: 013894 NOME: KARINE PA COSTA SOUZA PUNCAO: 171 VIGILANTE HORISTA Bfl</t>
  </si>
  <si>
    <t>C,CUSTO:532063522-MPEMG - RUA TIMBIRAS MAT,: 558285 NOME: ELEBER TOMAZ DA SILVA FLTNCAO: 173 VIGILANTE MG</t>
  </si>
  <si>
    <t>C,CUSTO:032063042-MPEMG - PATOS DE MIN MAT,: 012333 NOME: LEANDRO DE JESUS FERNANDES FUNCAO: 173 VIGILANTE MG</t>
  </si>
  <si>
    <t>C,CUSTO:132163134-MPEMG - TRES PONTAS MAT,: 011982 NOME: LEANDRO MARCELINO SILVESTRE FUNCAO: 173 VIGILANTE MG</t>
  </si>
  <si>
    <t>C,CUSTO:032063017-MPEMG - UBERLANDIA MAT,: 000320 NOME: LEIDIVAN PEREIRA LIMA FUNCAO: 173 VIGILANTE MG</t>
  </si>
  <si>
    <t>C,CUSTO:032063011-MPEMG - CONTAGEM MAT, 004008 NOME: LEONARDO JOSE REII PUNCAO: 173 VIGILANTE MG</t>
  </si>
  <si>
    <t>C,CUSTO:I32I63I25-MPEMG - GOITACAZES 1 MAT,: 004016 NOME: LUPERCIO RAMOS DOS SANTOS FUNCAO: 173 VIGILANTE MG</t>
  </si>
  <si>
    <t>C,CUSTO:032063142-MPEMG - PATOS DEMON MAT,: 013538 NOME: MARCELO bARES SABINO FUNCAO: 173 VIGILANTE MG</t>
  </si>
  <si>
    <t>C,CUSTO:I32I63I5I-MPEMG - CATAGUASES MAT,: 013901 NOME: MIGUEL ARCANJO RODRIGUES PEIXO PUNCAO: 173 VIGILANTE MG</t>
  </si>
  <si>
    <t>C,CUSTO:I32I63I17-MPEMG - UBERLANDIA MAT,: 013523 NOME: MIRIAM RODRIGUES MIRANDA SILVA PUNCAO: 531 VIGILANTE PARCIAL 60</t>
  </si>
  <si>
    <t>C,CUSTO:032063012-MPEMG - GOVERNADOR V MAT,: 013775 NOME: PEDRO ALVES DE FREITAS FUNCAO: 173 VIGILANTE MG</t>
  </si>
  <si>
    <t>C,CUSTO:032063001-MPEMG - ALVARES CABR MAT,: 007897 NOME: REINALDO DA SILVA ELIAS FUNCAO: 173 VIGILANTE MG</t>
  </si>
  <si>
    <t>C,CUSTO:I32I63I38-MPEMG - CORONEL FABR MAT,: 012761 NOME: RICARDO FERREIRA FUNCAO: 173 VIGILANTE MG</t>
  </si>
  <si>
    <t>C,CUSTO:032063003-MPEMG - ALVARES CABR MAT,: 008161 NOME: ROBERTO GERALDO CHAVES FUNCAO: 173 VIGILANTE MG</t>
  </si>
  <si>
    <t>C,CUSTO:032063001-MPSMG - ALVARES CABR MAT,: 007316 NOME: RODRIGO SANT ANNA DR CARVALNO FUNCAO: 173 VIGILANTE MG</t>
  </si>
  <si>
    <t>C,CUSTO:032063028-MPEMG - SANTA LUZIA MAT,: 009066 NOME: RODRIGO TIAGO FERREIRA DE SOUZ FUNCAO: 173 VIGILANTE MG</t>
  </si>
  <si>
    <t>C,CUSTO:I32I63117-MPEMG - OURO PRETO MAT,: 005772 NOME: ROGERIO LUIZ GOMES PUNCAO: 173 VIGILANTE MG</t>
  </si>
  <si>
    <t>C,CUSTO:I32I639I3-MPEMG - COBERTURA DE MAT,: 008810 NOME: ROGERIO WILSON DA SILVA FUNCAO: 173 VIGILANTE MG</t>
  </si>
  <si>
    <t>C,CUSTO:I32I63I12-MPEMG - GOVERNADOR V MAT,: 013008 NOME: RUBENS LOPES GONCALVES FUNCAO: 173 VIGILANTE MG</t>
  </si>
  <si>
    <t>C,CUSTO:032063903-MPEMG - COBERTURA DE MAT, 500837 NOME: SHEILA MARA DE CASTRO NOBREGA FUNCAO: 173 VIGILANTE MG</t>
  </si>
  <si>
    <t>C,CUSTO:032063016-MPEMG - RIBEIRAO DAS MAT,: 005130 NOME: SIDNEY MOREIRA DIAS FUNCAO: 173 VIGILANTE MG</t>
  </si>
  <si>
    <t>C,CUSTO:032063903-MPEMG - COBERTURA DE MAT,: 014004 NOME: VINICIUS DE SOUZA NASCIMENTO FUNCAO: 173 VIGILANTE MG</t>
  </si>
  <si>
    <t>C,CUSTO:I32I63I25-MPEMG - GOITACAZES 1 MAT,: 004037 NOME: WALTER ANTONIO DE OLIVEIRA FIL FUNCAO: 173 VIGILANTE MG</t>
  </si>
  <si>
    <t>C,CUSTO:032063011-MPEMG - CONTAGEM MAT,: 004281 NOME: WANDERLEY LOURENCO BARBOSA FUNCAO: 173 VIGILANTE MG</t>
  </si>
  <si>
    <t>C,CUSTO:I32I63111-MPEMG - ALVARES CABR MAT,: 004033 NOME: WILLIAM SILVA PEREIRA SERRADOR FUNCAO: 173 VIGILANTE MG</t>
  </si>
  <si>
    <t>398 IND KS INTRAO1 100 11,06 III 562 DEV, VR PAGO A 0,00 20,93 aol 728 FGTS 168,75</t>
  </si>
  <si>
    <t>398 IND H5 INTRAJO 16,00 176,96 III 447 PAT 14,00 29,30 III 727 BASE DO FGTS 2,433,83</t>
  </si>
  <si>
    <t>C,CUSTO:032063002-MPEMG - ALVARES CABR MAT,: 004041 NOME: VANIA APARECIDA ALVES PEREIRA FUNCAO: 173 VIGILANTE MG</t>
  </si>
  <si>
    <t>398 IND KS INTRAO 8,00 88,48 III 600 ASSIST MEDICA 0,00 90,04 001 727 BASE DO FGTS 2,020,20</t>
  </si>
  <si>
    <t>Diferença (%)</t>
  </si>
  <si>
    <t>Diferença (R$)</t>
  </si>
  <si>
    <t>DIFERENÇA INTRAJORNADA (MÉDIA GERAL)</t>
  </si>
  <si>
    <t>TOTAL 2024</t>
  </si>
  <si>
    <t>MÉDIA 2024</t>
  </si>
  <si>
    <t>VALE-ALIMENTAÇÃO (MÉDIA ATÉ NOVEMBRO/2023)</t>
  </si>
  <si>
    <t>DIFERENÇA VALE-ALIMENTAÇÃO (MÉDIA ATÉ NOVEMBRO/2023)</t>
  </si>
  <si>
    <t>VALE-TRANSPORTE (MÉDIA ATÉ NOVEMBRO/2023)</t>
  </si>
  <si>
    <t>DIFERENÇA VALE-TRANSPORTE (MÉDIA ATÉ NOVEMBRO/2023)</t>
  </si>
  <si>
    <t>TOTAL DE DIAS (todos os 220h)</t>
  </si>
  <si>
    <t>220 H BH</t>
  </si>
  <si>
    <t>220 H GERAL</t>
  </si>
  <si>
    <t>12x36 GERAL</t>
  </si>
  <si>
    <t xml:space="preserve">TOTAL DE DIAS </t>
  </si>
  <si>
    <t>Dias úteis (FATURAMENTO)</t>
  </si>
  <si>
    <t>220 H Dias Faturamento</t>
  </si>
  <si>
    <t>TOTAL FATURAMENTO</t>
  </si>
  <si>
    <t>TOTAL EMPRESA</t>
  </si>
  <si>
    <t>VALE-ALIMENTAÇÃO TOTAL (SETEMBRO/2021 A NOVEMBRO/2023)</t>
  </si>
  <si>
    <t>DIFERENÇA VALE-ALIMENTAÇÃO TOTAL (SETEMBRO/2021 A NOVEMBRO/2023)</t>
  </si>
  <si>
    <t>VALE-TRANSPORTE TOTAL (SETEMBRO/2021 A NOVEMBRO/2023)</t>
  </si>
  <si>
    <t>DIFERENÇA VALE-TRANSPORTE  TOTAL (SETEMBRO/2021 A NOVEMBRO/2023)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</si>
</sst>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  <numFmt numFmtId="166" formatCode="[$-416]mmmm\-yy;@"/>
    <numFmt numFmtId="167" formatCode="[$-416]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9" fontId="5" fillId="0" borderId="1" xfId="2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65" fontId="3" fillId="0" borderId="0" xfId="0" applyNumberFormat="1" applyFont="1"/>
    <xf numFmtId="165" fontId="10" fillId="0" borderId="1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0" fontId="6" fillId="5" borderId="1" xfId="1" applyNumberFormat="1" applyFont="1" applyFill="1" applyBorder="1" applyAlignment="1">
      <alignment horizontal="center" vertical="center"/>
    </xf>
    <xf numFmtId="9" fontId="9" fillId="5" borderId="1" xfId="2" applyFont="1" applyFill="1" applyBorder="1" applyAlignment="1">
      <alignment horizontal="center" vertical="center"/>
    </xf>
    <xf numFmtId="0" fontId="6" fillId="5" borderId="2" xfId="1" applyNumberFormat="1" applyFont="1" applyFill="1" applyBorder="1" applyAlignment="1">
      <alignment horizontal="center" vertical="center"/>
    </xf>
    <xf numFmtId="165" fontId="6" fillId="5" borderId="2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5" fontId="9" fillId="5" borderId="1" xfId="1" applyNumberFormat="1" applyFont="1" applyFill="1" applyBorder="1" applyAlignment="1">
      <alignment horizontal="center" vertical="center"/>
    </xf>
    <xf numFmtId="0" fontId="9" fillId="5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indent="2"/>
    </xf>
    <xf numFmtId="0" fontId="5" fillId="4" borderId="1" xfId="0" applyFont="1" applyFill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44" fontId="3" fillId="0" borderId="0" xfId="1" applyFont="1"/>
    <xf numFmtId="44" fontId="3" fillId="0" borderId="0" xfId="0" applyNumberFormat="1" applyFont="1"/>
    <xf numFmtId="2" fontId="0" fillId="0" borderId="0" xfId="0" applyNumberFormat="1"/>
    <xf numFmtId="44" fontId="5" fillId="0" borderId="1" xfId="2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44" fontId="2" fillId="0" borderId="0" xfId="0" applyNumberFormat="1" applyFont="1"/>
    <xf numFmtId="0" fontId="3" fillId="0" borderId="1" xfId="0" applyFont="1" applyBorder="1"/>
    <xf numFmtId="44" fontId="3" fillId="0" borderId="1" xfId="1" applyFont="1" applyBorder="1"/>
    <xf numFmtId="44" fontId="3" fillId="0" borderId="1" xfId="0" applyNumberFormat="1" applyFont="1" applyBorder="1"/>
    <xf numFmtId="0" fontId="2" fillId="9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vertical="center"/>
    </xf>
    <xf numFmtId="0" fontId="3" fillId="9" borderId="12" xfId="0" applyFont="1" applyFill="1" applyBorder="1" applyAlignment="1">
      <alignment horizontal="center" vertical="center"/>
    </xf>
    <xf numFmtId="44" fontId="3" fillId="9" borderId="12" xfId="1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center" vertical="center"/>
    </xf>
    <xf numFmtId="44" fontId="2" fillId="9" borderId="12" xfId="1" applyFont="1" applyFill="1" applyBorder="1" applyAlignment="1">
      <alignment horizontal="center" vertical="center"/>
    </xf>
    <xf numFmtId="2" fontId="2" fillId="9" borderId="12" xfId="0" applyNumberFormat="1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1" fontId="2" fillId="9" borderId="1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1" fontId="2" fillId="9" borderId="2" xfId="0" applyNumberFormat="1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165" fontId="2" fillId="9" borderId="1" xfId="1" applyNumberFormat="1" applyFont="1" applyFill="1" applyBorder="1" applyAlignment="1">
      <alignment horizontal="center" vertical="center"/>
    </xf>
    <xf numFmtId="1" fontId="2" fillId="9" borderId="9" xfId="0" applyNumberFormat="1" applyFont="1" applyFill="1" applyBorder="1" applyAlignment="1">
      <alignment horizontal="center" vertical="center"/>
    </xf>
    <xf numFmtId="165" fontId="2" fillId="9" borderId="13" xfId="0" applyNumberFormat="1" applyFont="1" applyFill="1" applyBorder="1" applyAlignment="1">
      <alignment horizontal="center" vertical="center"/>
    </xf>
    <xf numFmtId="165" fontId="2" fillId="9" borderId="9" xfId="0" applyNumberFormat="1" applyFont="1" applyFill="1" applyBorder="1" applyAlignment="1">
      <alignment horizontal="center" vertical="center"/>
    </xf>
    <xf numFmtId="2" fontId="2" fillId="9" borderId="9" xfId="0" applyNumberFormat="1" applyFont="1" applyFill="1" applyBorder="1" applyAlignment="1">
      <alignment horizontal="center" vertical="center"/>
    </xf>
    <xf numFmtId="165" fontId="2" fillId="9" borderId="6" xfId="0" applyNumberFormat="1" applyFont="1" applyFill="1" applyBorder="1" applyAlignment="1">
      <alignment horizontal="center" vertical="center"/>
    </xf>
    <xf numFmtId="1" fontId="2" fillId="9" borderId="13" xfId="0" applyNumberFormat="1" applyFont="1" applyFill="1" applyBorder="1" applyAlignment="1">
      <alignment horizontal="center" vertical="center"/>
    </xf>
    <xf numFmtId="0" fontId="3" fillId="9" borderId="0" xfId="0" applyFont="1" applyFill="1"/>
    <xf numFmtId="44" fontId="2" fillId="1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9" borderId="11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8" fontId="2" fillId="0" borderId="1" xfId="1" applyNumberFormat="1" applyFont="1" applyBorder="1"/>
    <xf numFmtId="8" fontId="3" fillId="0" borderId="1" xfId="1" applyNumberFormat="1" applyFont="1" applyBorder="1"/>
    <xf numFmtId="164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44" fontId="2" fillId="11" borderId="1" xfId="0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8" fontId="3" fillId="0" borderId="0" xfId="0" applyNumberFormat="1" applyFont="1"/>
    <xf numFmtId="0" fontId="2" fillId="10" borderId="1" xfId="0" applyFont="1" applyFill="1" applyBorder="1"/>
    <xf numFmtId="44" fontId="2" fillId="10" borderId="1" xfId="0" applyNumberFormat="1" applyFont="1" applyFill="1" applyBorder="1"/>
    <xf numFmtId="0" fontId="2" fillId="13" borderId="1" xfId="0" applyFont="1" applyFill="1" applyBorder="1"/>
    <xf numFmtId="44" fontId="2" fillId="1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14" borderId="1" xfId="0" applyFont="1" applyFill="1" applyBorder="1"/>
    <xf numFmtId="8" fontId="2" fillId="14" borderId="1" xfId="1" applyNumberFormat="1" applyFont="1" applyFill="1" applyBorder="1"/>
    <xf numFmtId="0" fontId="3" fillId="14" borderId="0" xfId="0" applyFont="1" applyFill="1"/>
    <xf numFmtId="0" fontId="3" fillId="0" borderId="1" xfId="0" applyFont="1" applyBorder="1" applyAlignment="1">
      <alignment wrapText="1"/>
    </xf>
    <xf numFmtId="44" fontId="3" fillId="0" borderId="1" xfId="0" applyNumberFormat="1" applyFont="1" applyBorder="1" applyAlignment="1">
      <alignment wrapText="1"/>
    </xf>
    <xf numFmtId="8" fontId="3" fillId="0" borderId="1" xfId="0" applyNumberFormat="1" applyFont="1" applyBorder="1"/>
    <xf numFmtId="0" fontId="2" fillId="15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15" borderId="1" xfId="0" applyFont="1" applyFill="1" applyBorder="1"/>
    <xf numFmtId="8" fontId="2" fillId="15" borderId="1" xfId="1" applyNumberFormat="1" applyFont="1" applyFill="1" applyBorder="1"/>
    <xf numFmtId="44" fontId="2" fillId="3" borderId="1" xfId="1" applyFont="1" applyFill="1" applyBorder="1" applyAlignment="1">
      <alignment horizontal="center" vertical="center" wrapText="1"/>
    </xf>
    <xf numFmtId="44" fontId="2" fillId="0" borderId="13" xfId="1" applyFont="1" applyBorder="1" applyAlignment="1">
      <alignment vertical="center"/>
    </xf>
    <xf numFmtId="44" fontId="10" fillId="0" borderId="1" xfId="1" applyFont="1" applyBorder="1" applyAlignment="1">
      <alignment horizontal="center" vertical="center"/>
    </xf>
    <xf numFmtId="44" fontId="10" fillId="0" borderId="2" xfId="1" applyFont="1" applyBorder="1" applyAlignment="1">
      <alignment horizontal="center" vertical="center"/>
    </xf>
    <xf numFmtId="44" fontId="2" fillId="9" borderId="1" xfId="1" applyFont="1" applyFill="1" applyBorder="1" applyAlignment="1">
      <alignment horizontal="center" vertical="center"/>
    </xf>
    <xf numFmtId="44" fontId="2" fillId="9" borderId="13" xfId="1" applyFont="1" applyFill="1" applyBorder="1" applyAlignment="1">
      <alignment horizontal="center" vertical="center"/>
    </xf>
    <xf numFmtId="44" fontId="2" fillId="9" borderId="9" xfId="1" applyFont="1" applyFill="1" applyBorder="1" applyAlignment="1">
      <alignment horizontal="center" vertical="center"/>
    </xf>
    <xf numFmtId="44" fontId="3" fillId="9" borderId="0" xfId="1" applyFont="1" applyFill="1"/>
    <xf numFmtId="44" fontId="2" fillId="9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3" fillId="0" borderId="0" xfId="1" applyFont="1" applyAlignment="1">
      <alignment wrapText="1"/>
    </xf>
    <xf numFmtId="44" fontId="2" fillId="0" borderId="1" xfId="1" applyFont="1" applyBorder="1"/>
    <xf numFmtId="0" fontId="2" fillId="9" borderId="1" xfId="0" applyFont="1" applyFill="1" applyBorder="1"/>
    <xf numFmtId="44" fontId="2" fillId="9" borderId="1" xfId="0" applyNumberFormat="1" applyFont="1" applyFill="1" applyBorder="1"/>
    <xf numFmtId="0" fontId="3" fillId="15" borderId="0" xfId="0" applyFont="1" applyFill="1"/>
    <xf numFmtId="44" fontId="2" fillId="0" borderId="12" xfId="0" applyNumberFormat="1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166" fontId="14" fillId="18" borderId="1" xfId="0" applyNumberFormat="1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44" fontId="14" fillId="18" borderId="1" xfId="0" applyNumberFormat="1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1" fontId="14" fillId="18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44" fontId="0" fillId="0" borderId="1" xfId="0" applyNumberFormat="1" applyBorder="1"/>
    <xf numFmtId="0" fontId="0" fillId="0" borderId="4" xfId="0" applyBorder="1"/>
    <xf numFmtId="44" fontId="0" fillId="0" borderId="4" xfId="0" applyNumberFormat="1" applyBorder="1"/>
    <xf numFmtId="0" fontId="14" fillId="0" borderId="0" xfId="0" applyFont="1" applyAlignment="1">
      <alignment horizontal="center"/>
    </xf>
    <xf numFmtId="44" fontId="0" fillId="0" borderId="0" xfId="0" applyNumberFormat="1"/>
    <xf numFmtId="0" fontId="15" fillId="20" borderId="1" xfId="0" applyFont="1" applyFill="1" applyBorder="1" applyAlignment="1">
      <alignment horizontal="center" vertical="center" wrapText="1"/>
    </xf>
    <xf numFmtId="44" fontId="15" fillId="20" borderId="1" xfId="0" applyNumberFormat="1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44" fontId="15" fillId="16" borderId="1" xfId="0" applyNumberFormat="1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44" fontId="15" fillId="17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/>
    <xf numFmtId="167" fontId="0" fillId="0" borderId="1" xfId="0" applyNumberFormat="1" applyBorder="1" applyAlignment="1">
      <alignment horizontal="center" vertical="center"/>
    </xf>
    <xf numFmtId="0" fontId="14" fillId="19" borderId="11" xfId="0" applyFont="1" applyFill="1" applyBorder="1" applyAlignment="1">
      <alignment horizontal="center" vertical="center"/>
    </xf>
    <xf numFmtId="1" fontId="14" fillId="9" borderId="12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0" fillId="0" borderId="1" xfId="0" applyNumberFormat="1" applyBorder="1" applyAlignment="1">
      <alignment horizontal="center" vertical="center"/>
    </xf>
    <xf numFmtId="4" fontId="14" fillId="18" borderId="1" xfId="0" applyNumberFormat="1" applyFont="1" applyFill="1" applyBorder="1" applyAlignment="1">
      <alignment horizontal="center" vertical="center"/>
    </xf>
    <xf numFmtId="4" fontId="14" fillId="9" borderId="12" xfId="0" applyNumberFormat="1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2" fillId="7" borderId="5" xfId="0" applyNumberFormat="1" applyFont="1" applyFill="1" applyBorder="1" applyAlignment="1">
      <alignment horizontal="center" vertical="center"/>
    </xf>
    <xf numFmtId="165" fontId="2" fillId="7" borderId="9" xfId="0" applyNumberFormat="1" applyFont="1" applyFill="1" applyBorder="1" applyAlignment="1">
      <alignment horizontal="center" vertical="center"/>
    </xf>
    <xf numFmtId="165" fontId="2" fillId="7" borderId="6" xfId="0" applyNumberFormat="1" applyFont="1" applyFill="1" applyBorder="1" applyAlignment="1">
      <alignment horizontal="center" vertical="center"/>
    </xf>
    <xf numFmtId="165" fontId="2" fillId="7" borderId="7" xfId="0" applyNumberFormat="1" applyFont="1" applyFill="1" applyBorder="1" applyAlignment="1">
      <alignment horizontal="center" vertical="center"/>
    </xf>
    <xf numFmtId="165" fontId="2" fillId="7" borderId="10" xfId="0" applyNumberFormat="1" applyFont="1" applyFill="1" applyBorder="1" applyAlignment="1">
      <alignment horizontal="center" vertical="center"/>
    </xf>
    <xf numFmtId="165" fontId="2" fillId="7" borderId="8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indent="2"/>
    </xf>
    <xf numFmtId="0" fontId="2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 indent="2"/>
    </xf>
    <xf numFmtId="0" fontId="3" fillId="6" borderId="13" xfId="0" applyFont="1" applyFill="1" applyBorder="1" applyAlignment="1">
      <alignment horizontal="left" vertical="center" indent="2"/>
    </xf>
    <xf numFmtId="0" fontId="3" fillId="6" borderId="12" xfId="0" applyFont="1" applyFill="1" applyBorder="1" applyAlignment="1">
      <alignment horizontal="left" vertical="center" indent="2"/>
    </xf>
    <xf numFmtId="165" fontId="2" fillId="6" borderId="11" xfId="0" applyNumberFormat="1" applyFont="1" applyFill="1" applyBorder="1" applyAlignment="1">
      <alignment horizontal="center" vertical="center"/>
    </xf>
    <xf numFmtId="165" fontId="2" fillId="6" borderId="13" xfId="0" applyNumberFormat="1" applyFont="1" applyFill="1" applyBorder="1" applyAlignment="1">
      <alignment horizontal="center" vertical="center"/>
    </xf>
    <xf numFmtId="165" fontId="2" fillId="6" borderId="1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165" fontId="2" fillId="3" borderId="2" xfId="1" applyNumberFormat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9" fontId="2" fillId="3" borderId="2" xfId="2" applyFont="1" applyFill="1" applyBorder="1" applyAlignment="1">
      <alignment horizontal="center" vertical="center"/>
    </xf>
    <xf numFmtId="9" fontId="2" fillId="3" borderId="4" xfId="2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44" fontId="2" fillId="9" borderId="11" xfId="1" applyFont="1" applyFill="1" applyBorder="1" applyAlignment="1">
      <alignment horizontal="center" vertical="center"/>
    </xf>
    <xf numFmtId="44" fontId="2" fillId="9" borderId="12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4" fillId="17" borderId="11" xfId="0" applyFont="1" applyFill="1" applyBorder="1" applyAlignment="1">
      <alignment horizontal="center" vertical="center"/>
    </xf>
    <xf numFmtId="0" fontId="14" fillId="17" borderId="13" xfId="0" applyFont="1" applyFill="1" applyBorder="1" applyAlignment="1">
      <alignment horizontal="center" vertical="center"/>
    </xf>
    <xf numFmtId="0" fontId="14" fillId="17" borderId="12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3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16" borderId="11" xfId="0" applyFont="1" applyFill="1" applyBorder="1" applyAlignment="1">
      <alignment horizontal="center" vertical="center"/>
    </xf>
    <xf numFmtId="0" fontId="14" fillId="16" borderId="13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14" fillId="19" borderId="11" xfId="0" applyFont="1" applyFill="1" applyBorder="1" applyAlignment="1">
      <alignment horizontal="center" vertical="center"/>
    </xf>
    <xf numFmtId="0" fontId="14" fillId="19" borderId="13" xfId="0" applyFont="1" applyFill="1" applyBorder="1" applyAlignment="1">
      <alignment horizontal="center" vertical="center"/>
    </xf>
    <xf numFmtId="0" fontId="14" fillId="19" borderId="12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17" borderId="12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DDD9C4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9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46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4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39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42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45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/>
              <a:t>Média Mensal de Dias VA/VT (por ano)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'Análise Dias VA, VT e Intra'!$B$3</c:f>
              <c:strCache>
                <c:ptCount val="1"/>
                <c:pt idx="0">
                  <c:v>220 H GERAL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'Análise Dias VA, VT e Intra'!$A$4:$A$53</c15:sqref>
                  </c15:fullRef>
                </c:ext>
              </c:extLst>
              <c:f>('Análise Dias VA, VT e Intra'!$A$9,'Análise Dias VA, VT e Intra'!$A$23,'Análise Dias VA, VT e Intra'!$A$37,'Análise Dias VA, VT e Intra'!$A$51,'Análise Dias VA, VT e Intra'!$A$53)</c:f>
              <c:strCache>
                <c:ptCount val="5"/>
                <c:pt idx="0">
                  <c:v>MÉDIA 2021</c:v>
                </c:pt>
                <c:pt idx="1">
                  <c:v>MÉDIA 2022</c:v>
                </c:pt>
                <c:pt idx="2">
                  <c:v>MÉDIA 2023</c:v>
                </c:pt>
                <c:pt idx="3">
                  <c:v>MÉDIA 2024</c:v>
                </c:pt>
                <c:pt idx="4">
                  <c:v>MÉDIA GERAL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Dias VA, VT e Intra'!$B$4:$B$53</c15:sqref>
                  </c15:fullRef>
                </c:ext>
              </c:extLst>
              <c:f>('Análise Dias VA, VT e Intra'!$B$9,'Análise Dias VA, VT e Intra'!$B$23,'Análise Dias VA, VT e Intra'!$B$37,'Análise Dias VA, VT e Intra'!$B$51,'Análise Dias VA, VT e Intra'!$B$53)</c:f>
              <c:numCache>
                <c:formatCode>#,##0.00</c:formatCode>
                <c:ptCount val="5"/>
                <c:pt idx="0">
                  <c:v>19.144148351648354</c:v>
                </c:pt>
                <c:pt idx="1">
                  <c:v>19.892882033339024</c:v>
                </c:pt>
                <c:pt idx="2">
                  <c:v>20.049822468888795</c:v>
                </c:pt>
                <c:pt idx="3">
                  <c:v>20.083333333333332</c:v>
                </c:pt>
                <c:pt idx="4">
                  <c:v>19.922226185833178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E-4E14-9596-180586654E4C}"/>
            </c:ext>
          </c:extLst>
        </c:ser>
        <c:ser>
          <c:idx val="1"/>
          <c:order val="1"/>
          <c:tx>
            <c:strRef>
              <c:f>'Análise Dias VA, VT e Intra'!$C$3</c:f>
              <c:strCache>
                <c:ptCount val="1"/>
                <c:pt idx="0">
                  <c:v>220 H BH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'Análise Dias VA, VT e Intra'!$A$4:$A$53</c15:sqref>
                  </c15:fullRef>
                </c:ext>
              </c:extLst>
              <c:f>('Análise Dias VA, VT e Intra'!$A$9,'Análise Dias VA, VT e Intra'!$A$23,'Análise Dias VA, VT e Intra'!$A$37,'Análise Dias VA, VT e Intra'!$A$51,'Análise Dias VA, VT e Intra'!$A$53)</c:f>
              <c:strCache>
                <c:ptCount val="5"/>
                <c:pt idx="0">
                  <c:v>MÉDIA 2021</c:v>
                </c:pt>
                <c:pt idx="1">
                  <c:v>MÉDIA 2022</c:v>
                </c:pt>
                <c:pt idx="2">
                  <c:v>MÉDIA 2023</c:v>
                </c:pt>
                <c:pt idx="3">
                  <c:v>MÉDIA 2024</c:v>
                </c:pt>
                <c:pt idx="4">
                  <c:v>MÉDIA GERAL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Dias VA, VT e Intra'!$C$4:$C$53</c15:sqref>
                  </c15:fullRef>
                </c:ext>
              </c:extLst>
              <c:f>('Análise Dias VA, VT e Intra'!$C$9,'Análise Dias VA, VT e Intra'!$C$23,'Análise Dias VA, VT e Intra'!$C$37,'Análise Dias VA, VT e Intra'!$C$51,'Análise Dias VA, VT e Intra'!$C$53)</c:f>
              <c:numCache>
                <c:formatCode>General</c:formatCode>
                <c:ptCount val="5"/>
                <c:pt idx="0" formatCode="0">
                  <c:v>19.25</c:v>
                </c:pt>
                <c:pt idx="1" formatCode="0">
                  <c:v>19.916666666666668</c:v>
                </c:pt>
                <c:pt idx="2" formatCode="0">
                  <c:v>20</c:v>
                </c:pt>
                <c:pt idx="3" formatCode="0">
                  <c:v>20.083333333333332</c:v>
                </c:pt>
                <c:pt idx="4" formatCode="0">
                  <c:v>19.925000000000001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E-4E14-9596-18058665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272608"/>
        <c:axId val="133284128"/>
      </c:barChart>
      <c:lineChart>
        <c:grouping val="standard"/>
        <c:varyColors val="0"/>
        <c:ser>
          <c:idx val="3"/>
          <c:order val="2"/>
          <c:tx>
            <c:strRef>
              <c:f>'Análise Dias VA, VT e Intra'!$E$3</c:f>
              <c:strCache>
                <c:ptCount val="1"/>
                <c:pt idx="0">
                  <c:v>220 H Dias Faturamento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'Análise Dias VA, VT e Intra'!$A$4:$A$53</c15:sqref>
                  </c15:fullRef>
                </c:ext>
              </c:extLst>
              <c:f>('Análise Dias VA, VT e Intra'!$A$9,'Análise Dias VA, VT e Intra'!$A$23,'Análise Dias VA, VT e Intra'!$A$37,'Análise Dias VA, VT e Intra'!$A$51,'Análise Dias VA, VT e Intra'!$A$53)</c:f>
              <c:strCache>
                <c:ptCount val="5"/>
                <c:pt idx="0">
                  <c:v>MÉDIA 2021</c:v>
                </c:pt>
                <c:pt idx="1">
                  <c:v>MÉDIA 2022</c:v>
                </c:pt>
                <c:pt idx="2">
                  <c:v>MÉDIA 2023</c:v>
                </c:pt>
                <c:pt idx="3">
                  <c:v>MÉDIA 2024</c:v>
                </c:pt>
                <c:pt idx="4">
                  <c:v>MÉDIA GERAL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Dias VA, VT e Intra'!$E$4:$E$53</c15:sqref>
                  </c15:fullRef>
                </c:ext>
              </c:extLst>
              <c:f>('Análise Dias VA, VT e Intra'!$E$9,'Análise Dias VA, VT e Intra'!$E$23,'Análise Dias VA, VT e Intra'!$E$37,'Análise Dias VA, VT e Intra'!$E$51,'Análise Dias VA, VT e Intra'!$E$53)</c:f>
              <c:numCache>
                <c:formatCode>General</c:formatCode>
                <c:ptCount val="5"/>
                <c:pt idx="0" formatCode="0">
                  <c:v>20</c:v>
                </c:pt>
                <c:pt idx="1" formatCode="0">
                  <c:v>20</c:v>
                </c:pt>
                <c:pt idx="2" formatCode="0">
                  <c:v>20</c:v>
                </c:pt>
                <c:pt idx="3" formatCode="0">
                  <c:v>20</c:v>
                </c:pt>
                <c:pt idx="4" formatCode="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0E-4E14-9596-18058665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919615"/>
        <c:axId val="1318899935"/>
      </c:lineChart>
      <c:catAx>
        <c:axId val="13327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84128"/>
        <c:crosses val="autoZero"/>
        <c:auto val="1"/>
        <c:lblAlgn val="ctr"/>
        <c:lblOffset val="100"/>
        <c:noMultiLvlLbl val="0"/>
      </c:catAx>
      <c:valAx>
        <c:axId val="1332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Total de Dias</a:t>
                </a:r>
              </a:p>
            </c:rich>
          </c:tx>
          <c:layout>
            <c:manualLayout>
              <c:xMode val="edge"/>
              <c:yMode val="edge"/>
              <c:x val="5.7076045426420079E-2"/>
              <c:y val="0.29678214633097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72608"/>
        <c:crosses val="autoZero"/>
        <c:crossBetween val="between"/>
      </c:valAx>
      <c:valAx>
        <c:axId val="1318899935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18919615"/>
        <c:crosses val="max"/>
        <c:crossBetween val="between"/>
      </c:valAx>
      <c:catAx>
        <c:axId val="13189196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889993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TOTAL</a:t>
            </a:r>
            <a:r>
              <a:rPr lang="pt-BR" sz="1600" b="1" baseline="0"/>
              <a:t> VALE-ALIMENTAÇÃO POR ANO</a:t>
            </a:r>
            <a:endParaRPr lang="pt-BR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'Análise Dias VA, VT e Intra'!$AG$3</c:f>
              <c:strCache>
                <c:ptCount val="1"/>
                <c:pt idx="0">
                  <c:v>TOTAL EMPRESA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'Análise Dias VA, VT e Intra'!$A$4:$A$37</c15:sqref>
                  </c15:fullRef>
                </c:ext>
              </c:extLst>
              <c:f>('Análise Dias VA, VT e Intra'!$A$8,'Análise Dias VA, VT e Intra'!$A$22,'Análise Dias VA, VT e Intra'!$A$36)</c:f>
              <c:strCache>
                <c:ptCount val="3"/>
                <c:pt idx="0">
                  <c:v>TOTAL 2021</c:v>
                </c:pt>
                <c:pt idx="1">
                  <c:v>TOTAL 2022</c:v>
                </c:pt>
                <c:pt idx="2">
                  <c:v>TOTAL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Dias VA, VT e Intra'!$AG$4:$AG$37</c15:sqref>
                  </c15:fullRef>
                </c:ext>
              </c:extLst>
              <c:f>('Análise Dias VA, VT e Intra'!$AG$8,'Análise Dias VA, VT e Intra'!$AG$22,'Análise Dias VA, VT e Intra'!$AG$36)</c:f>
              <c:numCache>
                <c:formatCode>_("R$"* #,##0.00_);_("R$"* \(#,##0.00\);_("R$"* "-"??_);_(@_)</c:formatCode>
                <c:ptCount val="3"/>
                <c:pt idx="0">
                  <c:v>131576.51899999997</c:v>
                </c:pt>
                <c:pt idx="1">
                  <c:v>460576.62000000005</c:v>
                </c:pt>
                <c:pt idx="2">
                  <c:v>509630.125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0-44CF-BB29-125FD681D001}"/>
            </c:ext>
          </c:extLst>
        </c:ser>
        <c:ser>
          <c:idx val="0"/>
          <c:order val="1"/>
          <c:tx>
            <c:strRef>
              <c:f>'Análise Dias VA, VT e Intra'!$M$3</c:f>
              <c:strCache>
                <c:ptCount val="1"/>
                <c:pt idx="0">
                  <c:v>TOTAL 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'Análise Dias VA, VT e Intra'!$A$4:$A$37</c15:sqref>
                  </c15:fullRef>
                </c:ext>
              </c:extLst>
              <c:f>('Análise Dias VA, VT e Intra'!$A$8,'Análise Dias VA, VT e Intra'!$A$22,'Análise Dias VA, VT e Intra'!$A$36)</c:f>
              <c:strCache>
                <c:ptCount val="3"/>
                <c:pt idx="0">
                  <c:v>TOTAL 2021</c:v>
                </c:pt>
                <c:pt idx="1">
                  <c:v>TOTAL 2022</c:v>
                </c:pt>
                <c:pt idx="2">
                  <c:v>TOTAL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Dias VA, VT e Intra'!$M$4:$M$37</c15:sqref>
                  </c15:fullRef>
                </c:ext>
              </c:extLst>
              <c:f>('Análise Dias VA, VT e Intra'!$M$8,'Análise Dias VA, VT e Intra'!$M$22,'Análise Dias VA, VT e Intra'!$M$36)</c:f>
              <c:numCache>
                <c:formatCode>_("R$"* #,##0.00_);_("R$"* \(#,##0.00\);_("R$"* "-"??_);_(@_)</c:formatCode>
                <c:ptCount val="3"/>
                <c:pt idx="0">
                  <c:v>134580.94649999999</c:v>
                </c:pt>
                <c:pt idx="1">
                  <c:v>476646.74099999998</c:v>
                </c:pt>
                <c:pt idx="2">
                  <c:v>533074.81500000018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0-44CF-BB29-125FD681D0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69597119"/>
        <c:axId val="769597599"/>
      </c:barChart>
      <c:catAx>
        <c:axId val="769597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597599"/>
        <c:crosses val="autoZero"/>
        <c:auto val="1"/>
        <c:lblAlgn val="ctr"/>
        <c:lblOffset val="100"/>
        <c:noMultiLvlLbl val="0"/>
      </c:catAx>
      <c:valAx>
        <c:axId val="76959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59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TOTAL</a:t>
            </a:r>
            <a:r>
              <a:rPr lang="pt-BR" sz="1600" b="1" baseline="0"/>
              <a:t> VALE-TRANSPORTE POR ANO</a:t>
            </a:r>
            <a:endParaRPr lang="pt-BR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'Análise Dias VA, VT e Intra'!$AK$3</c:f>
              <c:strCache>
                <c:ptCount val="1"/>
                <c:pt idx="0">
                  <c:v>TOTAL EMPRESA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'Análise Dias VA, VT e Intra'!$A$4:$A$37</c15:sqref>
                  </c15:fullRef>
                </c:ext>
              </c:extLst>
              <c:f>('Análise Dias VA, VT e Intra'!$A$8,'Análise Dias VA, VT e Intra'!$A$22,'Análise Dias VA, VT e Intra'!$A$36)</c:f>
              <c:strCache>
                <c:ptCount val="3"/>
                <c:pt idx="0">
                  <c:v>TOTAL 2021</c:v>
                </c:pt>
                <c:pt idx="1">
                  <c:v>TOTAL 2022</c:v>
                </c:pt>
                <c:pt idx="2">
                  <c:v>TOTAL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Dias VA, VT e Intra'!$AK$4:$AK$37</c15:sqref>
                  </c15:fullRef>
                </c:ext>
              </c:extLst>
              <c:f>('Análise Dias VA, VT e Intra'!$AK$8,'Análise Dias VA, VT e Intra'!$AK$22,'Análise Dias VA, VT e Intra'!$AK$36)</c:f>
              <c:numCache>
                <c:formatCode>_("R$"* #,##0.00_);_("R$"* \(#,##0.00\);_("R$"* "-"??_);_(@_)</c:formatCode>
                <c:ptCount val="3"/>
                <c:pt idx="0">
                  <c:v>7131.4085200000009</c:v>
                </c:pt>
                <c:pt idx="1">
                  <c:v>19908.133260000002</c:v>
                </c:pt>
                <c:pt idx="2">
                  <c:v>21328.404059999997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D-455D-872E-D7E6D51171B1}"/>
            </c:ext>
          </c:extLst>
        </c:ser>
        <c:ser>
          <c:idx val="0"/>
          <c:order val="1"/>
          <c:tx>
            <c:strRef>
              <c:f>'Análise Dias VA, VT e Intra'!$Q$3</c:f>
              <c:strCache>
                <c:ptCount val="1"/>
                <c:pt idx="0">
                  <c:v>TOTAL 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'Análise Dias VA, VT e Intra'!$A$4:$A$37</c15:sqref>
                  </c15:fullRef>
                </c:ext>
              </c:extLst>
              <c:f>('Análise Dias VA, VT e Intra'!$A$8,'Análise Dias VA, VT e Intra'!$A$22,'Análise Dias VA, VT e Intra'!$A$36)</c:f>
              <c:strCache>
                <c:ptCount val="3"/>
                <c:pt idx="0">
                  <c:v>TOTAL 2021</c:v>
                </c:pt>
                <c:pt idx="1">
                  <c:v>TOTAL 2022</c:v>
                </c:pt>
                <c:pt idx="2">
                  <c:v>TOTAL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Dias VA, VT e Intra'!$Q$4:$Q$37</c15:sqref>
                  </c15:fullRef>
                </c:ext>
              </c:extLst>
              <c:f>('Análise Dias VA, VT e Intra'!$Q$8,'Análise Dias VA, VT e Intra'!$Q$22,'Análise Dias VA, VT e Intra'!$Q$36)</c:f>
              <c:numCache>
                <c:formatCode>_("R$"* #,##0.00_);_("R$"* \(#,##0.00\);_("R$"* "-"??_);_(@_)</c:formatCode>
                <c:ptCount val="3"/>
                <c:pt idx="0">
                  <c:v>9543.5856000000003</c:v>
                </c:pt>
                <c:pt idx="1">
                  <c:v>31941.479999999996</c:v>
                </c:pt>
                <c:pt idx="2">
                  <c:v>32820.239120000006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D-455D-872E-D7E6D5117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69597119"/>
        <c:axId val="769597599"/>
      </c:barChart>
      <c:catAx>
        <c:axId val="769597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597599"/>
        <c:crosses val="autoZero"/>
        <c:auto val="1"/>
        <c:lblAlgn val="ctr"/>
        <c:lblOffset val="100"/>
        <c:noMultiLvlLbl val="0"/>
      </c:catAx>
      <c:valAx>
        <c:axId val="76959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59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VALE-ALIMENTAÇÃO POR CARGO  - TOTAL DE SET/21 A NOV/23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 Médias'!$B$3</c:f>
              <c:strCache>
                <c:ptCount val="1"/>
                <c:pt idx="0">
                  <c:v>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'Comparativo Médias'!$C$1:$F$2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Médias'!$C$3:$F$3</c:f>
              <c:numCache>
                <c:formatCode>_("R$"* #,##0.00_);_("R$"* \(#,##0.00\);_("R$"* "-"??_);_(@_)</c:formatCode>
                <c:ptCount val="4"/>
                <c:pt idx="0">
                  <c:v>426638.89349999995</c:v>
                </c:pt>
                <c:pt idx="1">
                  <c:v>394600.30200000037</c:v>
                </c:pt>
                <c:pt idx="2">
                  <c:v>323063.30700000009</c:v>
                </c:pt>
                <c:pt idx="3">
                  <c:v>1144302.5025000002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7-41B9-B087-B8EE551D1B36}"/>
            </c:ext>
          </c:extLst>
        </c:ser>
        <c:ser>
          <c:idx val="1"/>
          <c:order val="1"/>
          <c:tx>
            <c:strRef>
              <c:f>'Comparativo Médias'!$B$4</c:f>
              <c:strCache>
                <c:ptCount val="1"/>
                <c:pt idx="0">
                  <c:v>Prestação de contas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'Comparativo Médias'!$C$1:$F$2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Médias'!$C$4:$F$4</c:f>
              <c:numCache>
                <c:formatCode>_("R$"* #,##0.00_);_("R$"* \(#,##0.00\);_("R$"* "-"??_);_(@_)</c:formatCode>
                <c:ptCount val="4"/>
                <c:pt idx="0">
                  <c:v>416019.53899999999</c:v>
                </c:pt>
                <c:pt idx="1">
                  <c:v>376979.31099999993</c:v>
                </c:pt>
                <c:pt idx="2">
                  <c:v>308784.41400000011</c:v>
                </c:pt>
                <c:pt idx="3">
                  <c:v>1101783.264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7-41B9-B087-B8EE551D1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478032"/>
        <c:axId val="807473232"/>
      </c:barChart>
      <c:lineChart>
        <c:grouping val="standard"/>
        <c:varyColors val="0"/>
        <c:ser>
          <c:idx val="2"/>
          <c:order val="2"/>
          <c:tx>
            <c:strRef>
              <c:f>'Comparativo Médias'!$B$9</c:f>
              <c:strCache>
                <c:ptCount val="1"/>
                <c:pt idx="0">
                  <c:v>Diferença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'Comparativo Médias'!$C$1:$F$2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Médias'!$C$9:$F$9</c:f>
              <c:numCache>
                <c:formatCode>0.00%</c:formatCode>
                <c:ptCount val="4"/>
                <c:pt idx="0">
                  <c:v>2.5526095542353744E-2</c:v>
                </c:pt>
                <c:pt idx="1">
                  <c:v>4.6742594317066954E-2</c:v>
                </c:pt>
                <c:pt idx="2">
                  <c:v>4.6242272448375532E-2</c:v>
                </c:pt>
                <c:pt idx="3">
                  <c:v>3.8591290945585E-2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47-41B9-B087-B8EE551D1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215376"/>
        <c:axId val="836217296"/>
      </c:lineChart>
      <c:catAx>
        <c:axId val="8074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7473232"/>
        <c:crosses val="autoZero"/>
        <c:auto val="1"/>
        <c:lblAlgn val="ctr"/>
        <c:lblOffset val="100"/>
        <c:noMultiLvlLbl val="0"/>
      </c:catAx>
      <c:valAx>
        <c:axId val="8074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7478032"/>
        <c:crosses val="autoZero"/>
        <c:crossBetween val="between"/>
      </c:valAx>
      <c:valAx>
        <c:axId val="8362172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215376"/>
        <c:crosses val="max"/>
        <c:crossBetween val="between"/>
      </c:valAx>
      <c:catAx>
        <c:axId val="83621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62172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VALE-ALIMENTAÇÃO</a:t>
            </a:r>
            <a:r>
              <a:rPr lang="pt-BR" b="1" baseline="0"/>
              <a:t> </a:t>
            </a:r>
            <a:r>
              <a:rPr lang="pt-BR" b="1"/>
              <a:t>- MÉDIA</a:t>
            </a:r>
            <a:r>
              <a:rPr lang="pt-BR" b="1" baseline="0"/>
              <a:t> DE SET/21 A NOV/23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 Médias'!$B$13</c:f>
              <c:strCache>
                <c:ptCount val="1"/>
                <c:pt idx="0">
                  <c:v>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'Comparativo Médias'!$C$11:$F$12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Médias'!$C$13:$F$13</c:f>
              <c:numCache>
                <c:formatCode>_("R$"* #,##0.00_);_("R$"* \(#,##0.00\);_("R$"* "-"??_);_(@_)</c:formatCode>
                <c:ptCount val="4"/>
                <c:pt idx="0">
                  <c:v>15801.440499999999</c:v>
                </c:pt>
                <c:pt idx="1">
                  <c:v>14614.826000000014</c:v>
                </c:pt>
                <c:pt idx="2">
                  <c:v>11965.307666666669</c:v>
                </c:pt>
                <c:pt idx="3">
                  <c:v>42381.574166666673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F-4521-9BD5-C0C8840AEBC9}"/>
            </c:ext>
          </c:extLst>
        </c:ser>
        <c:ser>
          <c:idx val="1"/>
          <c:order val="1"/>
          <c:tx>
            <c:strRef>
              <c:f>'Comparativo Médias'!$B$14</c:f>
              <c:strCache>
                <c:ptCount val="1"/>
                <c:pt idx="0">
                  <c:v>Prestação de contas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'Comparativo Médias'!$C$11:$F$12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Médias'!$C$14:$F$14</c:f>
              <c:numCache>
                <c:formatCode>_("R$"* #,##0.00_);_("R$"* \(#,##0.00\);_("R$"* "-"??_);_(@_)</c:formatCode>
                <c:ptCount val="4"/>
                <c:pt idx="0">
                  <c:v>15408.131074074074</c:v>
                </c:pt>
                <c:pt idx="1">
                  <c:v>13962.196703703701</c:v>
                </c:pt>
                <c:pt idx="2">
                  <c:v>11436.459777777782</c:v>
                </c:pt>
                <c:pt idx="3">
                  <c:v>40806.787555555551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F-4521-9BD5-C0C8840AE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478032"/>
        <c:axId val="807473232"/>
      </c:barChart>
      <c:lineChart>
        <c:grouping val="standard"/>
        <c:varyColors val="0"/>
        <c:ser>
          <c:idx val="2"/>
          <c:order val="2"/>
          <c:tx>
            <c:strRef>
              <c:f>'Comparativo Médias'!$B$19</c:f>
              <c:strCache>
                <c:ptCount val="1"/>
                <c:pt idx="0">
                  <c:v>Diferença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'Comparativo Médias'!$C$11:$F$12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Médias'!$C$19:$F$19</c:f>
              <c:numCache>
                <c:formatCode>0.00%</c:formatCode>
                <c:ptCount val="4"/>
                <c:pt idx="0">
                  <c:v>2.5526095542353744E-2</c:v>
                </c:pt>
                <c:pt idx="1">
                  <c:v>4.6742594317066954E-2</c:v>
                </c:pt>
                <c:pt idx="2">
                  <c:v>4.6242272448375532E-2</c:v>
                </c:pt>
                <c:pt idx="3">
                  <c:v>3.8591290945585E-2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F-4521-9BD5-C0C8840AE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215376"/>
        <c:axId val="836217296"/>
      </c:lineChart>
      <c:catAx>
        <c:axId val="8074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7473232"/>
        <c:crosses val="autoZero"/>
        <c:auto val="1"/>
        <c:lblAlgn val="ctr"/>
        <c:lblOffset val="100"/>
        <c:noMultiLvlLbl val="0"/>
      </c:catAx>
      <c:valAx>
        <c:axId val="8074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7478032"/>
        <c:crosses val="autoZero"/>
        <c:crossBetween val="between"/>
      </c:valAx>
      <c:valAx>
        <c:axId val="8362172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215376"/>
        <c:crosses val="max"/>
        <c:crossBetween val="between"/>
      </c:valAx>
      <c:catAx>
        <c:axId val="83621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62172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VALE-TRANSPORTE POR CARGO  - TOTAL DE SET/21 A NOV/23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 Médias'!$I$3</c:f>
              <c:strCache>
                <c:ptCount val="1"/>
                <c:pt idx="0">
                  <c:v>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'Comparativo Médias'!$J$1:$M$2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Médias'!$J$3:$M$3</c:f>
              <c:numCache>
                <c:formatCode>_("R$"* #,##0.00_);_("R$"* \(#,##0.00\);_("R$"* "-"??_);_(@_)</c:formatCode>
                <c:ptCount val="4"/>
                <c:pt idx="0">
                  <c:v>31692.807199999999</c:v>
                </c:pt>
                <c:pt idx="1">
                  <c:v>29422.885319999994</c:v>
                </c:pt>
                <c:pt idx="2">
                  <c:v>13189.612199999998</c:v>
                </c:pt>
                <c:pt idx="3">
                  <c:v>74305.304719999986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A-418C-B02E-28B146425FE2}"/>
            </c:ext>
          </c:extLst>
        </c:ser>
        <c:ser>
          <c:idx val="1"/>
          <c:order val="1"/>
          <c:tx>
            <c:strRef>
              <c:f>'Comparativo Médias'!$I$4</c:f>
              <c:strCache>
                <c:ptCount val="1"/>
                <c:pt idx="0">
                  <c:v>Prestação de contas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'Comparativo Médias'!$J$1:$M$2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Médias'!$J$4:$M$4</c:f>
              <c:numCache>
                <c:formatCode>_("R$"* #,##0.00_);_("R$"* \(#,##0.00\);_("R$"* "-"??_);_(@_)</c:formatCode>
                <c:ptCount val="4"/>
                <c:pt idx="0">
                  <c:v>18818.957880000002</c:v>
                </c:pt>
                <c:pt idx="1">
                  <c:v>16281.140440000005</c:v>
                </c:pt>
                <c:pt idx="2">
                  <c:v>13267.847519999999</c:v>
                </c:pt>
                <c:pt idx="3">
                  <c:v>48367.945840000008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A-418C-B02E-28B14642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478032"/>
        <c:axId val="807473232"/>
      </c:barChart>
      <c:lineChart>
        <c:grouping val="standard"/>
        <c:varyColors val="0"/>
        <c:ser>
          <c:idx val="2"/>
          <c:order val="2"/>
          <c:tx>
            <c:strRef>
              <c:f>'Comparativo Médias'!$I$9</c:f>
              <c:strCache>
                <c:ptCount val="1"/>
                <c:pt idx="0">
                  <c:v>Diferença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'Comparativo Médias'!$J$1:$M$2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Médias'!$J$9:$M$9</c:f>
              <c:numCache>
                <c:formatCode>0.00%</c:formatCode>
                <c:ptCount val="4"/>
                <c:pt idx="0">
                  <c:v>0.68408938486874371</c:v>
                </c:pt>
                <c:pt idx="1">
                  <c:v>0.80717594252261016</c:v>
                </c:pt>
                <c:pt idx="2">
                  <c:v>-5.8966098217566598E-3</c:v>
                </c:pt>
                <c:pt idx="3">
                  <c:v>0.53625099080701366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A-418C-B02E-28B14642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215376"/>
        <c:axId val="836217296"/>
      </c:lineChart>
      <c:catAx>
        <c:axId val="8074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7473232"/>
        <c:crosses val="autoZero"/>
        <c:auto val="1"/>
        <c:lblAlgn val="ctr"/>
        <c:lblOffset val="100"/>
        <c:noMultiLvlLbl val="0"/>
      </c:catAx>
      <c:valAx>
        <c:axId val="8074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7478032"/>
        <c:crosses val="autoZero"/>
        <c:crossBetween val="between"/>
      </c:valAx>
      <c:valAx>
        <c:axId val="8362172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215376"/>
        <c:crosses val="max"/>
        <c:crossBetween val="between"/>
      </c:valAx>
      <c:catAx>
        <c:axId val="83621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62172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VALE-TRANSPORTE - MÉDIA DE </a:t>
            </a:r>
            <a:r>
              <a:rPr lang="pt-BR" b="1" baseline="0"/>
              <a:t>SET/21 A NOV/23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 Médias'!$I$13</c:f>
              <c:strCache>
                <c:ptCount val="1"/>
                <c:pt idx="0">
                  <c:v>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'Comparativo Médias'!$J$11:$M$12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Médias'!$J$13:$M$13</c:f>
              <c:numCache>
                <c:formatCode>_("R$"* #,##0.00_);_("R$"* \(#,##0.00\);_("R$"* "-"??_);_(@_)</c:formatCode>
                <c:ptCount val="4"/>
                <c:pt idx="0">
                  <c:v>1173.8076740740742</c:v>
                </c:pt>
                <c:pt idx="1">
                  <c:v>1089.7364933333331</c:v>
                </c:pt>
                <c:pt idx="2">
                  <c:v>488.50415555555549</c:v>
                </c:pt>
                <c:pt idx="3">
                  <c:v>2752.0483229629626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5-4034-9287-E4FF2BA2A844}"/>
            </c:ext>
          </c:extLst>
        </c:ser>
        <c:ser>
          <c:idx val="1"/>
          <c:order val="1"/>
          <c:tx>
            <c:strRef>
              <c:f>'Comparativo Médias'!$I$14</c:f>
              <c:strCache>
                <c:ptCount val="1"/>
                <c:pt idx="0">
                  <c:v>Prestação de contas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'Comparativo Médias'!$J$11:$M$12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Médias'!$J$14:$M$14</c:f>
              <c:numCache>
                <c:formatCode>_("R$"* #,##0.00_);_("R$"* \(#,##0.00\);_("R$"* "-"??_);_(@_)</c:formatCode>
                <c:ptCount val="4"/>
                <c:pt idx="0">
                  <c:v>696.99844000000007</c:v>
                </c:pt>
                <c:pt idx="1">
                  <c:v>603.00520148148166</c:v>
                </c:pt>
                <c:pt idx="2">
                  <c:v>491.40175999999997</c:v>
                </c:pt>
                <c:pt idx="3">
                  <c:v>1791.4054014814817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5-4034-9287-E4FF2BA2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478032"/>
        <c:axId val="807473232"/>
      </c:barChart>
      <c:lineChart>
        <c:grouping val="standard"/>
        <c:varyColors val="0"/>
        <c:ser>
          <c:idx val="2"/>
          <c:order val="2"/>
          <c:tx>
            <c:strRef>
              <c:f>'Comparativo Médias'!$I$19</c:f>
              <c:strCache>
                <c:ptCount val="1"/>
                <c:pt idx="0">
                  <c:v>Diferença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'Comparativo Médias'!$J$11:$M$12</c:f>
              <c:strCache>
                <c:ptCount val="4"/>
                <c:pt idx="0">
                  <c:v> 220 H </c:v>
                </c:pt>
                <c:pt idx="1">
                  <c:v> 12 x 36 Diurno </c:v>
                </c:pt>
                <c:pt idx="2">
                  <c:v> 12 x 36 Noturno </c:v>
                </c:pt>
                <c:pt idx="3">
                  <c:v> TOTAL </c:v>
                </c:pt>
              </c:strCache>
            </c:strRef>
          </c:cat>
          <c:val>
            <c:numRef>
              <c:f>'Comparativo Médias'!$J$19:$M$19</c:f>
              <c:numCache>
                <c:formatCode>0.00%</c:formatCode>
                <c:ptCount val="4"/>
                <c:pt idx="0">
                  <c:v>0.68408938486874371</c:v>
                </c:pt>
                <c:pt idx="1">
                  <c:v>0.80717594252261016</c:v>
                </c:pt>
                <c:pt idx="2">
                  <c:v>-5.8966098217566598E-3</c:v>
                </c:pt>
                <c:pt idx="3">
                  <c:v>0.53625099080701388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5-4034-9287-E4FF2BA2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215376"/>
        <c:axId val="836217296"/>
      </c:lineChart>
      <c:catAx>
        <c:axId val="8074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7473232"/>
        <c:crosses val="autoZero"/>
        <c:auto val="1"/>
        <c:lblAlgn val="ctr"/>
        <c:lblOffset val="100"/>
        <c:noMultiLvlLbl val="0"/>
      </c:catAx>
      <c:valAx>
        <c:axId val="8074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7478032"/>
        <c:crosses val="autoZero"/>
        <c:crossBetween val="between"/>
      </c:valAx>
      <c:valAx>
        <c:axId val="8362172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215376"/>
        <c:crosses val="max"/>
        <c:crossBetween val="between"/>
      </c:valAx>
      <c:catAx>
        <c:axId val="83621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62172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INTRAJORNADA</a:t>
            </a:r>
            <a:r>
              <a:rPr lang="pt-BR" baseline="0"/>
              <a:t> - </a:t>
            </a:r>
            <a:r>
              <a:rPr lang="pt-BR"/>
              <a:t>MÉDIA GERAL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 Médias'!$W$3</c:f>
              <c:strCache>
                <c:ptCount val="1"/>
                <c:pt idx="0">
                  <c:v>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'Comparativo Médias'!$X$9</c:f>
            </c:multiLvlStrRef>
          </c:cat>
          <c:val>
            <c:numRef>
              <c:f>'Comparativo Médias'!$X$3</c:f>
            </c:numRef>
          </c:val>
          <c:extLst>
            <c:ext xmlns:c16="http://schemas.microsoft.com/office/drawing/2014/chart" uri="{C3380CC4-5D6E-409C-BE32-E72D297353CC}">
              <c16:uniqueId val="{00000000-71FE-47B5-A5A2-82419280729C}"/>
            </c:ext>
          </c:extLst>
        </c:ser>
        <c:ser>
          <c:idx val="1"/>
          <c:order val="1"/>
          <c:tx>
            <c:strRef>
              <c:f>'Comparativo Médias'!$W$4</c:f>
              <c:strCache>
                <c:ptCount val="1"/>
                <c:pt idx="0">
                  <c:v>Folha de pagamento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'Comparativo Médias'!$X$9</c:f>
            </c:multiLvlStrRef>
          </c:cat>
          <c:val>
            <c:numRef>
              <c:f>'Comparativo Médias'!$X$4</c:f>
            </c:numRef>
          </c:val>
          <c:extLst>
            <c:ext xmlns:c16="http://schemas.microsoft.com/office/drawing/2014/chart" uri="{C3380CC4-5D6E-409C-BE32-E72D297353CC}">
              <c16:uniqueId val="{00000002-71FE-47B5-A5A2-824192807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6216336"/>
        <c:axId val="836215856"/>
      </c:barChart>
      <c:lineChart>
        <c:grouping val="standard"/>
        <c:varyColors val="0"/>
        <c:ser>
          <c:idx val="2"/>
          <c:order val="2"/>
          <c:tx>
            <c:strRef>
              <c:f>'Comparativo Médias'!$W$9</c:f>
              <c:strCache>
                <c:ptCount val="1"/>
                <c:pt idx="0">
                  <c:v>Diferença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'Comparativo Médias'!$X$9</c:f>
            </c:multiLvlStrRef>
          </c:cat>
          <c:val>
            <c:numRef>
              <c:f>'Comparativo Médias'!$X$9</c:f>
            </c:numRef>
          </c:val>
          <c:smooth val="0"/>
          <c:extLst>
            <c:ext xmlns:c16="http://schemas.microsoft.com/office/drawing/2014/chart" uri="{C3380CC4-5D6E-409C-BE32-E72D297353CC}">
              <c16:uniqueId val="{00000006-71FE-47B5-A5A2-824192807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734880"/>
        <c:axId val="1330739200"/>
      </c:lineChart>
      <c:catAx>
        <c:axId val="836216336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215856"/>
        <c:crosses val="autoZero"/>
        <c:auto val="1"/>
        <c:lblAlgn val="ctr"/>
        <c:lblOffset val="100"/>
        <c:noMultiLvlLbl val="0"/>
      </c:catAx>
      <c:valAx>
        <c:axId val="83621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216336"/>
        <c:crosses val="autoZero"/>
        <c:crossBetween val="between"/>
      </c:valAx>
      <c:valAx>
        <c:axId val="13307392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0734880"/>
        <c:crosses val="max"/>
        <c:crossBetween val="between"/>
      </c:valAx>
      <c:catAx>
        <c:axId val="1330734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307392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INTRAJORNADA</a:t>
            </a:r>
            <a:r>
              <a:rPr lang="pt-BR" sz="1400" baseline="0"/>
              <a:t> - </a:t>
            </a:r>
            <a:r>
              <a: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MÉDIA SET/21 A JUL/22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 Médias'!$W$3</c:f>
              <c:strCache>
                <c:ptCount val="1"/>
                <c:pt idx="0">
                  <c:v>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'Comparativo Médias'!$X$19</c:f>
            </c:multiLvlStrRef>
          </c:cat>
          <c:val>
            <c:numRef>
              <c:f>'Comparativo Médias'!$X$3</c:f>
            </c:numRef>
          </c:val>
          <c:extLst>
            <c:ext xmlns:c16="http://schemas.microsoft.com/office/drawing/2014/chart" uri="{C3380CC4-5D6E-409C-BE32-E72D297353CC}">
              <c16:uniqueId val="{00000000-1540-4933-A77A-643A1FFAF254}"/>
            </c:ext>
          </c:extLst>
        </c:ser>
        <c:ser>
          <c:idx val="1"/>
          <c:order val="1"/>
          <c:tx>
            <c:strRef>
              <c:f>'Comparativo Médias'!$W$4</c:f>
              <c:strCache>
                <c:ptCount val="1"/>
                <c:pt idx="0">
                  <c:v>Folha de pagamento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'Comparativo Médias'!$X$19</c:f>
            </c:multiLvlStrRef>
          </c:cat>
          <c:val>
            <c:numRef>
              <c:f>'Comparativo Médias'!$X$4</c:f>
            </c:numRef>
          </c:val>
          <c:extLst>
            <c:ext xmlns:c16="http://schemas.microsoft.com/office/drawing/2014/chart" uri="{C3380CC4-5D6E-409C-BE32-E72D297353CC}">
              <c16:uniqueId val="{00000001-1540-4933-A77A-643A1FFA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6216336"/>
        <c:axId val="836215856"/>
      </c:barChart>
      <c:lineChart>
        <c:grouping val="standard"/>
        <c:varyColors val="0"/>
        <c:ser>
          <c:idx val="2"/>
          <c:order val="2"/>
          <c:tx>
            <c:strRef>
              <c:f>'Comparativo Médias'!$W$19</c:f>
              <c:strCache>
                <c:ptCount val="1"/>
                <c:pt idx="0">
                  <c:v>Diferença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'Comparativo Médias'!$X$19</c:f>
            </c:multiLvlStrRef>
          </c:cat>
          <c:val>
            <c:numRef>
              <c:f>'Comparativo Médias'!$X$19</c:f>
            </c:numRef>
          </c:val>
          <c:smooth val="0"/>
          <c:extLst>
            <c:ext xmlns:c16="http://schemas.microsoft.com/office/drawing/2014/chart" uri="{C3380CC4-5D6E-409C-BE32-E72D297353CC}">
              <c16:uniqueId val="{00000002-1540-4933-A77A-643A1FFA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733440"/>
        <c:axId val="1330740160"/>
      </c:lineChart>
      <c:catAx>
        <c:axId val="836216336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215856"/>
        <c:crosses val="autoZero"/>
        <c:auto val="1"/>
        <c:lblAlgn val="ctr"/>
        <c:lblOffset val="100"/>
        <c:noMultiLvlLbl val="0"/>
      </c:catAx>
      <c:valAx>
        <c:axId val="83621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216336"/>
        <c:crosses val="autoZero"/>
        <c:crossBetween val="between"/>
      </c:valAx>
      <c:valAx>
        <c:axId val="133074016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0733440"/>
        <c:crosses val="max"/>
        <c:crossBetween val="between"/>
      </c:valAx>
      <c:catAx>
        <c:axId val="1330733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307401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454857</xdr:colOff>
      <xdr:row>81</xdr:row>
      <xdr:rowOff>110022</xdr:rowOff>
    </xdr:from>
    <xdr:to>
      <xdr:col>10</xdr:col>
      <xdr:colOff>946382</xdr:colOff>
      <xdr:row>104</xdr:row>
      <xdr:rowOff>115619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6436E0D-47A7-453E-B155-7630E904A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8502</xdr:colOff>
      <xdr:row>55</xdr:row>
      <xdr:rowOff>91847</xdr:rowOff>
    </xdr:from>
    <xdr:to>
      <xdr:col>45</xdr:col>
      <xdr:colOff>355485</xdr:colOff>
      <xdr:row>81</xdr:row>
      <xdr:rowOff>44214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136C51C-3551-4019-B35F-70CC527C2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85</xdr:row>
      <xdr:rowOff>0</xdr:rowOff>
    </xdr:from>
    <xdr:to>
      <xdr:col>45</xdr:col>
      <xdr:colOff>370794</xdr:colOff>
      <xdr:row>110</xdr:row>
      <xdr:rowOff>136064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8FDAB76-5166-42B9-A5DE-C5FEA7124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143434</xdr:colOff>
      <xdr:row>20</xdr:row>
      <xdr:rowOff>112337</xdr:rowOff>
    </xdr:from>
    <xdr:to>
      <xdr:col>6</xdr:col>
      <xdr:colOff>117662</xdr:colOff>
      <xdr:row>37</xdr:row>
      <xdr:rowOff>44824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91EA95-CE8F-4FBB-1BDC-15F7C67A9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229720</xdr:colOff>
      <xdr:row>38</xdr:row>
      <xdr:rowOff>22412</xdr:rowOff>
    </xdr:from>
    <xdr:to>
      <xdr:col>9</xdr:col>
      <xdr:colOff>257735</xdr:colOff>
      <xdr:row>58</xdr:row>
      <xdr:rowOff>16808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AECC447-C99E-4FC0-93E4-2B20141A5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61632</xdr:colOff>
      <xdr:row>20</xdr:row>
      <xdr:rowOff>95250</xdr:rowOff>
    </xdr:from>
    <xdr:to>
      <xdr:col>12</xdr:col>
      <xdr:colOff>677955</xdr:colOff>
      <xdr:row>36</xdr:row>
      <xdr:rowOff>67236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E045E0-ABEF-4223-9840-3050A80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166408</xdr:colOff>
      <xdr:row>59</xdr:row>
      <xdr:rowOff>558</xdr:rowOff>
    </xdr:from>
    <xdr:to>
      <xdr:col>9</xdr:col>
      <xdr:colOff>235323</xdr:colOff>
      <xdr:row>78</xdr:row>
      <xdr:rowOff>162485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038A1E3-2F0C-4F64-882F-8FE4B6F14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196103</xdr:colOff>
      <xdr:row>21</xdr:row>
      <xdr:rowOff>12325</xdr:rowOff>
    </xdr:from>
    <xdr:to>
      <xdr:col>23</xdr:col>
      <xdr:colOff>453838</xdr:colOff>
      <xdr:row>35</xdr:row>
      <xdr:rowOff>88525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4442FAB-BD9A-65B6-F46E-59A587F30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212912</xdr:colOff>
      <xdr:row>36</xdr:row>
      <xdr:rowOff>179294</xdr:rowOff>
    </xdr:from>
    <xdr:to>
      <xdr:col>23</xdr:col>
      <xdr:colOff>470647</xdr:colOff>
      <xdr:row>51</xdr:row>
      <xdr:rowOff>64994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83050C1-7BAB-464D-95E6-5E9DA8769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9_2021___BENEFICIOS_Liberada.xls" TargetMode="External"/><Relationship Id="rId1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9_2021___BENEFICIOS_Liberada.xls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1/Faturamento%20setembro%2021%20-%20Esparta%20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1/Faturamento%20setembro%2021%20-%20Esparta%20-vers&#227;o%20final.xlsx?BFCD8C58" TargetMode="External"/><Relationship Id="rId1" Type="http://schemas.openxmlformats.org/officeDocument/2006/relationships/externalLinkPath" Target="file:///\\BFCD8C58\Faturamento%20setembro%2021%20-%20Esparta%20-vers&#227;o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10_2021_BENEFICIOS_Liberada.xlsx" TargetMode="External"/><Relationship Id="rId1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10_2021_BENEFICIOS_Liberada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1/Faturamento%20outubro%2021%20-%20Esparta%20-%20vers&#227;o%20final%20daniel%20(1)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1/Faturamento%20outubro%2021%20-%20Esparta%20-%20vers&#227;o%20final%20daniel%20(1).xlsx?BFCD8C58" TargetMode="External"/><Relationship Id="rId1" Type="http://schemas.openxmlformats.org/officeDocument/2006/relationships/externalLinkPath" Target="file:///\\BFCD8C58\Faturamento%20outubro%2021%20-%20Esparta%20-%20vers&#227;o%20final%20daniel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11_2021___BENEFICIOS_Liberado.xls" TargetMode="External"/><Relationship Id="rId1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11_2021___BENEFICIOS_Liberado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1/Faturamento%20novembro%2021%20-%20Esparta%20-%20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1/Faturamento%20novembro%2021%20-%20Esparta%20-%20vers&#227;o%20final.xlsx?BFCD8C58" TargetMode="External"/><Relationship Id="rId1" Type="http://schemas.openxmlformats.org/officeDocument/2006/relationships/externalLinkPath" Target="file:///\\BFCD8C58\Faturamento%20novembro%2021%20-%20Esparta%20-%20vers&#227;o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12_2021_BENEFICIOS_Liberado.xlsx" TargetMode="External"/><Relationship Id="rId1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12_2021_BENEFICIOS_Liberado.xlsx" TargetMode="External"/></Relationships>
</file>

<file path=xl/externalLinks/_rels/externalLink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1/Faturamento%20dezembro%2021%20-%20Esparta%20-%20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1/Faturamento%20dezembro%2021%20-%20Esparta%20-%20vers&#227;o%20final.xlsx?BFCD8C58" TargetMode="External"/><Relationship Id="rId1" Type="http://schemas.openxmlformats.org/officeDocument/2006/relationships/externalLinkPath" Target="file:///\\BFCD8C58\Faturamento%20dezembro%2021%20-%20Esparta%20-%20vers&#227;o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1_2022___BENEFICIOS_LIBERADA.xls" TargetMode="External"/><Relationship Id="rId1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1_2022___BENEFICIOS_LIBERADA.xls" TargetMode="External"/></Relationships>
</file>

<file path=xl/externalLinks/_rels/externalLink1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Janeiro-%2022%20-%20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Janeiro-%2022%20-%20Esparta-vers&#227;o%20final.xlsx?D68D13C5" TargetMode="External"/><Relationship Id="rId1" Type="http://schemas.openxmlformats.org/officeDocument/2006/relationships/externalLinkPath" Target="file:///\\D68D13C5\Faturamento%20Janeiro-%2022%20-%20Esparta-vers&#227;o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Fevereiro-%2022%20-%20Esparta%20-%20vers&#227;o%20final%20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Fevereiro-%2022%20-%20Esparta%20-%20vers&#227;o%20final%20.xlsx?D68D13C5" TargetMode="External"/><Relationship Id="rId1" Type="http://schemas.openxmlformats.org/officeDocument/2006/relationships/externalLinkPath" Target="file:///\\D68D13C5\Faturamento%20Fevereiro-%2022%20-%20Esparta%20-%20vers&#227;o%20final%20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2_2022___BENEFICIOS_LIBERADA.xls" TargetMode="External"/><Relationship Id="rId1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2_2022___BENEFICIOS_LIBERADA.xls" TargetMode="External"/></Relationships>
</file>

<file path=xl/externalLinks/_rels/externalLink1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3_2022___BENEFICIOS_Liberada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03_2022___BENEFICIOS_Liberada.xlsx?E7C286A2" TargetMode="External"/><Relationship Id="rId1" Type="http://schemas.openxmlformats.org/officeDocument/2006/relationships/externalLinkPath" Target="file:///\\E7C286A2\03_2022___BENEFICIOS_Liberada.xlsx" TargetMode="External"/></Relationships>
</file>

<file path=xl/externalLinks/_rels/externalLink1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Mar&#231;o-%2022%20-%20Esparta%20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Mar&#231;o-%2022%20-%20Esparta%20-vers&#227;o%20final.xlsx?D68D13C5" TargetMode="External"/><Relationship Id="rId1" Type="http://schemas.openxmlformats.org/officeDocument/2006/relationships/externalLinkPath" Target="file:///\\D68D13C5\Faturamento%20Mar&#231;o-%2022%20-%20Esparta%20-vers&#227;o%20final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4_2022___BENEFICIOS_LIBERADA.xls" TargetMode="External"/><Relationship Id="rId1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4_2022___BENEFICIOS_LIBERADA.xls" TargetMode="External"/></Relationships>
</file>

<file path=xl/externalLinks/_rels/externalLink1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Abril%20-22%20-Esparta%20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Abril%20-22%20-Esparta%20-vers&#227;o%20final.xlsx?D68D13C5" TargetMode="External"/><Relationship Id="rId1" Type="http://schemas.openxmlformats.org/officeDocument/2006/relationships/externalLinkPath" Target="file:///\\D68D13C5\Faturamento%20Abril%20-22%20-Esparta%20-vers&#227;o%20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5_2022_BENEFICIOS_AJUSTE_7_Liberada.xls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05_2022_BENEFICIOS_AJUSTE_7_Liberada.xls?E7C286A2" TargetMode="External"/><Relationship Id="rId1" Type="http://schemas.openxmlformats.org/officeDocument/2006/relationships/externalLinkPath" Target="file:///\\E7C286A2\05_2022_BENEFICIOS_AJUSTE_7_Liberada.xls" TargetMode="External"/></Relationships>
</file>

<file path=xl/externalLinks/_rels/externalLink1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Maio-22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Maio-22%20-Esparta-vers&#227;o%20final.xlsx?D68D13C5" TargetMode="External"/><Relationship Id="rId1" Type="http://schemas.openxmlformats.org/officeDocument/2006/relationships/externalLinkPath" Target="file:///\\D68D13C5\Faturamento%20Maio-22%20-Esparta-vers&#227;o%20final.xlsx" TargetMode="External"/></Relationships>
</file>

<file path=xl/externalLinks/_rels/externalLink1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6_2022___BENEFICIOS___Liberada.xls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06_2022___BENEFICIOS___Liberada.xls?E7C286A2" TargetMode="External"/><Relationship Id="rId1" Type="http://schemas.openxmlformats.org/officeDocument/2006/relationships/externalLinkPath" Target="file:///\\E7C286A2\06_2022___BENEFICIOS___Liberada.xls" TargetMode="External"/></Relationships>
</file>

<file path=xl/externalLinks/_rels/externalLink2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Junho-22%20-Esparta%20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Junho-22%20-Esparta%20-vers&#227;o%20final.xlsx?D68D13C5" TargetMode="External"/><Relationship Id="rId1" Type="http://schemas.openxmlformats.org/officeDocument/2006/relationships/externalLinkPath" Target="file:///\\D68D13C5\Faturamento%20Junho-22%20-Esparta%20-vers&#227;o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7_2022___BENEFICIOS___Liberada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07_2022___BENEFICIOS___Liberada.xlsx?E7C286A2" TargetMode="External"/><Relationship Id="rId1" Type="http://schemas.openxmlformats.org/officeDocument/2006/relationships/externalLinkPath" Target="file:///\\E7C286A2\07_2022___BENEFICIOS___Liberada.xlsx" TargetMode="External"/></Relationships>
</file>

<file path=xl/externalLinks/_rels/externalLink2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Julho-22%20-Esparta-%20vers&#227;o%20final%20Rodrigo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Julho-22%20-Esparta-%20vers&#227;o%20final%20Rodrigo.xlsx?D68D13C5" TargetMode="External"/><Relationship Id="rId1" Type="http://schemas.openxmlformats.org/officeDocument/2006/relationships/externalLinkPath" Target="file:///\\D68D13C5\Faturamento%20Julho-22%20-Esparta-%20vers&#227;o%20final%20Rodrigo.xlsx" TargetMode="External"/></Relationships>
</file>

<file path=xl/externalLinks/_rels/externalLink2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8_2022___BENEFICIOS___Esparta_Liberada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08_2022___BENEFICIOS___Esparta_Liberada.xlsx?E7C286A2" TargetMode="External"/><Relationship Id="rId1" Type="http://schemas.openxmlformats.org/officeDocument/2006/relationships/externalLinkPath" Target="file:///\\E7C286A2\08_2022___BENEFICIOS___Esparta_Liberada.xlsx" TargetMode="External"/></Relationships>
</file>

<file path=xl/externalLinks/_rels/externalLink2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Agosto-22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Agosto-22%20-Esparta-vers&#227;o%20final.xlsx?D68D13C5" TargetMode="External"/><Relationship Id="rId1" Type="http://schemas.openxmlformats.org/officeDocument/2006/relationships/externalLinkPath" Target="file:///\\D68D13C5\Faturamento%20Agosto-22%20-Esparta-vers&#227;o%20final.xlsx" TargetMode="External"/></Relationships>
</file>

<file path=xl/externalLinks/_rels/externalLink2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9_2022___BENEFICIOS___Liberada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09_2022___BENEFICIOS___Liberada.xlsx?E7C286A2" TargetMode="External"/><Relationship Id="rId1" Type="http://schemas.openxmlformats.org/officeDocument/2006/relationships/externalLinkPath" Target="file:///\\E7C286A2\09_2022___BENEFICIOS___Liberada.xlsx" TargetMode="External"/></Relationships>
</file>

<file path=xl/externalLinks/_rels/externalLink2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Setembro-22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Setembro-22%20-Esparta-vers&#227;o%20final.xlsx?D68D13C5" TargetMode="External"/><Relationship Id="rId1" Type="http://schemas.openxmlformats.org/officeDocument/2006/relationships/externalLinkPath" Target="file:///\\D68D13C5\Faturamento%20Setembro-22%20-Esparta-vers&#227;o%20final.xlsx" TargetMode="External"/></Relationships>
</file>

<file path=xl/externalLinks/_rels/externalLink2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10_2022___BENEFICIOS___Liberada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10_2022___BENEFICIOS___Liberada.xlsx?E7C286A2" TargetMode="External"/><Relationship Id="rId1" Type="http://schemas.openxmlformats.org/officeDocument/2006/relationships/externalLinkPath" Target="file:///\\E7C286A2\10_2022___BENEFICIOS___Liberada.xlsx" TargetMode="External"/></Relationships>
</file>

<file path=xl/externalLinks/_rels/externalLink2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Outubro-22%20-Esparta-%20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Outubro-22%20-Esparta-%20vers&#227;o%20final.xlsx?D68D13C5" TargetMode="External"/><Relationship Id="rId1" Type="http://schemas.openxmlformats.org/officeDocument/2006/relationships/externalLinkPath" Target="file:///\\D68D13C5\Faturamento%20Outubro-22%20-Esparta-%20vers&#227;o%20final.xlsx" TargetMode="External"/></Relationships>
</file>

<file path=xl/externalLinks/_rels/externalLink2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Beneficios_Esparta_11.2022_a_07.2023_LIBERADA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Beneficios_Esparta_11.2022_a_07.2023_LIBERADA.xlsx?E7C286A2" TargetMode="External"/><Relationship Id="rId1" Type="http://schemas.openxmlformats.org/officeDocument/2006/relationships/externalLinkPath" Target="file:///\\E7C286A2\Beneficios_Esparta_11.2022_a_07.2023_LIBERADA.xlsx" TargetMode="External"/></Relationships>
</file>

<file path=xl/externalLinks/_rels/externalLink3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2.EQUIPE%20CUSTOS/TERMOS%20ADITIVOS/ESPARTA%20-%20091-2021/2023/13&#186;%20TA/Faturamento/2022/Faturamento%20Novembro-22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Novembro-22%20-Esparta-vers&#227;o%20final.xlsx?D68D13C5" TargetMode="External"/><Relationship Id="rId1" Type="http://schemas.openxmlformats.org/officeDocument/2006/relationships/externalLinkPath" Target="file:///\\D68D13C5\Faturamento%20Novembro-22%20-Esparta-vers&#227;o%20f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2/Faturamento%20Dezembro-22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2/Faturamento%20Dezembro-22%20-Esparta-vers&#227;o%20final.xlsx?D68D13C5" TargetMode="External"/><Relationship Id="rId1" Type="http://schemas.openxmlformats.org/officeDocument/2006/relationships/externalLinkPath" Target="file:///\\D68D13C5\Faturamento%20Dezembro-22%20-Esparta-vers&#227;o%20f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Janeiro-2023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Janeiro-2023%20-Esparta-vers&#227;o%20final.xlsx?87A503C4" TargetMode="External"/><Relationship Id="rId1" Type="http://schemas.openxmlformats.org/officeDocument/2006/relationships/externalLinkPath" Target="file:///\\87A503C4\Faturamento%20Janeiro-2023%20-Esparta-vers&#227;o%20final.xlsx" TargetMode="External"/></Relationships>
</file>

<file path=xl/externalLinks/_rels/externalLink3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fevereiro-2023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fevereiro-2023%20-Esparta-vers&#227;o%20final.xlsx?87A503C4" TargetMode="External"/><Relationship Id="rId1" Type="http://schemas.openxmlformats.org/officeDocument/2006/relationships/externalLinkPath" Target="file:///\\87A503C4\Faturamento%20fevereiro-2023%20-Esparta-vers&#227;o%20f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mar&#231;o-2023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mar&#231;o-2023%20-Esparta-vers&#227;o%20final.xlsx?87A503C4" TargetMode="External"/><Relationship Id="rId1" Type="http://schemas.openxmlformats.org/officeDocument/2006/relationships/externalLinkPath" Target="file:///\\87A503C4\Faturamento%20mar&#231;o-2023%20-Esparta-vers&#227;o%20f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Abril-2023%20-Esparta%20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Abril-2023%20-Esparta%20-vers&#227;o%20final.xlsx?87A503C4" TargetMode="External"/><Relationship Id="rId1" Type="http://schemas.openxmlformats.org/officeDocument/2006/relationships/externalLinkPath" Target="file:///\\87A503C4\Faturamento%20Abril-2023%20-Esparta%20-vers&#227;o%20final.xlsx" TargetMode="External"/></Relationships>
</file>

<file path=xl/externalLinks/_rels/externalLink3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Maio-2023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Maio-2023%20-Esparta-vers&#227;o%20final.xlsx?87A503C4" TargetMode="External"/><Relationship Id="rId1" Type="http://schemas.openxmlformats.org/officeDocument/2006/relationships/externalLinkPath" Target="file:///\\87A503C4\Faturamento%20Maio-2023%20-Esparta-vers&#227;o%20final.xlsx" TargetMode="External"/></Relationships>
</file>

<file path=xl/externalLinks/_rels/externalLink3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Junho%202023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Junho%202023%20-Esparta-vers&#227;o%20final.xlsx?87A503C4" TargetMode="External"/><Relationship Id="rId1" Type="http://schemas.openxmlformats.org/officeDocument/2006/relationships/externalLinkPath" Target="file:///\\87A503C4\Faturamento%20Junho%202023%20-Esparta-vers&#227;o%20final.xlsx" TargetMode="External"/></Relationships>
</file>

<file path=xl/externalLinks/_rels/externalLink3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Julho%202023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Julho%202023%20-Esparta-vers&#227;o%20final.xlsx?87A503C4" TargetMode="External"/><Relationship Id="rId1" Type="http://schemas.openxmlformats.org/officeDocument/2006/relationships/externalLinkPath" Target="file:///\\87A503C4\Faturamento%20Julho%202023%20-Esparta-vers&#227;o%20final.xlsx" TargetMode="External"/></Relationships>
</file>

<file path=xl/externalLinks/_rels/externalLink3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8-2023_BENEFICIOS___Esparta___LIBERADA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08-2023_BENEFICIOS___Esparta___LIBERADA.xlsx?E7C286A2" TargetMode="External"/><Relationship Id="rId1" Type="http://schemas.openxmlformats.org/officeDocument/2006/relationships/externalLinkPath" Target="file:///\\E7C286A2\08-2023_BENEFICIOS___Esparta___LIBERADA.xlsx" TargetMode="External"/></Relationships>
</file>

<file path=xl/externalLinks/_rels/externalLink4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Agosto%202023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Agosto%202023%20-Esparta-vers&#227;o%20final.xlsx?87A503C4" TargetMode="External"/><Relationship Id="rId1" Type="http://schemas.openxmlformats.org/officeDocument/2006/relationships/externalLinkPath" Target="file:///\\87A503C4\Faturamento%20Agosto%202023%20-Esparta-vers&#227;o%20final.xlsx" TargetMode="External"/></Relationships>
</file>

<file path=xl/externalLinks/_rels/externalLink4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09-2023_BENEFICIOS___Esparta_Liberada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09-2023_BENEFICIOS___Esparta_Liberada.xlsx?E7C286A2" TargetMode="External"/><Relationship Id="rId1" Type="http://schemas.openxmlformats.org/officeDocument/2006/relationships/externalLinkPath" Target="file:///\\E7C286A2\09-2023_BENEFICIOS___Esparta_Liberada.xlsx" TargetMode="External"/></Relationships>
</file>

<file path=xl/externalLinks/_rels/externalLink4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Setembro%202023%20-Esparta-vers&#227;o%20final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Setembro%202023%20-Esparta-vers&#227;o%20final.xlsx?87A503C4" TargetMode="External"/><Relationship Id="rId1" Type="http://schemas.openxmlformats.org/officeDocument/2006/relationships/externalLinkPath" Target="file:///\\87A503C4\Faturamento%20Setembro%202023%20-Esparta-vers&#227;o%20f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10-2023_BENEFICIOS___Esparta___LIBERADA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10-2023_BENEFICIOS___Esparta___LIBERADA.xlsx?E7C286A2" TargetMode="External"/><Relationship Id="rId1" Type="http://schemas.openxmlformats.org/officeDocument/2006/relationships/externalLinkPath" Target="file:///\\E7C286A2\10-2023_BENEFICIOS___Esparta___LIBERADA.xlsx" TargetMode="External"/></Relationships>
</file>

<file path=xl/externalLinks/_rels/externalLink4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Outubro%202023%20-Esparta-LUIS%20CLAUDIO%20-AJUSTE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Outubro%202023%20-Esparta-LUIS%20CLAUDIO%20-AJUSTE.xlsx?87A503C4" TargetMode="External"/><Relationship Id="rId1" Type="http://schemas.openxmlformats.org/officeDocument/2006/relationships/externalLinkPath" Target="file:///\\87A503C4\Faturamento%20Outubro%202023%20-Esparta-LUIS%20CLAUDIO%20-AJUSTE.xlsx" TargetMode="External"/></Relationships>
</file>

<file path=xl/externalLinks/_rels/externalLink4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Presta&#231;&#227;o%20de%20Contas/11-2023_BENEFICIOS___Esparta_LIBERADA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Presta&#231;&#227;o%20de%20Contas/11-2023_BENEFICIOS___Esparta_LIBERADA.xlsx?E7C286A2" TargetMode="External"/><Relationship Id="rId1" Type="http://schemas.openxmlformats.org/officeDocument/2006/relationships/externalLinkPath" Target="file:///\\E7C286A2\11-2023_BENEFICIOS___Esparta_LIBERADA.xlsx" TargetMode="External"/></Relationships>
</file>

<file path=xl/externalLinks/_rels/externalLink4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pmg.sharepoint.com/sites/SGA-Difit/Documentos%20Compartilhados/Difit/PASTA%20Z%20DIFIT/7.SERVIDORES/DANIEL/Estudos/Pedido%20Esparta%20-%20Reequil&#237;brio%20Dias%20&#250;teis%20VA-VT/Faturamento/2023/Faturamento%20Novembro-2023-Esparta-LUIS%20CLADIO-AJUSTE.xlsx" TargetMode="External"/><Relationship Id="rId2" Type="http://schemas.microsoft.com/office/2019/04/relationships/externalLinkLongPath" Target="https://mpmg.sharepoint.com/sites/SGA-Difit/Documentos%20Compartilhados/Difit/PASTA%20Z%20DIFIT/7.SERVIDORES/DANIEL/Estudos/Pedido%20Esparta%20-%20Reequil&#237;brio%20Dias%20&#250;teis%20VA-VT/Faturamento/2023/Faturamento%20Novembro-2023-Esparta-LUIS%20CLADIO-AJUSTE.xlsx?87A503C4" TargetMode="External"/><Relationship Id="rId1" Type="http://schemas.openxmlformats.org/officeDocument/2006/relationships/externalLinkPath" Target="file:///\\87A503C4\Faturamento%20Novembro-2023-Esparta-LUIS%20CLADIO-AJU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 e VT "/>
      <sheetName val="TR MENSAL"/>
      <sheetName val="VA E VT  (2)"/>
      <sheetName val="VA e VT  2"/>
      <sheetName val="FATURAMENTO - 09.21"/>
      <sheetName val="SETEMBRO 2021"/>
      <sheetName val="PLANO ODONTOLOGICO"/>
      <sheetName val="SEGURO"/>
      <sheetName val="VA E VT  MENSAL "/>
      <sheetName val="Recibos VA"/>
      <sheetName val="Transfacil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30</v>
          </cell>
          <cell r="Q5">
            <v>19</v>
          </cell>
          <cell r="U5">
            <v>357.9</v>
          </cell>
          <cell r="AG5">
            <v>0</v>
          </cell>
        </row>
        <row r="6">
          <cell r="U6">
            <v>357.9</v>
          </cell>
          <cell r="AG6">
            <v>0</v>
          </cell>
        </row>
        <row r="7">
          <cell r="G7" t="str">
            <v>VIGILANTE ARMADO - 220 H</v>
          </cell>
          <cell r="K7">
            <v>30</v>
          </cell>
          <cell r="Q7">
            <v>19</v>
          </cell>
          <cell r="U7">
            <v>357.9</v>
          </cell>
          <cell r="AG7">
            <v>0</v>
          </cell>
        </row>
        <row r="8">
          <cell r="U8">
            <v>357.9</v>
          </cell>
          <cell r="AG8">
            <v>0</v>
          </cell>
        </row>
        <row r="9">
          <cell r="G9" t="str">
            <v>VIGILANTE ARMADO - 220 H</v>
          </cell>
          <cell r="K9">
            <v>30</v>
          </cell>
          <cell r="Q9">
            <v>20</v>
          </cell>
          <cell r="U9">
            <v>376.74</v>
          </cell>
          <cell r="AG9">
            <v>0</v>
          </cell>
        </row>
        <row r="10">
          <cell r="U10">
            <v>376.74</v>
          </cell>
          <cell r="AG10">
            <v>0</v>
          </cell>
        </row>
        <row r="11">
          <cell r="G11" t="str">
            <v>VIGILANTE ARMADO - 220 H</v>
          </cell>
          <cell r="K11">
            <v>0</v>
          </cell>
          <cell r="Q11">
            <v>0</v>
          </cell>
          <cell r="U11">
            <v>0</v>
          </cell>
          <cell r="AG11">
            <v>0</v>
          </cell>
        </row>
        <row r="12">
          <cell r="G12" t="str">
            <v>VIGILANTE ARMADO - 220 H</v>
          </cell>
          <cell r="K12">
            <v>30</v>
          </cell>
          <cell r="Q12">
            <v>20</v>
          </cell>
          <cell r="U12">
            <v>376.74</v>
          </cell>
          <cell r="AG12">
            <v>0</v>
          </cell>
        </row>
        <row r="13">
          <cell r="U13">
            <v>376.74</v>
          </cell>
          <cell r="AG13">
            <v>0</v>
          </cell>
        </row>
        <row r="14">
          <cell r="G14" t="str">
            <v>VIGILANTE ARMADO - 220 H</v>
          </cell>
          <cell r="K14">
            <v>30</v>
          </cell>
          <cell r="Q14">
            <v>19</v>
          </cell>
          <cell r="U14">
            <v>357.9</v>
          </cell>
          <cell r="AG14">
            <v>18.77</v>
          </cell>
        </row>
        <row r="15">
          <cell r="U15">
            <v>357.9</v>
          </cell>
          <cell r="AG15">
            <v>18.77</v>
          </cell>
        </row>
        <row r="16">
          <cell r="G16" t="str">
            <v>VIGILANTE ARMADO - 12X36 DIURNO</v>
          </cell>
          <cell r="K16">
            <v>30</v>
          </cell>
          <cell r="Q16">
            <v>15</v>
          </cell>
          <cell r="U16">
            <v>282.55</v>
          </cell>
          <cell r="AG16">
            <v>0</v>
          </cell>
        </row>
        <row r="17">
          <cell r="G17" t="str">
            <v>VIGILANTE ARMADO - 12X36 DIURNO</v>
          </cell>
          <cell r="K17">
            <v>30</v>
          </cell>
          <cell r="Q17">
            <v>15</v>
          </cell>
          <cell r="U17">
            <v>282.55</v>
          </cell>
          <cell r="AG17">
            <v>77.37</v>
          </cell>
        </row>
        <row r="18">
          <cell r="G18" t="str">
            <v>VIGILANTE ARMADO - 12X36 DIURNO</v>
          </cell>
          <cell r="K18">
            <v>26</v>
          </cell>
          <cell r="Q18">
            <v>13</v>
          </cell>
          <cell r="U18">
            <v>244.88</v>
          </cell>
          <cell r="AG18">
            <v>0</v>
          </cell>
        </row>
        <row r="19">
          <cell r="G19" t="str">
            <v>VIGILANTE ARMADO - 12X36 DIURNO</v>
          </cell>
          <cell r="K19">
            <v>4</v>
          </cell>
          <cell r="Q19">
            <v>2</v>
          </cell>
          <cell r="U19">
            <v>37.67</v>
          </cell>
          <cell r="AG19">
            <v>0</v>
          </cell>
        </row>
        <row r="20">
          <cell r="G20" t="str">
            <v>VIGILANTE ARMADO - 12X36 DIURNO</v>
          </cell>
          <cell r="K20">
            <v>30</v>
          </cell>
          <cell r="Q20">
            <v>15</v>
          </cell>
          <cell r="U20">
            <v>282.55</v>
          </cell>
          <cell r="AG20">
            <v>190.67</v>
          </cell>
        </row>
        <row r="21">
          <cell r="G21" t="str">
            <v>VIGILANTE ARMADO - 12X36 NOTURNO</v>
          </cell>
          <cell r="K21">
            <v>0</v>
          </cell>
          <cell r="Q21">
            <v>0</v>
          </cell>
          <cell r="U21">
            <v>0</v>
          </cell>
          <cell r="AG21">
            <v>0</v>
          </cell>
        </row>
        <row r="22">
          <cell r="G22" t="str">
            <v>VIGILANTE ARMADO - 12X36 NOTURNO</v>
          </cell>
          <cell r="K22">
            <v>0</v>
          </cell>
          <cell r="Q22">
            <v>0</v>
          </cell>
          <cell r="U22">
            <v>0</v>
          </cell>
          <cell r="AG22">
            <v>0</v>
          </cell>
        </row>
        <row r="23">
          <cell r="G23" t="str">
            <v>VIGILANTE ARMADO - 12X36 NOTURNO</v>
          </cell>
          <cell r="K23">
            <v>24</v>
          </cell>
          <cell r="Q23">
            <v>12</v>
          </cell>
          <cell r="U23">
            <v>226.04</v>
          </cell>
          <cell r="AG23">
            <v>0</v>
          </cell>
        </row>
        <row r="24">
          <cell r="G24" t="str">
            <v>VIGILANTE ARMADO - 12X36 NOTURNO</v>
          </cell>
          <cell r="K24">
            <v>6</v>
          </cell>
          <cell r="Q24">
            <v>3</v>
          </cell>
          <cell r="U24">
            <v>56.51</v>
          </cell>
          <cell r="AG24">
            <v>0</v>
          </cell>
        </row>
        <row r="25">
          <cell r="G25" t="str">
            <v>VIGILANTE ARMADO - 12X36 DIURNO</v>
          </cell>
          <cell r="K25">
            <v>30</v>
          </cell>
          <cell r="Q25">
            <v>15</v>
          </cell>
          <cell r="U25">
            <v>282.55</v>
          </cell>
          <cell r="AG25">
            <v>0</v>
          </cell>
        </row>
        <row r="26">
          <cell r="G26" t="str">
            <v>VIGILANTE ARMADO - 12X36 NOTURNO</v>
          </cell>
          <cell r="K26">
            <v>30</v>
          </cell>
          <cell r="Q26">
            <v>15</v>
          </cell>
          <cell r="U26">
            <v>282.55</v>
          </cell>
          <cell r="AG26">
            <v>0</v>
          </cell>
        </row>
        <row r="27">
          <cell r="G27" t="str">
            <v>VIGILANTE ARMADO - 220 H</v>
          </cell>
          <cell r="K27">
            <v>30</v>
          </cell>
          <cell r="Q27">
            <v>20</v>
          </cell>
          <cell r="U27">
            <v>376.74</v>
          </cell>
          <cell r="AG27">
            <v>179.67</v>
          </cell>
        </row>
        <row r="28">
          <cell r="G28" t="str">
            <v>VIGILANTE ARMADO - 12X36 NOTURNO</v>
          </cell>
          <cell r="K28">
            <v>13</v>
          </cell>
          <cell r="Q28">
            <v>6</v>
          </cell>
          <cell r="U28">
            <v>113.02</v>
          </cell>
          <cell r="AG28">
            <v>0</v>
          </cell>
        </row>
        <row r="29">
          <cell r="G29" t="str">
            <v>VIGILANTE ARMADO - 12X36 NOTURNO</v>
          </cell>
          <cell r="K29">
            <v>17</v>
          </cell>
          <cell r="Q29">
            <v>9</v>
          </cell>
          <cell r="U29">
            <v>169.53</v>
          </cell>
          <cell r="AG29">
            <v>0</v>
          </cell>
        </row>
        <row r="30">
          <cell r="G30" t="str">
            <v>VIGILANTE ARMADO - 12X36 NOTURNO</v>
          </cell>
          <cell r="K30">
            <v>25</v>
          </cell>
          <cell r="Q30">
            <v>10</v>
          </cell>
          <cell r="U30">
            <v>188.37</v>
          </cell>
          <cell r="AG30">
            <v>0</v>
          </cell>
        </row>
        <row r="31">
          <cell r="G31" t="str">
            <v>VIGILANTE ARMADO - 12X36 NOTURNO</v>
          </cell>
          <cell r="K31">
            <v>5</v>
          </cell>
          <cell r="Q31">
            <v>5</v>
          </cell>
          <cell r="U31">
            <v>94.18</v>
          </cell>
          <cell r="AG31">
            <v>0</v>
          </cell>
        </row>
        <row r="32">
          <cell r="G32" t="str">
            <v>VIGILANTE ARMADO - 12X36 NOTURNO</v>
          </cell>
          <cell r="K32">
            <v>30</v>
          </cell>
          <cell r="Q32">
            <v>15</v>
          </cell>
          <cell r="U32">
            <v>282.55</v>
          </cell>
          <cell r="AG32">
            <v>0</v>
          </cell>
        </row>
        <row r="33">
          <cell r="G33" t="str">
            <v>VIGILANTE ARMADO - 12X36 DIURNO</v>
          </cell>
          <cell r="K33">
            <v>30</v>
          </cell>
          <cell r="Q33">
            <v>15</v>
          </cell>
          <cell r="U33">
            <v>282.55</v>
          </cell>
          <cell r="AG33">
            <v>157.66999999999999</v>
          </cell>
        </row>
        <row r="34">
          <cell r="G34" t="str">
            <v>VIGILANTE ARMADO - 12X36 DIURNO</v>
          </cell>
          <cell r="K34">
            <v>0</v>
          </cell>
          <cell r="Q34">
            <v>0</v>
          </cell>
          <cell r="U34">
            <v>0</v>
          </cell>
          <cell r="AG34">
            <v>0</v>
          </cell>
        </row>
        <row r="35">
          <cell r="G35" t="str">
            <v>VIGILANTE ARMADO - 12X36 DIURNO</v>
          </cell>
          <cell r="K35">
            <v>30</v>
          </cell>
          <cell r="Q35">
            <v>15</v>
          </cell>
          <cell r="U35">
            <v>282.55</v>
          </cell>
          <cell r="AG35">
            <v>0</v>
          </cell>
        </row>
        <row r="36">
          <cell r="G36" t="str">
            <v>VIGILANTE ARMADO - 12X36 NOTURNO</v>
          </cell>
          <cell r="K36">
            <v>20</v>
          </cell>
          <cell r="Q36">
            <v>10</v>
          </cell>
          <cell r="U36">
            <v>188.37</v>
          </cell>
          <cell r="AG36">
            <v>0</v>
          </cell>
        </row>
        <row r="37">
          <cell r="G37" t="str">
            <v>VIGILANTE ARMADO - 12X36 NOTURNO</v>
          </cell>
          <cell r="K37">
            <v>10</v>
          </cell>
          <cell r="Q37">
            <v>5</v>
          </cell>
          <cell r="U37">
            <v>94.18</v>
          </cell>
          <cell r="AG37">
            <v>0</v>
          </cell>
        </row>
        <row r="38">
          <cell r="G38" t="str">
            <v>VIGILANTE ARMADO - 12X36 DIURNO</v>
          </cell>
          <cell r="K38">
            <v>28</v>
          </cell>
          <cell r="Q38">
            <v>14</v>
          </cell>
          <cell r="U38">
            <v>263.72000000000003</v>
          </cell>
          <cell r="AG38">
            <v>0</v>
          </cell>
        </row>
        <row r="39">
          <cell r="G39" t="str">
            <v>VIGILANTE ARMADO - 12X36 DIURNO</v>
          </cell>
          <cell r="K39">
            <v>2</v>
          </cell>
          <cell r="Q39">
            <v>1</v>
          </cell>
          <cell r="U39">
            <v>18.84</v>
          </cell>
          <cell r="AG39">
            <v>0</v>
          </cell>
        </row>
        <row r="40">
          <cell r="G40" t="str">
            <v>VIGILANTE ARMADO - 12X36 DIURNO</v>
          </cell>
          <cell r="K40">
            <v>0</v>
          </cell>
          <cell r="Q40">
            <v>0</v>
          </cell>
          <cell r="U40">
            <v>0</v>
          </cell>
          <cell r="AG40">
            <v>0</v>
          </cell>
        </row>
        <row r="41">
          <cell r="G41" t="str">
            <v>VIGILANTE ARMADO - 12X36 DIURNO</v>
          </cell>
          <cell r="K41">
            <v>24</v>
          </cell>
          <cell r="Q41">
            <v>11</v>
          </cell>
          <cell r="U41">
            <v>207.21</v>
          </cell>
          <cell r="AG41">
            <v>108.14</v>
          </cell>
        </row>
        <row r="42">
          <cell r="G42" t="str">
            <v>VIGILANTE ARMADO - 12X36 DIURNO</v>
          </cell>
          <cell r="K42">
            <v>6</v>
          </cell>
          <cell r="Q42">
            <v>3</v>
          </cell>
          <cell r="U42">
            <v>56.51</v>
          </cell>
          <cell r="AG42">
            <v>4.53</v>
          </cell>
        </row>
        <row r="43">
          <cell r="G43" t="str">
            <v>VIGILANTE ARMADO - 12X36 DIURNO</v>
          </cell>
          <cell r="K43">
            <v>2</v>
          </cell>
          <cell r="Q43">
            <v>1</v>
          </cell>
          <cell r="U43">
            <v>18.84</v>
          </cell>
          <cell r="AG43">
            <v>9</v>
          </cell>
        </row>
        <row r="44">
          <cell r="G44" t="str">
            <v>VIGILANTE ARMADO - 12X36 DIURNO</v>
          </cell>
          <cell r="K44">
            <v>0</v>
          </cell>
          <cell r="Q44">
            <v>0</v>
          </cell>
          <cell r="U44">
            <v>0</v>
          </cell>
          <cell r="AG44">
            <v>0</v>
          </cell>
        </row>
        <row r="45">
          <cell r="G45" t="str">
            <v>VIGILANTE ARMADO - 220 H</v>
          </cell>
          <cell r="K45">
            <v>30</v>
          </cell>
          <cell r="Q45">
            <v>20</v>
          </cell>
          <cell r="U45">
            <v>376.74</v>
          </cell>
          <cell r="AG45">
            <v>0</v>
          </cell>
        </row>
        <row r="46">
          <cell r="G46" t="str">
            <v>VIGILANTE ARMADO - 220 H</v>
          </cell>
          <cell r="K46">
            <v>0</v>
          </cell>
          <cell r="Q46">
            <v>0</v>
          </cell>
          <cell r="U46">
            <v>0</v>
          </cell>
          <cell r="AG46">
            <v>0</v>
          </cell>
        </row>
        <row r="47">
          <cell r="G47" t="str">
            <v>VIGILANTE ARMADO - 12X36 DIURNO</v>
          </cell>
          <cell r="K47">
            <v>30</v>
          </cell>
          <cell r="Q47">
            <v>15</v>
          </cell>
          <cell r="U47">
            <v>282.55</v>
          </cell>
          <cell r="AG47">
            <v>22.67</v>
          </cell>
        </row>
        <row r="48">
          <cell r="G48" t="str">
            <v>VIGILANTE ARMADO - 12X36 DIURNO</v>
          </cell>
          <cell r="K48">
            <v>30</v>
          </cell>
          <cell r="Q48">
            <v>15</v>
          </cell>
          <cell r="U48">
            <v>282.55</v>
          </cell>
          <cell r="AG48">
            <v>0</v>
          </cell>
        </row>
        <row r="49">
          <cell r="G49" t="str">
            <v>VIGILANTE ARMADO - 12X36 NOTURNO</v>
          </cell>
          <cell r="K49">
            <v>0</v>
          </cell>
          <cell r="Q49">
            <v>0</v>
          </cell>
          <cell r="U49">
            <v>0</v>
          </cell>
          <cell r="AG49">
            <v>0</v>
          </cell>
        </row>
        <row r="50">
          <cell r="G50" t="str">
            <v>VIGILANTE ARMADO - 12X36 NOTURNO</v>
          </cell>
          <cell r="K50">
            <v>30</v>
          </cell>
          <cell r="Q50">
            <v>15</v>
          </cell>
          <cell r="U50">
            <v>282.55</v>
          </cell>
          <cell r="AG50">
            <v>231.17</v>
          </cell>
        </row>
        <row r="51">
          <cell r="G51" t="str">
            <v>VIGILANTE ARMADO - 12X36 NOTURNO</v>
          </cell>
          <cell r="K51">
            <v>0</v>
          </cell>
          <cell r="Q51">
            <v>0</v>
          </cell>
          <cell r="U51">
            <v>0</v>
          </cell>
          <cell r="AG51">
            <v>0</v>
          </cell>
        </row>
        <row r="52">
          <cell r="G52" t="str">
            <v>VIGILANTE ARMADO - 220 H</v>
          </cell>
          <cell r="K52">
            <v>30</v>
          </cell>
          <cell r="Q52">
            <v>20</v>
          </cell>
          <cell r="U52">
            <v>376.74</v>
          </cell>
          <cell r="AG52">
            <v>67.67</v>
          </cell>
        </row>
        <row r="53">
          <cell r="G53" t="str">
            <v>VIGILANTE ARMADO - 12X36 DIURNO</v>
          </cell>
          <cell r="K53">
            <v>30</v>
          </cell>
          <cell r="Q53">
            <v>15</v>
          </cell>
          <cell r="U53">
            <v>282.55</v>
          </cell>
          <cell r="AG53">
            <v>0</v>
          </cell>
        </row>
        <row r="54">
          <cell r="G54" t="str">
            <v>VIGILANTE ARMADO - 12X36 DIURNO</v>
          </cell>
          <cell r="K54">
            <v>30</v>
          </cell>
          <cell r="Q54">
            <v>15</v>
          </cell>
          <cell r="U54">
            <v>282.55</v>
          </cell>
          <cell r="AG54">
            <v>115.97</v>
          </cell>
        </row>
        <row r="55">
          <cell r="G55" t="str">
            <v>VIGILANTE ARMADO - 12X36 NOTURNO</v>
          </cell>
          <cell r="K55">
            <v>30</v>
          </cell>
          <cell r="Q55">
            <v>15</v>
          </cell>
          <cell r="U55">
            <v>282.55</v>
          </cell>
          <cell r="AG55">
            <v>0</v>
          </cell>
        </row>
        <row r="56">
          <cell r="G56" t="str">
            <v>VIGILANTE ARMADO - 12X36 DIURNO</v>
          </cell>
          <cell r="K56">
            <v>25</v>
          </cell>
          <cell r="Q56">
            <v>13</v>
          </cell>
          <cell r="U56">
            <v>244.88</v>
          </cell>
          <cell r="AG56">
            <v>0</v>
          </cell>
        </row>
        <row r="57">
          <cell r="G57" t="str">
            <v>VIGILANTE ARMADO - 12X36 DIURNO</v>
          </cell>
          <cell r="K57">
            <v>5</v>
          </cell>
          <cell r="Q57">
            <v>2</v>
          </cell>
          <cell r="U57">
            <v>37.67</v>
          </cell>
          <cell r="AG57">
            <v>0</v>
          </cell>
        </row>
        <row r="58">
          <cell r="G58" t="str">
            <v>VIGILANTE ARMADO - 12X36 DIURNO</v>
          </cell>
          <cell r="K58">
            <v>30</v>
          </cell>
          <cell r="Q58">
            <v>15</v>
          </cell>
          <cell r="U58">
            <v>282.55</v>
          </cell>
          <cell r="AG58">
            <v>0</v>
          </cell>
        </row>
        <row r="59">
          <cell r="G59" t="str">
            <v>VIGILANTE ARMADO - 12X36 NOTURNO</v>
          </cell>
          <cell r="K59">
            <v>28</v>
          </cell>
          <cell r="Q59">
            <v>14</v>
          </cell>
          <cell r="U59">
            <v>263.72000000000003</v>
          </cell>
          <cell r="AG59">
            <v>80.31</v>
          </cell>
        </row>
        <row r="60">
          <cell r="G60" t="str">
            <v>VIGILANTE ARMADO - 12X36 NOTURNO</v>
          </cell>
          <cell r="K60">
            <v>2</v>
          </cell>
          <cell r="Q60">
            <v>1</v>
          </cell>
          <cell r="U60">
            <v>18.84</v>
          </cell>
          <cell r="AG60">
            <v>0</v>
          </cell>
        </row>
        <row r="61">
          <cell r="G61" t="str">
            <v>VIGILANTE ARMADO - 12X36 NOTURNO</v>
          </cell>
          <cell r="K61">
            <v>30</v>
          </cell>
          <cell r="Q61">
            <v>15</v>
          </cell>
          <cell r="U61">
            <v>282.55</v>
          </cell>
          <cell r="AG61">
            <v>0</v>
          </cell>
        </row>
        <row r="62">
          <cell r="G62" t="str">
            <v>VIGILANTE ARMADO - 12X36 DIURNO</v>
          </cell>
          <cell r="K62">
            <v>0</v>
          </cell>
          <cell r="Q62">
            <v>0</v>
          </cell>
          <cell r="U62">
            <v>0</v>
          </cell>
          <cell r="AG62">
            <v>0</v>
          </cell>
        </row>
        <row r="63">
          <cell r="G63" t="str">
            <v>VIGILANTE ARMADO - 12X36 DIURNO</v>
          </cell>
          <cell r="K63">
            <v>30</v>
          </cell>
          <cell r="Q63">
            <v>15</v>
          </cell>
          <cell r="U63">
            <v>282.55</v>
          </cell>
          <cell r="AG63">
            <v>22.67</v>
          </cell>
        </row>
        <row r="64">
          <cell r="G64" t="str">
            <v>VIGILANTE ARMADO - 12X36 NOTURNO</v>
          </cell>
          <cell r="K64">
            <v>24</v>
          </cell>
          <cell r="Q64">
            <v>12</v>
          </cell>
          <cell r="U64">
            <v>226.04</v>
          </cell>
          <cell r="AG64">
            <v>0</v>
          </cell>
        </row>
        <row r="65">
          <cell r="G65" t="str">
            <v>VIGILANTE ARMADO - 12X36 NOTURNO</v>
          </cell>
          <cell r="K65">
            <v>6</v>
          </cell>
          <cell r="Q65">
            <v>3</v>
          </cell>
          <cell r="U65">
            <v>56.51</v>
          </cell>
          <cell r="AG65">
            <v>22.33</v>
          </cell>
        </row>
        <row r="66">
          <cell r="G66" t="str">
            <v>VIGILANTE ARMADO - 12X36 NOTURNO</v>
          </cell>
          <cell r="K66">
            <v>30</v>
          </cell>
          <cell r="Q66">
            <v>15</v>
          </cell>
          <cell r="U66">
            <v>282.55</v>
          </cell>
          <cell r="AG66">
            <v>22.67</v>
          </cell>
        </row>
        <row r="67">
          <cell r="G67" t="str">
            <v>VIGILANTE ARMADO - 12X36 DIURNO</v>
          </cell>
          <cell r="K67">
            <v>0</v>
          </cell>
          <cell r="Q67">
            <v>0</v>
          </cell>
          <cell r="U67">
            <v>0</v>
          </cell>
          <cell r="AG67">
            <v>0</v>
          </cell>
        </row>
        <row r="68">
          <cell r="G68" t="str">
            <v>VIGILANTE ARMADO - 12X36 DIURNO</v>
          </cell>
          <cell r="K68">
            <v>0</v>
          </cell>
          <cell r="Q68">
            <v>0</v>
          </cell>
          <cell r="U68">
            <v>0</v>
          </cell>
          <cell r="AG68">
            <v>0</v>
          </cell>
        </row>
        <row r="69">
          <cell r="G69" t="str">
            <v>VIGILANTE ARMADO - 12X36 DIURNO</v>
          </cell>
          <cell r="K69">
            <v>30</v>
          </cell>
          <cell r="Q69">
            <v>15</v>
          </cell>
          <cell r="U69">
            <v>282.55</v>
          </cell>
          <cell r="AG69">
            <v>0</v>
          </cell>
        </row>
        <row r="70">
          <cell r="G70" t="str">
            <v>VIGILANTE ARMADO - 12X36 DIURNO</v>
          </cell>
          <cell r="K70">
            <v>30</v>
          </cell>
          <cell r="Q70">
            <v>15</v>
          </cell>
          <cell r="U70">
            <v>282.55</v>
          </cell>
          <cell r="AG70">
            <v>0</v>
          </cell>
        </row>
        <row r="71">
          <cell r="G71" t="str">
            <v>VIGILANTE ARMADO - 12X36 NOTURNO</v>
          </cell>
          <cell r="K71">
            <v>0</v>
          </cell>
          <cell r="Q71">
            <v>0</v>
          </cell>
          <cell r="U71">
            <v>0</v>
          </cell>
          <cell r="AG71">
            <v>0</v>
          </cell>
        </row>
        <row r="72">
          <cell r="G72" t="str">
            <v>VIGILANTE ARMADO - 12X36 NOTURNO</v>
          </cell>
          <cell r="K72">
            <v>2</v>
          </cell>
          <cell r="Q72">
            <v>1</v>
          </cell>
          <cell r="U72">
            <v>18.84</v>
          </cell>
          <cell r="AG72">
            <v>0</v>
          </cell>
        </row>
        <row r="73">
          <cell r="G73" t="str">
            <v>VIGILANTE ARMADO - 12X36 NOTURNO</v>
          </cell>
          <cell r="K73">
            <v>12</v>
          </cell>
          <cell r="Q73">
            <v>6</v>
          </cell>
          <cell r="U73">
            <v>113.02</v>
          </cell>
          <cell r="AG73">
            <v>0</v>
          </cell>
        </row>
        <row r="74">
          <cell r="G74" t="str">
            <v>VIGILANTE ARMADO - 12X36 NOTURNO</v>
          </cell>
          <cell r="K74">
            <v>4</v>
          </cell>
          <cell r="Q74">
            <v>2</v>
          </cell>
          <cell r="U74">
            <v>37.67</v>
          </cell>
          <cell r="AG74">
            <v>0</v>
          </cell>
        </row>
        <row r="75">
          <cell r="G75" t="str">
            <v>VIGILANTE ARMADO - 12X36 NOTURNO</v>
          </cell>
          <cell r="K75">
            <v>12</v>
          </cell>
          <cell r="Q75">
            <v>6</v>
          </cell>
          <cell r="U75">
            <v>113.02</v>
          </cell>
          <cell r="AG75">
            <v>0</v>
          </cell>
        </row>
        <row r="76">
          <cell r="G76" t="str">
            <v>VIGILANTE ARMADO - 12X36 NOTURNO</v>
          </cell>
          <cell r="K76">
            <v>30</v>
          </cell>
          <cell r="Q76">
            <v>15</v>
          </cell>
          <cell r="U76">
            <v>282.55</v>
          </cell>
          <cell r="AG76">
            <v>0</v>
          </cell>
        </row>
        <row r="77">
          <cell r="G77" t="str">
            <v>VIGILANTE ARMADO - 220 H</v>
          </cell>
          <cell r="K77">
            <v>30</v>
          </cell>
          <cell r="Q77">
            <v>20</v>
          </cell>
          <cell r="U77">
            <v>376.74</v>
          </cell>
          <cell r="AG77">
            <v>188.87</v>
          </cell>
        </row>
        <row r="78">
          <cell r="G78" t="str">
            <v>VIGILANTE ARMADO - 220 H</v>
          </cell>
          <cell r="K78">
            <v>30</v>
          </cell>
          <cell r="Q78">
            <v>20</v>
          </cell>
          <cell r="U78">
            <v>376.74</v>
          </cell>
          <cell r="AG78">
            <v>173.59</v>
          </cell>
        </row>
        <row r="79">
          <cell r="U79">
            <v>10925.33</v>
          </cell>
          <cell r="AG79">
            <v>1674.97</v>
          </cell>
        </row>
        <row r="80">
          <cell r="G80" t="str">
            <v>VIGILANTE ARMADO - 12X36 DIURNO</v>
          </cell>
          <cell r="K80">
            <v>30</v>
          </cell>
          <cell r="Q80">
            <v>15</v>
          </cell>
          <cell r="U80">
            <v>282.55</v>
          </cell>
          <cell r="AG80">
            <v>0</v>
          </cell>
        </row>
        <row r="81">
          <cell r="G81" t="str">
            <v>VIGILANTE ARMADO - 12X36 DIURNO</v>
          </cell>
          <cell r="K81">
            <v>12</v>
          </cell>
          <cell r="Q81">
            <v>6</v>
          </cell>
          <cell r="U81">
            <v>113.02</v>
          </cell>
          <cell r="AG81">
            <v>0</v>
          </cell>
        </row>
        <row r="82">
          <cell r="G82" t="str">
            <v>VIGILANTE ARMADO - 12X36 DIURNO</v>
          </cell>
          <cell r="K82">
            <v>18</v>
          </cell>
          <cell r="Q82">
            <v>9</v>
          </cell>
          <cell r="U82">
            <v>169.53</v>
          </cell>
          <cell r="AG82">
            <v>0</v>
          </cell>
        </row>
        <row r="83">
          <cell r="U83">
            <v>565.1</v>
          </cell>
          <cell r="AG83">
            <v>0</v>
          </cell>
        </row>
        <row r="84">
          <cell r="G84" t="str">
            <v>VIGILANTE ARMADO - 220 H</v>
          </cell>
          <cell r="K84">
            <v>30</v>
          </cell>
          <cell r="Q84">
            <v>19</v>
          </cell>
          <cell r="U84">
            <v>357.9</v>
          </cell>
          <cell r="AG84">
            <v>0</v>
          </cell>
        </row>
        <row r="85">
          <cell r="U85">
            <v>357.9</v>
          </cell>
          <cell r="AG85">
            <v>0</v>
          </cell>
        </row>
        <row r="86">
          <cell r="G86" t="str">
            <v>VIGILANTE ARMADO - 220 H</v>
          </cell>
          <cell r="K86">
            <v>30</v>
          </cell>
          <cell r="Q86">
            <v>20</v>
          </cell>
          <cell r="U86">
            <v>376.74</v>
          </cell>
          <cell r="AG86">
            <v>7.67</v>
          </cell>
        </row>
        <row r="87">
          <cell r="U87">
            <v>376.74</v>
          </cell>
          <cell r="AG87">
            <v>7.67</v>
          </cell>
        </row>
        <row r="88">
          <cell r="G88" t="str">
            <v>VIGILANTE ARMADO - 220 H</v>
          </cell>
          <cell r="K88">
            <v>30</v>
          </cell>
          <cell r="Q88">
            <v>20</v>
          </cell>
          <cell r="U88">
            <v>376.74</v>
          </cell>
          <cell r="AG88">
            <v>0</v>
          </cell>
        </row>
        <row r="89">
          <cell r="U89">
            <v>376.74</v>
          </cell>
          <cell r="AG89">
            <v>0</v>
          </cell>
        </row>
        <row r="90">
          <cell r="G90" t="str">
            <v>VIGILANTE ARMADO - 220 H</v>
          </cell>
          <cell r="K90">
            <v>30</v>
          </cell>
          <cell r="Q90">
            <v>20</v>
          </cell>
          <cell r="U90">
            <v>376.74</v>
          </cell>
          <cell r="AG90">
            <v>0</v>
          </cell>
        </row>
        <row r="91">
          <cell r="U91">
            <v>376.74</v>
          </cell>
          <cell r="AG91">
            <v>0</v>
          </cell>
        </row>
        <row r="92">
          <cell r="G92" t="str">
            <v>VIGILANTE ARMADO - 220 H</v>
          </cell>
          <cell r="K92">
            <v>30</v>
          </cell>
          <cell r="Q92">
            <v>20</v>
          </cell>
          <cell r="U92">
            <v>376.74</v>
          </cell>
          <cell r="AG92">
            <v>0</v>
          </cell>
        </row>
        <row r="93">
          <cell r="U93">
            <v>376.74</v>
          </cell>
          <cell r="AG93">
            <v>0</v>
          </cell>
        </row>
        <row r="94">
          <cell r="G94" t="str">
            <v>VIGILANTE ARMADO - 12X36 NOTURNO</v>
          </cell>
          <cell r="K94">
            <v>28</v>
          </cell>
          <cell r="Q94">
            <v>14</v>
          </cell>
          <cell r="U94">
            <v>263.72000000000003</v>
          </cell>
          <cell r="AG94">
            <v>0</v>
          </cell>
        </row>
        <row r="95">
          <cell r="G95" t="str">
            <v>VIGILANTE ARMADO - 12X36 NOTURNO</v>
          </cell>
          <cell r="K95">
            <v>2</v>
          </cell>
          <cell r="Q95">
            <v>1</v>
          </cell>
          <cell r="U95">
            <v>18.84</v>
          </cell>
          <cell r="AG95">
            <v>0</v>
          </cell>
        </row>
        <row r="96">
          <cell r="G96" t="str">
            <v>VIGILANTE ARMADO - 12X36 NOTURNO</v>
          </cell>
          <cell r="K96">
            <v>7</v>
          </cell>
          <cell r="Q96">
            <v>3</v>
          </cell>
          <cell r="U96">
            <v>56.51</v>
          </cell>
          <cell r="AG96">
            <v>0</v>
          </cell>
        </row>
        <row r="97">
          <cell r="G97" t="str">
            <v>VIGILANTE ARMADO - 12X36 NOTURNO</v>
          </cell>
          <cell r="K97">
            <v>23</v>
          </cell>
          <cell r="Q97">
            <v>12</v>
          </cell>
          <cell r="U97">
            <v>226.04</v>
          </cell>
          <cell r="AG97">
            <v>90.84</v>
          </cell>
        </row>
        <row r="98">
          <cell r="G98" t="str">
            <v>VIGILANTE ARMADO - 12X36 DIURNO</v>
          </cell>
          <cell r="K98">
            <v>30</v>
          </cell>
          <cell r="Q98">
            <v>15</v>
          </cell>
          <cell r="U98">
            <v>282.55</v>
          </cell>
          <cell r="AG98">
            <v>79.67</v>
          </cell>
        </row>
        <row r="99">
          <cell r="G99" t="str">
            <v>VIGILANTE ARMADO - 12X36 DIURNO</v>
          </cell>
          <cell r="K99">
            <v>30</v>
          </cell>
          <cell r="Q99">
            <v>15</v>
          </cell>
          <cell r="U99">
            <v>282.55</v>
          </cell>
          <cell r="AG99">
            <v>25.67</v>
          </cell>
        </row>
        <row r="100">
          <cell r="U100">
            <v>1130.21</v>
          </cell>
          <cell r="AG100">
            <v>196.18</v>
          </cell>
        </row>
        <row r="101">
          <cell r="G101" t="str">
            <v>VIGILANTE ARMADO - 220 H</v>
          </cell>
          <cell r="K101">
            <v>0</v>
          </cell>
          <cell r="Q101">
            <v>0</v>
          </cell>
          <cell r="U101">
            <v>0</v>
          </cell>
          <cell r="AG101">
            <v>0</v>
          </cell>
        </row>
        <row r="102">
          <cell r="G102" t="str">
            <v>VIGILANTE ARMADO - 220 H</v>
          </cell>
          <cell r="K102">
            <v>30</v>
          </cell>
          <cell r="Q102">
            <v>20</v>
          </cell>
          <cell r="U102">
            <v>376.74</v>
          </cell>
          <cell r="AG102">
            <v>0</v>
          </cell>
        </row>
        <row r="103">
          <cell r="U103">
            <v>376.74</v>
          </cell>
          <cell r="AG103">
            <v>0</v>
          </cell>
        </row>
        <row r="104">
          <cell r="G104" t="str">
            <v>VIGILANTE ARMADO - 220 H</v>
          </cell>
          <cell r="K104">
            <v>30</v>
          </cell>
          <cell r="Q104">
            <v>20</v>
          </cell>
          <cell r="U104">
            <v>376.74</v>
          </cell>
          <cell r="AG104">
            <v>0</v>
          </cell>
        </row>
        <row r="105">
          <cell r="U105">
            <v>376.74</v>
          </cell>
          <cell r="AG105">
            <v>0</v>
          </cell>
        </row>
        <row r="106">
          <cell r="G106" t="str">
            <v>VIGILANTE ARMADO - 220 H</v>
          </cell>
          <cell r="K106">
            <v>0</v>
          </cell>
          <cell r="Q106">
            <v>0</v>
          </cell>
          <cell r="U106">
            <v>0</v>
          </cell>
          <cell r="AG106">
            <v>0</v>
          </cell>
        </row>
        <row r="107">
          <cell r="G107" t="str">
            <v>VIGILANTE ARMADO - 220 H</v>
          </cell>
          <cell r="K107">
            <v>0</v>
          </cell>
          <cell r="Q107">
            <v>0</v>
          </cell>
          <cell r="U107">
            <v>0</v>
          </cell>
          <cell r="AG107">
            <v>0</v>
          </cell>
        </row>
        <row r="108">
          <cell r="G108" t="str">
            <v>VIGILANTE ARMADO - 220 H</v>
          </cell>
          <cell r="K108">
            <v>30</v>
          </cell>
          <cell r="Q108">
            <v>20</v>
          </cell>
          <cell r="U108">
            <v>376.74</v>
          </cell>
          <cell r="AG108">
            <v>0</v>
          </cell>
        </row>
        <row r="109">
          <cell r="G109" t="str">
            <v>VIGILANTE ARMADO - 12X36 DIURNO</v>
          </cell>
          <cell r="K109">
            <v>30</v>
          </cell>
          <cell r="Q109">
            <v>15</v>
          </cell>
          <cell r="U109">
            <v>282.55</v>
          </cell>
          <cell r="AG109">
            <v>0</v>
          </cell>
        </row>
        <row r="110">
          <cell r="G110" t="str">
            <v>VIGILANTE ARMADO - 12X36 NOTURNO</v>
          </cell>
          <cell r="K110">
            <v>30</v>
          </cell>
          <cell r="Q110">
            <v>15</v>
          </cell>
          <cell r="U110">
            <v>282.55</v>
          </cell>
          <cell r="AG110">
            <v>0</v>
          </cell>
        </row>
        <row r="111">
          <cell r="G111" t="str">
            <v>VIGILANTE ARMADO - 12X36 DIURNO</v>
          </cell>
          <cell r="K111">
            <v>30</v>
          </cell>
          <cell r="Q111">
            <v>15</v>
          </cell>
          <cell r="U111">
            <v>282.55</v>
          </cell>
          <cell r="AG111">
            <v>16.670000000000002</v>
          </cell>
        </row>
        <row r="112">
          <cell r="G112" t="str">
            <v>VIGILANTE ARMADO - 12X36 NOTURNO</v>
          </cell>
          <cell r="K112">
            <v>30</v>
          </cell>
          <cell r="Q112">
            <v>15</v>
          </cell>
          <cell r="U112">
            <v>282.55</v>
          </cell>
          <cell r="AG112">
            <v>0</v>
          </cell>
        </row>
        <row r="113">
          <cell r="U113">
            <v>1506.94</v>
          </cell>
          <cell r="AG113">
            <v>16.670000000000002</v>
          </cell>
        </row>
        <row r="114">
          <cell r="G114" t="str">
            <v>VIGILANTE ARMADO - 220 H</v>
          </cell>
          <cell r="K114">
            <v>30</v>
          </cell>
          <cell r="Q114">
            <v>19</v>
          </cell>
          <cell r="U114">
            <v>357.9</v>
          </cell>
          <cell r="AG114">
            <v>0</v>
          </cell>
        </row>
        <row r="115">
          <cell r="U115">
            <v>357.9</v>
          </cell>
          <cell r="AG115">
            <v>0</v>
          </cell>
        </row>
        <row r="116">
          <cell r="G116" t="str">
            <v>VIGILANTE ARMADO - 220 H</v>
          </cell>
          <cell r="K116">
            <v>30</v>
          </cell>
          <cell r="Q116">
            <v>20</v>
          </cell>
          <cell r="U116">
            <v>376.74</v>
          </cell>
          <cell r="AG116">
            <v>0</v>
          </cell>
        </row>
        <row r="117">
          <cell r="G117" t="str">
            <v>VIGILANTE ARMADO - 220 H</v>
          </cell>
          <cell r="K117">
            <v>0</v>
          </cell>
          <cell r="Q117">
            <v>0</v>
          </cell>
          <cell r="U117">
            <v>0</v>
          </cell>
          <cell r="AG117">
            <v>0</v>
          </cell>
        </row>
        <row r="118">
          <cell r="G118" t="str">
            <v>VIGILANTE ARMADO - 220 H</v>
          </cell>
          <cell r="K118">
            <v>0</v>
          </cell>
          <cell r="Q118">
            <v>0</v>
          </cell>
          <cell r="U118">
            <v>0</v>
          </cell>
          <cell r="AG118">
            <v>0</v>
          </cell>
        </row>
        <row r="119">
          <cell r="G119" t="str">
            <v>VIGILANTE ARMADO - 220 H</v>
          </cell>
          <cell r="K119">
            <v>30</v>
          </cell>
          <cell r="Q119">
            <v>20</v>
          </cell>
          <cell r="U119">
            <v>376.74</v>
          </cell>
          <cell r="AG119">
            <v>0</v>
          </cell>
        </row>
        <row r="120">
          <cell r="U120">
            <v>753.48</v>
          </cell>
          <cell r="AG120">
            <v>0</v>
          </cell>
        </row>
        <row r="121">
          <cell r="G121" t="str">
            <v>VIGILANTE ARMADO - 220 H</v>
          </cell>
          <cell r="K121">
            <v>30</v>
          </cell>
          <cell r="Q121">
            <v>20</v>
          </cell>
          <cell r="U121">
            <v>376.74</v>
          </cell>
          <cell r="AG121">
            <v>0</v>
          </cell>
        </row>
        <row r="122">
          <cell r="U122">
            <v>376.74</v>
          </cell>
          <cell r="AG122">
            <v>0</v>
          </cell>
        </row>
        <row r="123">
          <cell r="G123" t="str">
            <v>VIGILANTE ARMADO - 220 H</v>
          </cell>
          <cell r="K123">
            <v>30</v>
          </cell>
          <cell r="Q123">
            <v>20</v>
          </cell>
          <cell r="U123">
            <v>376.74</v>
          </cell>
          <cell r="AG123">
            <v>0</v>
          </cell>
        </row>
        <row r="124">
          <cell r="U124">
            <v>376.74</v>
          </cell>
          <cell r="AG124">
            <v>0</v>
          </cell>
        </row>
        <row r="125">
          <cell r="G125" t="str">
            <v>VIGILANTE ARMADO - 12X36 DIURNO</v>
          </cell>
          <cell r="K125">
            <v>0</v>
          </cell>
          <cell r="Q125">
            <v>0</v>
          </cell>
          <cell r="U125">
            <v>0</v>
          </cell>
          <cell r="AG125">
            <v>0</v>
          </cell>
        </row>
        <row r="126">
          <cell r="G126" t="str">
            <v>VIGILANTE ARMADO - 220 H</v>
          </cell>
          <cell r="K126">
            <v>30</v>
          </cell>
          <cell r="Q126">
            <v>20</v>
          </cell>
          <cell r="U126">
            <v>376.74</v>
          </cell>
          <cell r="AG126">
            <v>0</v>
          </cell>
        </row>
        <row r="127">
          <cell r="U127">
            <v>376.74</v>
          </cell>
          <cell r="AG127">
            <v>0</v>
          </cell>
        </row>
        <row r="128">
          <cell r="G128" t="str">
            <v>VIGILANTE ARMADO - 12X36 DIURNO</v>
          </cell>
          <cell r="K128">
            <v>30</v>
          </cell>
          <cell r="Q128">
            <v>15</v>
          </cell>
          <cell r="U128">
            <v>282.55</v>
          </cell>
          <cell r="AG128">
            <v>0</v>
          </cell>
        </row>
        <row r="129">
          <cell r="G129" t="str">
            <v>VIGILANTE ARMADO - 12X36 NOTURNO</v>
          </cell>
          <cell r="K129">
            <v>30</v>
          </cell>
          <cell r="Q129">
            <v>15</v>
          </cell>
          <cell r="U129">
            <v>282.55</v>
          </cell>
          <cell r="AG129">
            <v>0</v>
          </cell>
        </row>
        <row r="130">
          <cell r="G130" t="str">
            <v>VIGILANTE ARMADO - 12X36 DIURNO</v>
          </cell>
          <cell r="K130">
            <v>30</v>
          </cell>
          <cell r="Q130">
            <v>15</v>
          </cell>
          <cell r="U130">
            <v>282.55</v>
          </cell>
          <cell r="AG130">
            <v>0</v>
          </cell>
        </row>
        <row r="131">
          <cell r="G131" t="str">
            <v>VIGILANTE ARMADO - 12X36 DIURNO</v>
          </cell>
          <cell r="K131">
            <v>0</v>
          </cell>
          <cell r="Q131">
            <v>0</v>
          </cell>
          <cell r="U131">
            <v>0</v>
          </cell>
          <cell r="AG131">
            <v>0</v>
          </cell>
        </row>
        <row r="132">
          <cell r="G132" t="str">
            <v>VIGILANTE ARMADO - 12X36 DIURNO</v>
          </cell>
          <cell r="K132">
            <v>0</v>
          </cell>
          <cell r="Q132">
            <v>0</v>
          </cell>
          <cell r="U132">
            <v>0</v>
          </cell>
          <cell r="AG132">
            <v>0</v>
          </cell>
        </row>
        <row r="133">
          <cell r="G133" t="str">
            <v>VIGILANTE ARMADO - 12X36 NOTURNO</v>
          </cell>
          <cell r="K133">
            <v>30</v>
          </cell>
          <cell r="Q133">
            <v>15</v>
          </cell>
          <cell r="U133">
            <v>282.55</v>
          </cell>
          <cell r="AG133">
            <v>0</v>
          </cell>
        </row>
        <row r="134">
          <cell r="G134" t="str">
            <v>VIGILANTE ARMADO - 12X36 NOTURNO</v>
          </cell>
          <cell r="K134">
            <v>0</v>
          </cell>
          <cell r="Q134">
            <v>0</v>
          </cell>
          <cell r="U134">
            <v>0</v>
          </cell>
          <cell r="AG134">
            <v>0</v>
          </cell>
        </row>
        <row r="135">
          <cell r="U135">
            <v>1130.2</v>
          </cell>
          <cell r="AG135">
            <v>0</v>
          </cell>
        </row>
        <row r="136">
          <cell r="G136" t="str">
            <v>VIGILANTE ARMADO - 220 H</v>
          </cell>
          <cell r="K136">
            <v>30</v>
          </cell>
          <cell r="Q136">
            <v>20</v>
          </cell>
          <cell r="U136">
            <v>376.74</v>
          </cell>
          <cell r="AG136">
            <v>0</v>
          </cell>
        </row>
        <row r="137">
          <cell r="U137">
            <v>376.74</v>
          </cell>
          <cell r="AG137">
            <v>0</v>
          </cell>
        </row>
        <row r="138">
          <cell r="G138" t="str">
            <v>VIGILANTE ARMADO - 12X36 NOTURNO</v>
          </cell>
          <cell r="K138">
            <v>30</v>
          </cell>
          <cell r="Q138">
            <v>15</v>
          </cell>
          <cell r="U138">
            <v>282.55</v>
          </cell>
          <cell r="AG138">
            <v>0</v>
          </cell>
        </row>
        <row r="139">
          <cell r="G139" t="str">
            <v>VIGILANTE ARMADO - 12X36 NOTURNO</v>
          </cell>
          <cell r="K139">
            <v>0</v>
          </cell>
          <cell r="Q139">
            <v>0</v>
          </cell>
          <cell r="U139">
            <v>0</v>
          </cell>
          <cell r="AG139">
            <v>0</v>
          </cell>
        </row>
        <row r="140">
          <cell r="G140" t="str">
            <v>VIGILANTE ARMADO - 12X36 NOTURNO</v>
          </cell>
          <cell r="K140">
            <v>0</v>
          </cell>
          <cell r="Q140">
            <v>0</v>
          </cell>
          <cell r="U140">
            <v>0</v>
          </cell>
          <cell r="AG140">
            <v>0</v>
          </cell>
        </row>
        <row r="141">
          <cell r="G141" t="str">
            <v>VIGILANTE ARMADO - 12X36 NOTURNO</v>
          </cell>
          <cell r="K141">
            <v>17</v>
          </cell>
          <cell r="Q141">
            <v>0</v>
          </cell>
          <cell r="U141">
            <v>0</v>
          </cell>
          <cell r="AG141">
            <v>0</v>
          </cell>
        </row>
        <row r="142">
          <cell r="G142" t="str">
            <v>VIGILANTE ARMADO - 12X36 NOTURNO</v>
          </cell>
          <cell r="K142">
            <v>30</v>
          </cell>
          <cell r="Q142">
            <v>15</v>
          </cell>
          <cell r="U142">
            <v>282.55</v>
          </cell>
          <cell r="AG142">
            <v>0</v>
          </cell>
        </row>
        <row r="143">
          <cell r="G143" t="str">
            <v>VIGILANTE ARMADO - 12X36 NOTURNO</v>
          </cell>
          <cell r="K143">
            <v>12</v>
          </cell>
          <cell r="Q143">
            <v>0</v>
          </cell>
          <cell r="U143">
            <v>0</v>
          </cell>
          <cell r="AG143">
            <v>0</v>
          </cell>
        </row>
        <row r="144">
          <cell r="U144">
            <v>565.1</v>
          </cell>
          <cell r="AG144">
            <v>0</v>
          </cell>
        </row>
        <row r="145">
          <cell r="G145" t="str">
            <v>VIGILANTE ARMADO - 220 H</v>
          </cell>
          <cell r="K145">
            <v>30</v>
          </cell>
          <cell r="Q145">
            <v>17</v>
          </cell>
          <cell r="U145">
            <v>320.23</v>
          </cell>
          <cell r="AG145">
            <v>0</v>
          </cell>
        </row>
        <row r="146">
          <cell r="G146" t="str">
            <v>VIGILANTE ARMADO - 220 H</v>
          </cell>
          <cell r="K146">
            <v>0</v>
          </cell>
          <cell r="Q146">
            <v>3</v>
          </cell>
          <cell r="U146">
            <v>56.51</v>
          </cell>
          <cell r="AG146">
            <v>0</v>
          </cell>
        </row>
        <row r="147">
          <cell r="U147">
            <v>376.74</v>
          </cell>
          <cell r="AG147">
            <v>0</v>
          </cell>
        </row>
        <row r="148">
          <cell r="G148" t="str">
            <v>VIGILANTE ARMADO - 12X36 NOTURNO</v>
          </cell>
          <cell r="K148">
            <v>30</v>
          </cell>
          <cell r="Q148">
            <v>15</v>
          </cell>
          <cell r="U148">
            <v>282.55</v>
          </cell>
          <cell r="AG148">
            <v>0</v>
          </cell>
        </row>
        <row r="149">
          <cell r="G149" t="str">
            <v>VIGILANTE ARMADO - 12X36 NOTURNO</v>
          </cell>
          <cell r="K149">
            <v>30</v>
          </cell>
          <cell r="Q149">
            <v>15</v>
          </cell>
          <cell r="U149">
            <v>282.55</v>
          </cell>
          <cell r="AG149">
            <v>0</v>
          </cell>
        </row>
        <row r="150">
          <cell r="G150" t="str">
            <v>VIGILANTE ARMADO - 12X36 DIURNO</v>
          </cell>
          <cell r="K150">
            <v>30</v>
          </cell>
          <cell r="Q150">
            <v>15</v>
          </cell>
          <cell r="U150">
            <v>282.55</v>
          </cell>
          <cell r="AG150">
            <v>0</v>
          </cell>
        </row>
        <row r="151">
          <cell r="G151" t="str">
            <v>VIGILANTE ARMADO - 12X36 DIURNO</v>
          </cell>
          <cell r="K151">
            <v>30</v>
          </cell>
          <cell r="Q151">
            <v>15</v>
          </cell>
          <cell r="U151">
            <v>282.55</v>
          </cell>
          <cell r="AG151">
            <v>0</v>
          </cell>
        </row>
        <row r="152">
          <cell r="U152">
            <v>1130.2</v>
          </cell>
          <cell r="AG152">
            <v>0</v>
          </cell>
        </row>
        <row r="153">
          <cell r="G153" t="str">
            <v>VIGILANTE ARMADO - 12X36 DIURNO</v>
          </cell>
          <cell r="K153">
            <v>4</v>
          </cell>
          <cell r="Q153">
            <v>2</v>
          </cell>
          <cell r="U153">
            <v>37.67</v>
          </cell>
          <cell r="AG153">
            <v>4.0199999999999996</v>
          </cell>
        </row>
        <row r="154">
          <cell r="G154" t="str">
            <v>VIGILANTE ARMADO - 12X36 DIURNO</v>
          </cell>
          <cell r="K154">
            <v>26</v>
          </cell>
          <cell r="Q154">
            <v>13</v>
          </cell>
          <cell r="U154">
            <v>244.88</v>
          </cell>
          <cell r="AG154">
            <v>0</v>
          </cell>
        </row>
        <row r="155">
          <cell r="G155" t="str">
            <v>VIGILANTE ARMADO - 12X36 DIURNO</v>
          </cell>
          <cell r="K155">
            <v>26</v>
          </cell>
          <cell r="Q155">
            <v>13</v>
          </cell>
          <cell r="U155">
            <v>244.88</v>
          </cell>
          <cell r="AG155">
            <v>0</v>
          </cell>
        </row>
        <row r="156">
          <cell r="G156" t="str">
            <v>VIGILANTE ARMADO - 12X36 DIURNO</v>
          </cell>
          <cell r="K156">
            <v>4</v>
          </cell>
          <cell r="Q156">
            <v>2</v>
          </cell>
          <cell r="U156">
            <v>37.67</v>
          </cell>
          <cell r="AG156">
            <v>0</v>
          </cell>
        </row>
        <row r="157">
          <cell r="G157" t="str">
            <v>VIGILANTE ARMADO - 220 H</v>
          </cell>
          <cell r="K157">
            <v>26</v>
          </cell>
          <cell r="Q157">
            <v>16</v>
          </cell>
          <cell r="U157">
            <v>301.39</v>
          </cell>
          <cell r="AG157">
            <v>0</v>
          </cell>
        </row>
        <row r="158">
          <cell r="G158" t="str">
            <v>VIGILANTE ARMADO - 220 H</v>
          </cell>
          <cell r="K158">
            <v>4</v>
          </cell>
          <cell r="Q158">
            <v>4</v>
          </cell>
          <cell r="U158">
            <v>75.349999999999994</v>
          </cell>
          <cell r="AG158">
            <v>0</v>
          </cell>
        </row>
        <row r="159">
          <cell r="G159" t="str">
            <v>VIGILANTE ARMADO - 12X36 NOTURNO</v>
          </cell>
          <cell r="K159">
            <v>0</v>
          </cell>
          <cell r="Q159">
            <v>0</v>
          </cell>
          <cell r="U159">
            <v>0</v>
          </cell>
          <cell r="AG159">
            <v>0</v>
          </cell>
        </row>
        <row r="160">
          <cell r="G160" t="str">
            <v>VIGILANTE ARMADO - 12X36 NOTURNO</v>
          </cell>
          <cell r="K160">
            <v>28</v>
          </cell>
          <cell r="Q160">
            <v>14</v>
          </cell>
          <cell r="U160">
            <v>263.72000000000003</v>
          </cell>
          <cell r="AG160">
            <v>0</v>
          </cell>
        </row>
        <row r="161">
          <cell r="G161" t="str">
            <v>VIGILANTE ARMADO - 12X36 NOTURNO</v>
          </cell>
          <cell r="K161">
            <v>2</v>
          </cell>
          <cell r="Q161">
            <v>1</v>
          </cell>
          <cell r="U161">
            <v>18.84</v>
          </cell>
          <cell r="AG161">
            <v>0</v>
          </cell>
        </row>
        <row r="162">
          <cell r="G162" t="str">
            <v>VIGILANTE ARMADO - 12X36 NOTURNO</v>
          </cell>
          <cell r="K162">
            <v>30</v>
          </cell>
          <cell r="Q162">
            <v>15</v>
          </cell>
          <cell r="U162">
            <v>282.55</v>
          </cell>
          <cell r="AG162">
            <v>0</v>
          </cell>
        </row>
        <row r="163">
          <cell r="U163">
            <v>1506.95</v>
          </cell>
          <cell r="AG163">
            <v>4.0199999999999996</v>
          </cell>
        </row>
        <row r="164">
          <cell r="G164" t="str">
            <v>VIGILANTE ARMADO - 12X36 DIURNO</v>
          </cell>
          <cell r="K164">
            <v>30</v>
          </cell>
          <cell r="Q164">
            <v>15</v>
          </cell>
          <cell r="U164">
            <v>282.55</v>
          </cell>
          <cell r="AG164">
            <v>0</v>
          </cell>
        </row>
        <row r="165">
          <cell r="G165" t="str">
            <v>VIGILANTE ARMADO - 12X36 NOTURNO</v>
          </cell>
          <cell r="K165">
            <v>0</v>
          </cell>
          <cell r="Q165">
            <v>0</v>
          </cell>
          <cell r="U165">
            <v>0</v>
          </cell>
          <cell r="AG165">
            <v>0</v>
          </cell>
        </row>
        <row r="166">
          <cell r="G166" t="str">
            <v>VIGILANTE ARMADO - 12X36 NOTURNO</v>
          </cell>
          <cell r="K166">
            <v>30</v>
          </cell>
          <cell r="Q166">
            <v>15</v>
          </cell>
          <cell r="U166">
            <v>282.55</v>
          </cell>
          <cell r="AG166">
            <v>0</v>
          </cell>
        </row>
        <row r="167">
          <cell r="G167" t="str">
            <v>VIGILANTE ARMADO - 12X36 DIURNO</v>
          </cell>
          <cell r="K167">
            <v>30</v>
          </cell>
          <cell r="Q167">
            <v>15</v>
          </cell>
          <cell r="U167">
            <v>282.55</v>
          </cell>
          <cell r="AG167">
            <v>160.07</v>
          </cell>
        </row>
        <row r="168">
          <cell r="G168" t="str">
            <v>VIGILANTE ARMADO - 12X36 NOTURNO</v>
          </cell>
          <cell r="K168">
            <v>30</v>
          </cell>
          <cell r="Q168">
            <v>15</v>
          </cell>
          <cell r="U168">
            <v>282.55</v>
          </cell>
          <cell r="AG168">
            <v>0</v>
          </cell>
        </row>
        <row r="169">
          <cell r="U169">
            <v>1130.2</v>
          </cell>
          <cell r="AG169">
            <v>160.07</v>
          </cell>
        </row>
        <row r="170">
          <cell r="G170" t="str">
            <v>VIGILANTE ARMADO - 12X36 NOTURNO</v>
          </cell>
          <cell r="K170">
            <v>27</v>
          </cell>
          <cell r="Q170">
            <v>13</v>
          </cell>
          <cell r="U170">
            <v>244.88</v>
          </cell>
          <cell r="AG170">
            <v>0</v>
          </cell>
        </row>
        <row r="171">
          <cell r="G171" t="str">
            <v>VIGILANTE ARMADO - 12X36 NOTURNO</v>
          </cell>
          <cell r="K171">
            <v>3</v>
          </cell>
          <cell r="Q171">
            <v>2</v>
          </cell>
          <cell r="U171">
            <v>37.67</v>
          </cell>
          <cell r="AG171">
            <v>0</v>
          </cell>
        </row>
        <row r="172">
          <cell r="G172" t="str">
            <v>VIGILANTE ARMADO - 12X36 DIURNO</v>
          </cell>
          <cell r="K172">
            <v>10</v>
          </cell>
          <cell r="Q172">
            <v>5</v>
          </cell>
          <cell r="U172">
            <v>94.18</v>
          </cell>
          <cell r="AG172">
            <v>0</v>
          </cell>
        </row>
        <row r="173">
          <cell r="G173" t="str">
            <v>VIGILANTE ARMADO - 12X36 DIURNO</v>
          </cell>
          <cell r="K173">
            <v>20</v>
          </cell>
          <cell r="Q173">
            <v>10</v>
          </cell>
          <cell r="U173">
            <v>188.37</v>
          </cell>
          <cell r="AG173">
            <v>0</v>
          </cell>
        </row>
        <row r="174">
          <cell r="G174" t="str">
            <v>VIGILANTE ARMADO - 12X36 DIURNO</v>
          </cell>
          <cell r="K174">
            <v>28</v>
          </cell>
          <cell r="Q174">
            <v>14</v>
          </cell>
          <cell r="U174">
            <v>263.72000000000003</v>
          </cell>
          <cell r="AG174">
            <v>0</v>
          </cell>
        </row>
        <row r="175">
          <cell r="G175" t="str">
            <v>VIGILANTE ARMADO - 12X36 DIURNO</v>
          </cell>
          <cell r="K175">
            <v>2</v>
          </cell>
          <cell r="Q175">
            <v>1</v>
          </cell>
          <cell r="U175">
            <v>18.84</v>
          </cell>
          <cell r="AG175">
            <v>0</v>
          </cell>
        </row>
        <row r="176">
          <cell r="G176" t="str">
            <v>VIGILANTE ARMADO - 12X36 NOTURNO</v>
          </cell>
          <cell r="K176">
            <v>26</v>
          </cell>
          <cell r="Q176">
            <v>13</v>
          </cell>
          <cell r="U176">
            <v>244.88</v>
          </cell>
          <cell r="AG176">
            <v>0</v>
          </cell>
        </row>
        <row r="177">
          <cell r="G177" t="str">
            <v>VIGILANTE ARMADO - 12X36 NOTURNO</v>
          </cell>
          <cell r="K177">
            <v>4</v>
          </cell>
          <cell r="Q177">
            <v>2</v>
          </cell>
          <cell r="U177">
            <v>37.67</v>
          </cell>
          <cell r="AG177">
            <v>0</v>
          </cell>
        </row>
        <row r="178">
          <cell r="U178">
            <v>1130.21</v>
          </cell>
          <cell r="AG178">
            <v>0</v>
          </cell>
        </row>
        <row r="179">
          <cell r="G179" t="str">
            <v>VIGILANTE ARMADO - 220 H</v>
          </cell>
          <cell r="K179">
            <v>4</v>
          </cell>
          <cell r="Q179">
            <v>4</v>
          </cell>
          <cell r="U179">
            <v>75.349999999999994</v>
          </cell>
          <cell r="AG179">
            <v>0</v>
          </cell>
        </row>
        <row r="180">
          <cell r="U180">
            <v>75.349999999999994</v>
          </cell>
          <cell r="AG180">
            <v>0</v>
          </cell>
        </row>
        <row r="181">
          <cell r="G181" t="str">
            <v>VIGILANTE ARMADO - 220 H</v>
          </cell>
          <cell r="K181">
            <v>7</v>
          </cell>
          <cell r="Q181">
            <v>3</v>
          </cell>
          <cell r="U181">
            <v>56.51</v>
          </cell>
          <cell r="AG181">
            <v>0</v>
          </cell>
        </row>
        <row r="182">
          <cell r="G182" t="str">
            <v>VIGILANTE ARMADO - 220 H</v>
          </cell>
          <cell r="K182">
            <v>23</v>
          </cell>
          <cell r="Q182">
            <v>16</v>
          </cell>
          <cell r="U182">
            <v>301.39</v>
          </cell>
          <cell r="AG182">
            <v>0</v>
          </cell>
        </row>
        <row r="183">
          <cell r="U183">
            <v>357.9</v>
          </cell>
          <cell r="AG183">
            <v>0</v>
          </cell>
        </row>
        <row r="184">
          <cell r="G184" t="str">
            <v>VIGILANTE ARMADO - 12X36 DIURNO</v>
          </cell>
          <cell r="K184">
            <v>30</v>
          </cell>
          <cell r="Q184">
            <v>15</v>
          </cell>
          <cell r="U184">
            <v>282.55</v>
          </cell>
          <cell r="AG184">
            <v>0</v>
          </cell>
        </row>
        <row r="185">
          <cell r="G185" t="str">
            <v>VIGILANTE ARMADO - 12X36 DIURNO</v>
          </cell>
          <cell r="K185">
            <v>26</v>
          </cell>
          <cell r="Q185">
            <v>13</v>
          </cell>
          <cell r="U185">
            <v>244.88</v>
          </cell>
          <cell r="AG185">
            <v>0</v>
          </cell>
        </row>
        <row r="186">
          <cell r="G186" t="str">
            <v>VIGILANTE ARMADO - 12X36 DIURNO</v>
          </cell>
          <cell r="K186">
            <v>4</v>
          </cell>
          <cell r="Q186">
            <v>2</v>
          </cell>
          <cell r="U186">
            <v>37.67</v>
          </cell>
          <cell r="AG186">
            <v>0</v>
          </cell>
        </row>
        <row r="187">
          <cell r="U187">
            <v>565.1</v>
          </cell>
          <cell r="AG187">
            <v>0</v>
          </cell>
        </row>
        <row r="188">
          <cell r="G188" t="str">
            <v>VIGILANTE ARMADO - 12X36 DIURNO</v>
          </cell>
          <cell r="K188">
            <v>7</v>
          </cell>
          <cell r="Q188">
            <v>4</v>
          </cell>
          <cell r="U188">
            <v>75.349999999999994</v>
          </cell>
          <cell r="AG188">
            <v>0</v>
          </cell>
        </row>
        <row r="189">
          <cell r="G189" t="str">
            <v>VIGILANTE ARMADO - 12X36 DIURNO</v>
          </cell>
          <cell r="K189">
            <v>23</v>
          </cell>
          <cell r="Q189">
            <v>11</v>
          </cell>
          <cell r="U189">
            <v>207.21</v>
          </cell>
          <cell r="AG189">
            <v>0</v>
          </cell>
        </row>
        <row r="190">
          <cell r="G190" t="str">
            <v>VIGILANTE ARMADO - 12X36 NOTURNO</v>
          </cell>
          <cell r="K190">
            <v>0</v>
          </cell>
          <cell r="Q190">
            <v>0</v>
          </cell>
          <cell r="U190">
            <v>0</v>
          </cell>
          <cell r="AG190">
            <v>0</v>
          </cell>
        </row>
        <row r="191">
          <cell r="G191" t="str">
            <v>VIGILANTE ARMADO - 12X36 NOTURNO</v>
          </cell>
          <cell r="K191">
            <v>24</v>
          </cell>
          <cell r="Q191">
            <v>12</v>
          </cell>
          <cell r="U191">
            <v>226.04</v>
          </cell>
          <cell r="AG191">
            <v>0</v>
          </cell>
        </row>
        <row r="192">
          <cell r="G192" t="str">
            <v>VIGILANTE ARMADO - 12X36 NOTURNO</v>
          </cell>
          <cell r="K192">
            <v>6</v>
          </cell>
          <cell r="Q192">
            <v>3</v>
          </cell>
          <cell r="U192">
            <v>56.51</v>
          </cell>
          <cell r="AG192">
            <v>0</v>
          </cell>
        </row>
        <row r="193">
          <cell r="G193" t="str">
            <v>VIGILANTE ARMADO - 12X36 NOTURNO</v>
          </cell>
          <cell r="K193">
            <v>0</v>
          </cell>
          <cell r="Q193">
            <v>0</v>
          </cell>
          <cell r="U193">
            <v>0</v>
          </cell>
          <cell r="AG193">
            <v>0</v>
          </cell>
        </row>
        <row r="194">
          <cell r="G194" t="str">
            <v>VIGILANTE ARMADO - 12X36 NOTURNO</v>
          </cell>
          <cell r="K194">
            <v>30</v>
          </cell>
          <cell r="Q194">
            <v>15</v>
          </cell>
          <cell r="U194">
            <v>282.55</v>
          </cell>
          <cell r="AG194">
            <v>0</v>
          </cell>
        </row>
        <row r="195">
          <cell r="G195" t="str">
            <v>VIGILANTE ARMADO - 12X36 NOTURNO</v>
          </cell>
          <cell r="K195">
            <v>0</v>
          </cell>
          <cell r="Q195">
            <v>0</v>
          </cell>
          <cell r="U195">
            <v>0</v>
          </cell>
          <cell r="AG195">
            <v>0</v>
          </cell>
        </row>
        <row r="196">
          <cell r="G196" t="str">
            <v>VIGILANTE ARMADO - 12X36 NOTURNO</v>
          </cell>
          <cell r="K196">
            <v>0</v>
          </cell>
          <cell r="Q196">
            <v>0</v>
          </cell>
          <cell r="U196">
            <v>0</v>
          </cell>
          <cell r="AG196">
            <v>0</v>
          </cell>
        </row>
        <row r="197">
          <cell r="G197" t="str">
            <v>VIGILANTE ARMADO - 12X36 NOTURNO</v>
          </cell>
          <cell r="K197">
            <v>30</v>
          </cell>
          <cell r="Q197">
            <v>15</v>
          </cell>
          <cell r="U197">
            <v>282.55</v>
          </cell>
          <cell r="AG197">
            <v>0</v>
          </cell>
        </row>
        <row r="198">
          <cell r="G198" t="str">
            <v>VIGILANTE ARMADO - 12X36 DIURNO</v>
          </cell>
          <cell r="K198">
            <v>30</v>
          </cell>
          <cell r="Q198">
            <v>15</v>
          </cell>
          <cell r="U198">
            <v>282.55</v>
          </cell>
          <cell r="AG198">
            <v>0</v>
          </cell>
        </row>
        <row r="199">
          <cell r="G199" t="str">
            <v>VIGILANTE ARMADO - 12X36 NOTURNO</v>
          </cell>
          <cell r="K199">
            <v>30</v>
          </cell>
          <cell r="Q199">
            <v>15</v>
          </cell>
          <cell r="U199">
            <v>282.55</v>
          </cell>
          <cell r="AG199">
            <v>0</v>
          </cell>
        </row>
        <row r="200">
          <cell r="U200">
            <v>1695.31</v>
          </cell>
          <cell r="AG200">
            <v>0</v>
          </cell>
        </row>
        <row r="201">
          <cell r="G201" t="str">
            <v>VIGILANTE ARMADO - 220 H</v>
          </cell>
          <cell r="K201">
            <v>26</v>
          </cell>
          <cell r="Q201">
            <v>17</v>
          </cell>
          <cell r="U201">
            <v>320.23</v>
          </cell>
          <cell r="AG201">
            <v>0</v>
          </cell>
        </row>
        <row r="202">
          <cell r="G202" t="str">
            <v>VIGILANTE ARMADO - 220 H</v>
          </cell>
          <cell r="K202">
            <v>4</v>
          </cell>
          <cell r="Q202">
            <v>3</v>
          </cell>
          <cell r="U202">
            <v>56.51</v>
          </cell>
          <cell r="AG202">
            <v>0</v>
          </cell>
        </row>
        <row r="203">
          <cell r="U203">
            <v>376.74</v>
          </cell>
          <cell r="AG203">
            <v>0</v>
          </cell>
        </row>
        <row r="204">
          <cell r="G204" t="str">
            <v>VIGILANTE ARMADO - 12X36 DIURNO</v>
          </cell>
          <cell r="K204">
            <v>30</v>
          </cell>
          <cell r="Q204">
            <v>15</v>
          </cell>
          <cell r="U204">
            <v>282.55</v>
          </cell>
          <cell r="AG204">
            <v>0</v>
          </cell>
        </row>
        <row r="205">
          <cell r="G205" t="str">
            <v>VIGILANTE ARMADO - 12X36 DIURNO</v>
          </cell>
          <cell r="K205">
            <v>26</v>
          </cell>
          <cell r="Q205">
            <v>13</v>
          </cell>
          <cell r="U205">
            <v>244.88</v>
          </cell>
          <cell r="AG205">
            <v>0</v>
          </cell>
        </row>
        <row r="206">
          <cell r="G206" t="str">
            <v>VIGILANTE ARMADO - 12X36 DIURNO</v>
          </cell>
          <cell r="K206">
            <v>4</v>
          </cell>
          <cell r="Q206">
            <v>2</v>
          </cell>
          <cell r="U206">
            <v>37.67</v>
          </cell>
          <cell r="AG206">
            <v>0</v>
          </cell>
        </row>
        <row r="207">
          <cell r="G207" t="str">
            <v>VIGILANTE ARMADO - 12X36 NOTURNO</v>
          </cell>
          <cell r="K207">
            <v>10</v>
          </cell>
          <cell r="Q207">
            <v>5</v>
          </cell>
          <cell r="U207">
            <v>94.18</v>
          </cell>
          <cell r="AG207">
            <v>0</v>
          </cell>
        </row>
        <row r="208">
          <cell r="G208" t="str">
            <v>VIGILANTE ARMADO - 12X36 NOTURNO</v>
          </cell>
          <cell r="K208">
            <v>20</v>
          </cell>
          <cell r="Q208">
            <v>10</v>
          </cell>
          <cell r="U208">
            <v>188.37</v>
          </cell>
          <cell r="AG208">
            <v>0</v>
          </cell>
        </row>
        <row r="209">
          <cell r="G209" t="str">
            <v>VIGILANTE ARMADO - 12X36 NOTURNO</v>
          </cell>
          <cell r="K209">
            <v>30</v>
          </cell>
          <cell r="Q209">
            <v>15</v>
          </cell>
          <cell r="U209">
            <v>282.55</v>
          </cell>
          <cell r="AG209">
            <v>0</v>
          </cell>
        </row>
        <row r="210">
          <cell r="U210">
            <v>1130.2</v>
          </cell>
          <cell r="AG210">
            <v>0</v>
          </cell>
        </row>
        <row r="211">
          <cell r="U211">
            <v>32361.64</v>
          </cell>
          <cell r="AG211">
            <v>2078.35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354.01221818181813</v>
          </cell>
        </row>
        <row r="12">
          <cell r="H12" t="str">
            <v>VIGILANTE ARMADO - 220 H</v>
          </cell>
          <cell r="BJ12">
            <v>354.01221818181813</v>
          </cell>
        </row>
        <row r="13">
          <cell r="H13" t="str">
            <v>VIGILANTE ARMADO - 220 H</v>
          </cell>
          <cell r="BJ13">
            <v>354.01221818181813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354.01221818181813</v>
          </cell>
        </row>
        <row r="16">
          <cell r="H16" t="str">
            <v>VIGILANTE ARMADO - 220 H</v>
          </cell>
          <cell r="BJ16">
            <v>354.01221818181813</v>
          </cell>
        </row>
        <row r="17">
          <cell r="H17" t="str">
            <v>VIGILANTE ARMADO - 12X36 DIURNO</v>
          </cell>
          <cell r="BJ17">
            <v>274.3594690909091</v>
          </cell>
        </row>
        <row r="18">
          <cell r="H18" t="str">
            <v>VIGILANTE ARMADO - 12X36 DIURNO</v>
          </cell>
          <cell r="BJ18">
            <v>274.3594690909091</v>
          </cell>
        </row>
        <row r="19">
          <cell r="H19" t="str">
            <v>VIGILANTE ARMADO - 12X36 DIURNO</v>
          </cell>
          <cell r="BJ19">
            <v>274.3594690909091</v>
          </cell>
        </row>
        <row r="20">
          <cell r="H20" t="str">
            <v>VIGILANTE ARMADO - 12X36 DIURNO</v>
          </cell>
          <cell r="BJ20">
            <v>274.3594690909091</v>
          </cell>
        </row>
        <row r="21">
          <cell r="H21" t="str">
            <v>VIGILANTE ARMADO - 12X36 NOTURNO</v>
          </cell>
          <cell r="BJ21">
            <v>0</v>
          </cell>
        </row>
        <row r="22">
          <cell r="H22" t="str">
            <v>VIGILANTE ARMADO - 12X36 NOTURNO</v>
          </cell>
          <cell r="BJ22">
            <v>0</v>
          </cell>
        </row>
        <row r="23">
          <cell r="H23" t="str">
            <v>VIGILANTE ARMADO - 12X36 NOTURNO</v>
          </cell>
          <cell r="BJ23">
            <v>328.48310981157022</v>
          </cell>
        </row>
        <row r="24">
          <cell r="H24" t="str">
            <v>VIGILANTE ARMADO - 12X36 DIURNO</v>
          </cell>
          <cell r="BJ24">
            <v>274.3594690909091</v>
          </cell>
        </row>
        <row r="25">
          <cell r="H25" t="str">
            <v>VIGILANTE ARMADO - 12X36 NOTURNO</v>
          </cell>
          <cell r="BJ25">
            <v>328.48310981157022</v>
          </cell>
        </row>
        <row r="26">
          <cell r="H26" t="str">
            <v>VIGILANTE ARMADO - 220 H</v>
          </cell>
          <cell r="BJ26">
            <v>354.01221818181813</v>
          </cell>
        </row>
        <row r="27">
          <cell r="H27" t="str">
            <v>VIGILANTE ARMADO - 12X36 NOTURNO</v>
          </cell>
          <cell r="BJ27">
            <v>328.48310981157022</v>
          </cell>
        </row>
        <row r="28">
          <cell r="H28" t="str">
            <v>VIGILANTE ARMADO - 12X36 NOTURNO</v>
          </cell>
          <cell r="BJ28">
            <v>0</v>
          </cell>
        </row>
        <row r="29">
          <cell r="H29" t="str">
            <v>VIGILANTE ARMADO - 12X36 NOTURNO</v>
          </cell>
          <cell r="BJ29">
            <v>328.48310981157022</v>
          </cell>
        </row>
        <row r="30">
          <cell r="H30" t="str">
            <v>VIGILANTE ARMADO - 12X36 NOTURNO</v>
          </cell>
          <cell r="BJ30">
            <v>328.48310981157022</v>
          </cell>
        </row>
        <row r="31">
          <cell r="H31" t="str">
            <v>VIGILANTE ARMADO - 12X36 DIURNO</v>
          </cell>
          <cell r="BJ31">
            <v>274.3594690909091</v>
          </cell>
        </row>
        <row r="32">
          <cell r="H32" t="str">
            <v>VIGILANTE ARMADO - 12X36 DIURNO</v>
          </cell>
          <cell r="BJ32">
            <v>0</v>
          </cell>
        </row>
        <row r="33">
          <cell r="H33" t="str">
            <v>VIGILANTE ARMADO - 12X36 DIURNO</v>
          </cell>
          <cell r="BJ33">
            <v>274.3594690909091</v>
          </cell>
        </row>
        <row r="34">
          <cell r="H34" t="str">
            <v>VIGILANTE ARMADO - 12X36 NOTURNO</v>
          </cell>
          <cell r="BJ34">
            <v>328.48310981157022</v>
          </cell>
        </row>
        <row r="35">
          <cell r="H35" t="str">
            <v>VIGILANTE ARMADO - 12X36 DIURNO</v>
          </cell>
          <cell r="BJ35">
            <v>274.3594690909091</v>
          </cell>
        </row>
        <row r="36">
          <cell r="H36" t="str">
            <v>VIGILANTE ARMADO - 12X36 DIURNO</v>
          </cell>
          <cell r="BJ36">
            <v>0</v>
          </cell>
        </row>
        <row r="37">
          <cell r="H37" t="str">
            <v>VIGILANTE ARMADO - 12X36 DIURNO</v>
          </cell>
          <cell r="BJ37">
            <v>274.3594690909091</v>
          </cell>
        </row>
        <row r="38">
          <cell r="H38" t="str">
            <v>VIGILANTE ARMADO - 12X36 DIURNO</v>
          </cell>
          <cell r="BJ38">
            <v>0</v>
          </cell>
        </row>
        <row r="39">
          <cell r="H39" t="str">
            <v>VIGILANTE ARMADO - 12X36 DIURNO</v>
          </cell>
          <cell r="BJ39">
            <v>0</v>
          </cell>
        </row>
        <row r="40">
          <cell r="H40" t="str">
            <v>VIGILANTE ARMADO - 220 H</v>
          </cell>
          <cell r="BJ40">
            <v>354.01221818181813</v>
          </cell>
        </row>
        <row r="41">
          <cell r="H41" t="str">
            <v>VIGILANTE ARMADO - 220 H</v>
          </cell>
          <cell r="BJ41">
            <v>0</v>
          </cell>
        </row>
        <row r="42">
          <cell r="H42" t="str">
            <v>VIGILANTE ARMADO - 12X36 DIURNO</v>
          </cell>
          <cell r="BJ42">
            <v>274.3594690909091</v>
          </cell>
        </row>
        <row r="43">
          <cell r="H43" t="str">
            <v>VIGILANTE ARMADO - 12X36 DIURNO</v>
          </cell>
          <cell r="BJ43">
            <v>274.3594690909091</v>
          </cell>
        </row>
        <row r="44">
          <cell r="H44" t="str">
            <v>VIGILANTE ARMADO - 12X36 NOTURNO</v>
          </cell>
          <cell r="BJ44">
            <v>0</v>
          </cell>
        </row>
        <row r="45">
          <cell r="H45" t="str">
            <v>VIGILANTE ARMADO - 12X36 NOTURNO</v>
          </cell>
          <cell r="BJ45">
            <v>328.48310981157022</v>
          </cell>
        </row>
        <row r="46">
          <cell r="H46" t="str">
            <v>VIGILANTE ARMADO - 12X36 NOTURNO</v>
          </cell>
          <cell r="BJ46">
            <v>0</v>
          </cell>
        </row>
        <row r="47">
          <cell r="H47" t="str">
            <v>VIGILANTE ARMADO - 220 H</v>
          </cell>
          <cell r="BJ47">
            <v>354.01221818181813</v>
          </cell>
        </row>
        <row r="48">
          <cell r="H48" t="str">
            <v>VIGILANTE ARMADO - 12X36 DIURNO</v>
          </cell>
          <cell r="BJ48">
            <v>274.3594690909091</v>
          </cell>
        </row>
        <row r="49">
          <cell r="H49" t="str">
            <v>VIGILANTE ARMADO - 12X36 DIURNO</v>
          </cell>
          <cell r="BJ49">
            <v>274.3594690909091</v>
          </cell>
        </row>
        <row r="50">
          <cell r="H50" t="str">
            <v>VIGILANTE ARMADO - 12X36 NOTURNO</v>
          </cell>
          <cell r="BJ50">
            <v>328.48310981157022</v>
          </cell>
        </row>
        <row r="51">
          <cell r="H51" t="str">
            <v>VIGILANTE ARMADO - 12X36 DIURNO</v>
          </cell>
          <cell r="BJ51">
            <v>274.3594690909091</v>
          </cell>
        </row>
        <row r="52">
          <cell r="H52" t="str">
            <v>VIGILANTE ARMADO - 12X36 DIURNO</v>
          </cell>
          <cell r="BJ52">
            <v>0</v>
          </cell>
        </row>
        <row r="53">
          <cell r="H53" t="str">
            <v>VIGILANTE ARMADO - 12X36 DIURNO</v>
          </cell>
          <cell r="BJ53">
            <v>274.3594690909091</v>
          </cell>
        </row>
        <row r="54">
          <cell r="H54" t="str">
            <v>VIGILANTE ARMADO - 12X36 NOTURNO</v>
          </cell>
          <cell r="BJ54">
            <v>328.48310981157022</v>
          </cell>
        </row>
        <row r="55">
          <cell r="H55" t="str">
            <v>VIGILANTE ARMADO - 12X36 NOTURNO</v>
          </cell>
          <cell r="BJ55">
            <v>328.48310981157022</v>
          </cell>
        </row>
        <row r="56">
          <cell r="H56" t="str">
            <v>VIGILANTE ARMADO - 12X36 DIURNO</v>
          </cell>
          <cell r="BJ56">
            <v>0</v>
          </cell>
        </row>
        <row r="57">
          <cell r="H57" t="str">
            <v>VIGILANTE ARMADO - 12X36 DIURNO</v>
          </cell>
          <cell r="BJ57">
            <v>274.3594690909091</v>
          </cell>
        </row>
        <row r="58">
          <cell r="H58" t="str">
            <v>VIGILANTE ARMADO - 12X36 NOTURNO</v>
          </cell>
          <cell r="BJ58">
            <v>328.48310981157022</v>
          </cell>
        </row>
        <row r="59">
          <cell r="H59" t="str">
            <v>VIGILANTE ARMADO - 12X36 NOTURNO</v>
          </cell>
          <cell r="BJ59">
            <v>0</v>
          </cell>
        </row>
        <row r="60">
          <cell r="H60" t="str">
            <v>VIGILANTE ARMADO - 12X36 NOTURNO</v>
          </cell>
          <cell r="BJ60">
            <v>328.48310981157022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- 12X36 DIURNO</v>
          </cell>
          <cell r="BJ62">
            <v>0</v>
          </cell>
        </row>
        <row r="63">
          <cell r="H63" t="str">
            <v>VIGILANTE ARMADO - 12X36 DIURNO</v>
          </cell>
          <cell r="BJ63">
            <v>274.3594690909091</v>
          </cell>
        </row>
        <row r="64">
          <cell r="H64" t="str">
            <v>VIGILANTE ARMADO - 12X36 DIURNO</v>
          </cell>
          <cell r="BJ64">
            <v>274.3594690909091</v>
          </cell>
        </row>
        <row r="65">
          <cell r="H65" t="str">
            <v>VIGILANTE ARMADO - 12X36 NOTURNO</v>
          </cell>
          <cell r="BJ65">
            <v>0</v>
          </cell>
        </row>
        <row r="66">
          <cell r="H66" t="str">
            <v>VIGILANTE ARMADO - 12X36 NOTURNO</v>
          </cell>
          <cell r="BJ66">
            <v>328.48310981157022</v>
          </cell>
        </row>
        <row r="67">
          <cell r="H67" t="str">
            <v>VIGILANTE ARMADO - 12X36 NOTURNO</v>
          </cell>
          <cell r="BJ67">
            <v>0</v>
          </cell>
        </row>
        <row r="68">
          <cell r="H68" t="str">
            <v>VIGILANTE ARMADO - 12X36 NOTURNO</v>
          </cell>
          <cell r="BJ68">
            <v>0</v>
          </cell>
        </row>
        <row r="69">
          <cell r="H69" t="str">
            <v>VIGILANTE ARMADO - 12X36 NOTURNO</v>
          </cell>
          <cell r="BJ69">
            <v>328.48310981157022</v>
          </cell>
        </row>
        <row r="70">
          <cell r="H70" t="str">
            <v>VIGILANTE ARMADO - 220 H</v>
          </cell>
          <cell r="BJ70">
            <v>354.01221818181813</v>
          </cell>
        </row>
        <row r="71">
          <cell r="H71" t="str">
            <v>VIGILANTE ARMADO - 220 H</v>
          </cell>
          <cell r="BJ71">
            <v>354.01221818181813</v>
          </cell>
        </row>
        <row r="72">
          <cell r="H72" t="str">
            <v>VIGILANTE ARMADO - 12X36 DIURNO</v>
          </cell>
          <cell r="BJ72">
            <v>274.3594690909091</v>
          </cell>
        </row>
        <row r="73">
          <cell r="H73" t="str">
            <v>VIGILANTE ARMADO - 12X36 DIURNO</v>
          </cell>
          <cell r="BJ73">
            <v>274.3594690909091</v>
          </cell>
        </row>
        <row r="74">
          <cell r="H74" t="str">
            <v>VIGILANTE ARMADO - 12X36 DIURNO</v>
          </cell>
          <cell r="BJ74">
            <v>0</v>
          </cell>
        </row>
        <row r="75">
          <cell r="H75" t="str">
            <v>VIGILANTE ARMADO - 220 H</v>
          </cell>
          <cell r="BJ75">
            <v>354.01221818181813</v>
          </cell>
        </row>
        <row r="76">
          <cell r="H76" t="str">
            <v>VIGILANTE ARMADO - 220 H</v>
          </cell>
          <cell r="BJ76">
            <v>354.01221818181813</v>
          </cell>
        </row>
        <row r="77">
          <cell r="H77" t="str">
            <v>VIGILANTE ARMADO - 220 H</v>
          </cell>
          <cell r="BJ77">
            <v>354.01221818181813</v>
          </cell>
        </row>
        <row r="78">
          <cell r="H78" t="str">
            <v>VIGILANTE ARMADO - 220 H</v>
          </cell>
          <cell r="BJ78">
            <v>354.01221818181813</v>
          </cell>
        </row>
        <row r="79">
          <cell r="H79" t="str">
            <v>VIGILANTE ARMADO - 220 H</v>
          </cell>
          <cell r="BJ79">
            <v>354.01221818181813</v>
          </cell>
        </row>
        <row r="80">
          <cell r="H80" t="str">
            <v>VIGILANTE ARMADO - 12X36 NOTURNO</v>
          </cell>
          <cell r="BJ80">
            <v>328.48310981157022</v>
          </cell>
        </row>
        <row r="81">
          <cell r="H81" t="str">
            <v>VIGILANTE ARMADO - 12X36 NOTURNO</v>
          </cell>
          <cell r="BJ81">
            <v>328.48310981157022</v>
          </cell>
        </row>
        <row r="82">
          <cell r="H82" t="str">
            <v>VIGILANTE ARMADO - 12X36 NOTURNO</v>
          </cell>
          <cell r="BJ82">
            <v>0</v>
          </cell>
        </row>
        <row r="83">
          <cell r="H83" t="str">
            <v>VIGILANTE ARMADO - 12X36 DIURNO</v>
          </cell>
          <cell r="BJ83">
            <v>274.3594690909091</v>
          </cell>
        </row>
        <row r="84">
          <cell r="H84" t="str">
            <v>VIGILANTE ARMADO - 12X36 DIURNO</v>
          </cell>
          <cell r="BJ84">
            <v>274.3594690909091</v>
          </cell>
        </row>
        <row r="85">
          <cell r="H85" t="str">
            <v>VIGILANTE ARMADO - 220 H</v>
          </cell>
          <cell r="BJ85">
            <v>0</v>
          </cell>
        </row>
        <row r="86">
          <cell r="H86" t="str">
            <v>VIGILANTE ARMADO - 220 H</v>
          </cell>
          <cell r="BJ86">
            <v>354.01221818181813</v>
          </cell>
        </row>
        <row r="87">
          <cell r="H87" t="str">
            <v>VIGILANTE ARMADO - 220 H</v>
          </cell>
          <cell r="BJ87">
            <v>354.01221818181813</v>
          </cell>
        </row>
        <row r="88">
          <cell r="H88" t="str">
            <v>VIGILANTE ARMADO - 220 H</v>
          </cell>
          <cell r="BJ88">
            <v>0</v>
          </cell>
        </row>
        <row r="89">
          <cell r="H89" t="str">
            <v>VIGILANTE ARMADO - 220 H</v>
          </cell>
          <cell r="BJ89">
            <v>0</v>
          </cell>
        </row>
        <row r="90">
          <cell r="H90" t="str">
            <v>VIGILANTE ARMADO - 220 H</v>
          </cell>
          <cell r="BJ90">
            <v>354.01221818181813</v>
          </cell>
        </row>
        <row r="91">
          <cell r="H91" t="str">
            <v>VIGILANTE ARMADO - 12X36 DIURNO</v>
          </cell>
          <cell r="BJ91">
            <v>274.3594690909091</v>
          </cell>
        </row>
        <row r="92">
          <cell r="H92" t="str">
            <v>VIGILANTE ARMADO - 12X36 NOTURNO</v>
          </cell>
          <cell r="BJ92">
            <v>328.48310981157022</v>
          </cell>
        </row>
        <row r="93">
          <cell r="H93" t="str">
            <v>VIGILANTE ARMADO - 12X36 DIURNO</v>
          </cell>
          <cell r="BJ93">
            <v>274.3594690909091</v>
          </cell>
        </row>
        <row r="94">
          <cell r="H94" t="str">
            <v>VIGILANTE ARMADO - 12X36 NOTURNO</v>
          </cell>
          <cell r="BJ94">
            <v>328.48310981157022</v>
          </cell>
        </row>
        <row r="95">
          <cell r="H95" t="str">
            <v>VIGILANTE ARMADO - 220 H</v>
          </cell>
          <cell r="BJ95">
            <v>354.01221818181813</v>
          </cell>
        </row>
        <row r="96">
          <cell r="H96" t="str">
            <v>VIGILANTE ARMADO - 220 H</v>
          </cell>
          <cell r="BJ96">
            <v>354.01221818181813</v>
          </cell>
        </row>
        <row r="97">
          <cell r="H97" t="str">
            <v>VIGILANTE ARMADO - 220 H</v>
          </cell>
          <cell r="BJ97">
            <v>0</v>
          </cell>
        </row>
        <row r="98">
          <cell r="H98" t="str">
            <v>VIGILANTE ARMADO - 220 H</v>
          </cell>
          <cell r="BJ98">
            <v>0</v>
          </cell>
        </row>
        <row r="99">
          <cell r="H99" t="str">
            <v>VIGILANTE ARMADO - 220 H</v>
          </cell>
          <cell r="BJ99">
            <v>354.01221818181813</v>
          </cell>
        </row>
        <row r="100">
          <cell r="H100" t="str">
            <v>VIGILANTE ARMADO - 220 H</v>
          </cell>
          <cell r="BJ100">
            <v>354.01221818181813</v>
          </cell>
        </row>
        <row r="101">
          <cell r="H101" t="str">
            <v>VIGILANTE ARMADO - 220 H</v>
          </cell>
          <cell r="BJ101">
            <v>354.01221818181813</v>
          </cell>
        </row>
        <row r="102">
          <cell r="H102" t="str">
            <v>VIGILANTE ARMADO - 12X36 DIURNO</v>
          </cell>
          <cell r="BJ102">
            <v>0</v>
          </cell>
        </row>
        <row r="103">
          <cell r="H103" t="str">
            <v>VIGILANTE ARMADO - 220 H</v>
          </cell>
          <cell r="BJ103">
            <v>354.01221818181813</v>
          </cell>
        </row>
        <row r="104">
          <cell r="H104" t="str">
            <v>VIGILANTE ARMADO - 12X36 DIURNO</v>
          </cell>
          <cell r="BJ104">
            <v>274.3594690909091</v>
          </cell>
        </row>
        <row r="105">
          <cell r="H105" t="str">
            <v>VIGILANTE ARMADO - 12X36 NOTURNO</v>
          </cell>
          <cell r="BJ105">
            <v>328.48310981157022</v>
          </cell>
        </row>
        <row r="106">
          <cell r="H106" t="str">
            <v>VIGILANTE ARMADO - 12X36 DIURNO</v>
          </cell>
          <cell r="BJ106">
            <v>274.3594690909091</v>
          </cell>
        </row>
        <row r="107">
          <cell r="H107" t="str">
            <v>VIGILANTE ARMADO - 12X36 DIURNO</v>
          </cell>
          <cell r="BJ107">
            <v>0</v>
          </cell>
        </row>
        <row r="108">
          <cell r="H108" t="str">
            <v>VIGILANTE ARMADO - 12X36 DIURNO</v>
          </cell>
          <cell r="BJ108">
            <v>0</v>
          </cell>
        </row>
        <row r="109">
          <cell r="H109" t="str">
            <v>VIGILANTE ARMADO - 12X36 NOTURNO</v>
          </cell>
          <cell r="BJ109">
            <v>328.48310981157022</v>
          </cell>
        </row>
        <row r="110">
          <cell r="H110" t="str">
            <v>VIGILANTE ARMADO - 12X36 NOTURNO</v>
          </cell>
          <cell r="BJ110">
            <v>0</v>
          </cell>
        </row>
        <row r="111">
          <cell r="H111" t="str">
            <v>VIGILANTE ARMADO - 220 H</v>
          </cell>
          <cell r="BJ111">
            <v>354.01221818181813</v>
          </cell>
        </row>
        <row r="112">
          <cell r="H112" t="str">
            <v>VIGILANTE ARMADO - 12X36 NOTURNO</v>
          </cell>
          <cell r="BJ112">
            <v>328.48310981157022</v>
          </cell>
        </row>
        <row r="113">
          <cell r="H113" t="str">
            <v>VIGILANTE ARMADO - 12X36 NOTURNO</v>
          </cell>
          <cell r="BJ113">
            <v>0</v>
          </cell>
        </row>
        <row r="114">
          <cell r="H114" t="str">
            <v>VIGILANTE ARMADO - 12X36 NOTURNO</v>
          </cell>
          <cell r="BJ114">
            <v>0</v>
          </cell>
        </row>
        <row r="115">
          <cell r="H115" t="str">
            <v>VIGILANTE ARMADO - 12X36 NOTURNO</v>
          </cell>
          <cell r="BJ115">
            <v>0</v>
          </cell>
        </row>
        <row r="116">
          <cell r="H116" t="str">
            <v>VIGILANTE ARMADO - 12X36 NOTURNO</v>
          </cell>
          <cell r="BJ116">
            <v>328.48310981157022</v>
          </cell>
        </row>
        <row r="117">
          <cell r="H117" t="str">
            <v>VIGILANTE ARMADO - 12X36 NOTURNO</v>
          </cell>
          <cell r="BJ117">
            <v>0</v>
          </cell>
        </row>
        <row r="118">
          <cell r="H118" t="str">
            <v>VIGILANTE ARMADO - 220 H</v>
          </cell>
          <cell r="BJ118">
            <v>354.01221818181813</v>
          </cell>
        </row>
        <row r="119">
          <cell r="H119" t="str">
            <v>VIGILANTE ARMADO - 12X36 NOTURNO</v>
          </cell>
          <cell r="BJ119">
            <v>328.48310981157022</v>
          </cell>
        </row>
        <row r="120">
          <cell r="H120" t="str">
            <v>VIGILANTE ARMADO - 12X36 NOTURNO</v>
          </cell>
          <cell r="BJ120">
            <v>328.48310981157022</v>
          </cell>
        </row>
        <row r="121">
          <cell r="H121" t="str">
            <v>VIGILANTE ARMADO - 12X36 DIURNO</v>
          </cell>
          <cell r="BJ121">
            <v>274.3594690909091</v>
          </cell>
        </row>
        <row r="122">
          <cell r="H122" t="str">
            <v>VIGILANTE ARMADO - 12X36 DIURNO</v>
          </cell>
          <cell r="BJ122">
            <v>274.3594690909091</v>
          </cell>
        </row>
        <row r="123">
          <cell r="H123" t="str">
            <v>VIGILANTE ARMADO - 12X36 DIURNO</v>
          </cell>
          <cell r="BJ123">
            <v>274.3594690909091</v>
          </cell>
        </row>
        <row r="124">
          <cell r="H124" t="str">
            <v>VIGILANTE ARMADO - 12X36 DIURNO</v>
          </cell>
          <cell r="BJ124">
            <v>0</v>
          </cell>
        </row>
        <row r="125">
          <cell r="H125" t="str">
            <v>VIGILANTE ARMADO - 12X36 DIURNO</v>
          </cell>
          <cell r="BJ125">
            <v>274.3594690909091</v>
          </cell>
        </row>
        <row r="126">
          <cell r="H126" t="str">
            <v>VIGILANTE ARMADO - 220 H</v>
          </cell>
          <cell r="BJ126">
            <v>354.01221818181813</v>
          </cell>
        </row>
        <row r="127">
          <cell r="H127" t="str">
            <v>VIGILANTE ARMADO - 220 H</v>
          </cell>
          <cell r="BJ127">
            <v>0</v>
          </cell>
        </row>
        <row r="128">
          <cell r="H128" t="str">
            <v>VIGILANTE ARMADO - 12X36 NOTURNO</v>
          </cell>
          <cell r="BJ128">
            <v>0</v>
          </cell>
        </row>
        <row r="129">
          <cell r="H129" t="str">
            <v>VIGILANTE ARMADO - 12X36 NOTURNO</v>
          </cell>
          <cell r="BJ129">
            <v>328.48310981157022</v>
          </cell>
        </row>
        <row r="130">
          <cell r="H130" t="str">
            <v>VIGILANTE ARMADO - 12X36 NOTURNO</v>
          </cell>
          <cell r="BJ130">
            <v>328.48310981157022</v>
          </cell>
        </row>
        <row r="131">
          <cell r="H131" t="str">
            <v>VIGILANTE ARMADO - 12X36 DIURNO</v>
          </cell>
          <cell r="BJ131">
            <v>274.3594690909091</v>
          </cell>
        </row>
        <row r="132">
          <cell r="H132" t="str">
            <v>VIGILANTE ARMADO - 12X36 NOTURNO</v>
          </cell>
          <cell r="BJ132">
            <v>0</v>
          </cell>
        </row>
        <row r="133">
          <cell r="H133" t="str">
            <v>VIGILANTE ARMADO - 12X36 NOTURNO</v>
          </cell>
          <cell r="BJ133">
            <v>328.48310981157022</v>
          </cell>
        </row>
        <row r="134">
          <cell r="H134" t="str">
            <v>VIGILANTE ARMADO - 12X36 DIURNO</v>
          </cell>
          <cell r="BJ134">
            <v>274.3594690909091</v>
          </cell>
        </row>
        <row r="135">
          <cell r="H135" t="str">
            <v>VIGILANTE ARMADO - 12X36 NOTURNO</v>
          </cell>
          <cell r="BJ135">
            <v>328.48310981157022</v>
          </cell>
        </row>
        <row r="136">
          <cell r="H136" t="str">
            <v>VIGILANTE ARMADO - 12X36 NOTURNO</v>
          </cell>
          <cell r="BJ136">
            <v>328.48310981157022</v>
          </cell>
        </row>
        <row r="137">
          <cell r="H137" t="str">
            <v>VIGILANTE ARMADO - 12X36 NOTURNO</v>
          </cell>
          <cell r="BJ137">
            <v>0</v>
          </cell>
        </row>
        <row r="138">
          <cell r="H138" t="str">
            <v>VIGILANTE ARMADO - 12X36 DIURNO</v>
          </cell>
          <cell r="BJ138">
            <v>274.3594690909091</v>
          </cell>
        </row>
        <row r="139">
          <cell r="H139" t="str">
            <v>VIGILANTE ARMADO - 12X36 DIURNO</v>
          </cell>
          <cell r="BJ139">
            <v>0</v>
          </cell>
        </row>
        <row r="140">
          <cell r="H140" t="str">
            <v>VIGILANTE ARMADO - 12X36 DIURNO</v>
          </cell>
          <cell r="BJ140">
            <v>274.3594690909091</v>
          </cell>
        </row>
        <row r="141">
          <cell r="H141" t="str">
            <v>VIGILANTE ARMADO - 12X36 NOTURNO</v>
          </cell>
          <cell r="BJ141">
            <v>328.48310981157022</v>
          </cell>
        </row>
        <row r="142">
          <cell r="H142" t="str">
            <v>VIGILANTE ARMADO - 12X36 NOTURNO</v>
          </cell>
          <cell r="BJ142">
            <v>0</v>
          </cell>
        </row>
        <row r="143">
          <cell r="H143" t="str">
            <v>VIGILANTE ARMADO - 220 H</v>
          </cell>
          <cell r="BJ143">
            <v>354.01221818181813</v>
          </cell>
        </row>
        <row r="144">
          <cell r="H144" t="str">
            <v>VIGILANTE ARMADO - 220 H</v>
          </cell>
          <cell r="BJ144">
            <v>354.01221818181813</v>
          </cell>
        </row>
        <row r="145">
          <cell r="H145" t="str">
            <v>VIGILANTE ARMADO - 220 H</v>
          </cell>
          <cell r="BJ145">
            <v>0</v>
          </cell>
        </row>
        <row r="146">
          <cell r="H146" t="str">
            <v>VIGILANTE ARMADO - 12X36 DIURNO</v>
          </cell>
          <cell r="BJ146">
            <v>274.3594690909091</v>
          </cell>
        </row>
        <row r="147">
          <cell r="H147" t="str">
            <v>VIGILANTE ARMADO - 12X36 DIURNO</v>
          </cell>
          <cell r="BJ147">
            <v>274.3594690909091</v>
          </cell>
        </row>
        <row r="148">
          <cell r="H148" t="str">
            <v>VIGILANTE ARMADO - 12X36 DIURNO</v>
          </cell>
          <cell r="BJ148">
            <v>274.3594690909091</v>
          </cell>
        </row>
        <row r="149">
          <cell r="H149" t="str">
            <v>VIGILANTE ARMADO - 12X36 DIURNO</v>
          </cell>
          <cell r="BJ149">
            <v>0</v>
          </cell>
        </row>
        <row r="150">
          <cell r="H150" t="str">
            <v>VIGILANTE ARMADO - 12X36 NOTURNO</v>
          </cell>
          <cell r="BJ150">
            <v>0</v>
          </cell>
        </row>
        <row r="151">
          <cell r="H151" t="str">
            <v>VIGILANTE ARMADO - 12X36 NOTURNO</v>
          </cell>
          <cell r="BJ151">
            <v>328.48310981157022</v>
          </cell>
        </row>
        <row r="152">
          <cell r="H152" t="str">
            <v>VIGILANTE ARMADO - 12X36 NOTURNO</v>
          </cell>
          <cell r="BJ152">
            <v>0</v>
          </cell>
        </row>
        <row r="153">
          <cell r="H153" t="str">
            <v>VIGILANTE ARMADO - 12X36 NOTURNO</v>
          </cell>
          <cell r="BJ153">
            <v>0</v>
          </cell>
        </row>
        <row r="154">
          <cell r="H154" t="str">
            <v>VIGILANTE ARMADO - 12X36 NOTURNO</v>
          </cell>
          <cell r="BJ154">
            <v>328.48310981157022</v>
          </cell>
        </row>
        <row r="155">
          <cell r="H155" t="str">
            <v>VIGILANTE ARMADO - 12X36 NOTURNO</v>
          </cell>
          <cell r="BJ155">
            <v>0</v>
          </cell>
        </row>
        <row r="156">
          <cell r="H156" t="str">
            <v>VIGILANTE ARMADO - 12X36 NOTURNO</v>
          </cell>
          <cell r="BJ156">
            <v>0</v>
          </cell>
        </row>
        <row r="157">
          <cell r="H157" t="str">
            <v>VIGILANTE ARMADO - 12X36 NOTURNO</v>
          </cell>
          <cell r="BJ157">
            <v>328.48310981157022</v>
          </cell>
        </row>
        <row r="158">
          <cell r="H158" t="str">
            <v>VIGILANTE ARMADO - 12X36 DIURNO</v>
          </cell>
          <cell r="BJ158">
            <v>274.3594690909091</v>
          </cell>
        </row>
        <row r="159">
          <cell r="H159" t="str">
            <v>VIGILANTE ARMADO - 12X36 NOTURNO</v>
          </cell>
          <cell r="BJ159">
            <v>328.48310981157022</v>
          </cell>
        </row>
        <row r="160">
          <cell r="H160" t="str">
            <v>VIGILANTE ARMADO - 220 H</v>
          </cell>
          <cell r="BJ160">
            <v>354.01221818181813</v>
          </cell>
        </row>
        <row r="161">
          <cell r="H161" t="str">
            <v>VIGILANTE ARMADO - 220 H</v>
          </cell>
          <cell r="BJ161">
            <v>0</v>
          </cell>
        </row>
        <row r="162">
          <cell r="H162" t="str">
            <v>VIGILANTE ARMADO - 12X36 DIURNO</v>
          </cell>
          <cell r="BJ162">
            <v>274.3594690909091</v>
          </cell>
        </row>
        <row r="163">
          <cell r="H163" t="str">
            <v>VIGILANTE ARMADO - 12X36 DIURNO</v>
          </cell>
          <cell r="BJ163">
            <v>274.3594690909091</v>
          </cell>
        </row>
        <row r="164">
          <cell r="H164" t="str">
            <v>VIGILANTE ARMADO - 12X36 DIURNO</v>
          </cell>
          <cell r="BJ164">
            <v>0</v>
          </cell>
        </row>
        <row r="165">
          <cell r="H165" t="str">
            <v>VIGILANTE ARMADO - 12X36 NOTURNO</v>
          </cell>
          <cell r="BJ165">
            <v>328.48310981157022</v>
          </cell>
        </row>
        <row r="166">
          <cell r="H166" t="str">
            <v>VIGILANTE ARMADO - 12X36 NOTURNO</v>
          </cell>
          <cell r="BJ166">
            <v>0</v>
          </cell>
        </row>
        <row r="167">
          <cell r="H167" t="str">
            <v>VIGILANTE ARMADO - 12X36 NOTURNO</v>
          </cell>
          <cell r="BJ167">
            <v>328.48310981157022</v>
          </cell>
        </row>
        <row r="176">
          <cell r="H176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  <cell r="W1"/>
        </row>
        <row r="2">
          <cell r="F2"/>
          <cell r="R2"/>
          <cell r="W2"/>
        </row>
        <row r="3">
          <cell r="F3"/>
          <cell r="R3"/>
          <cell r="W3"/>
        </row>
        <row r="4">
          <cell r="B4"/>
          <cell r="F4"/>
          <cell r="R4"/>
          <cell r="W4"/>
        </row>
        <row r="5">
          <cell r="B5"/>
          <cell r="F5"/>
          <cell r="R5" t="str">
            <v>VALOR TARIFA VT INTERIOR (REFERÊNCIA CONTAGEM)</v>
          </cell>
          <cell r="W5"/>
        </row>
        <row r="6">
          <cell r="B6"/>
          <cell r="F6"/>
          <cell r="R6"/>
          <cell r="W6"/>
        </row>
        <row r="7">
          <cell r="B7"/>
          <cell r="F7"/>
          <cell r="R7"/>
          <cell r="W7"/>
        </row>
        <row r="9">
          <cell r="B9" t="str">
            <v>POSTOS</v>
          </cell>
          <cell r="F9" t="str">
            <v>CARGO</v>
          </cell>
          <cell r="R9"/>
          <cell r="W9"/>
        </row>
        <row r="10">
          <cell r="B10"/>
          <cell r="F10"/>
          <cell r="R10" t="str">
            <v>TOTAL C/ DESCONTO</v>
          </cell>
          <cell r="W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376.74</v>
          </cell>
          <cell r="W11">
            <v>0</v>
          </cell>
        </row>
        <row r="12">
          <cell r="B12">
            <v>1</v>
          </cell>
          <cell r="F12" t="str">
            <v>VIGILANTE ARMADO - 220 H</v>
          </cell>
          <cell r="R12">
            <v>376.74</v>
          </cell>
          <cell r="W12">
            <v>0</v>
          </cell>
        </row>
        <row r="13">
          <cell r="B13">
            <v>1</v>
          </cell>
          <cell r="F13" t="str">
            <v>VIGILANTE ARMADO - 220 H</v>
          </cell>
          <cell r="R13">
            <v>376.74</v>
          </cell>
          <cell r="W13">
            <v>0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  <cell r="W14">
            <v>0</v>
          </cell>
        </row>
        <row r="15">
          <cell r="B15">
            <v>1</v>
          </cell>
          <cell r="F15" t="str">
            <v>VIGILANTE ARMADO - 220 H</v>
          </cell>
          <cell r="R15">
            <v>376.74</v>
          </cell>
          <cell r="W15">
            <v>0</v>
          </cell>
        </row>
        <row r="16">
          <cell r="B16">
            <v>1</v>
          </cell>
          <cell r="F16" t="str">
            <v>VIGILANTE ARMADO - 220 H</v>
          </cell>
          <cell r="R16">
            <v>376.74</v>
          </cell>
          <cell r="W16">
            <v>67.669200000000004</v>
          </cell>
        </row>
        <row r="17">
          <cell r="B17">
            <v>1</v>
          </cell>
          <cell r="F17" t="str">
            <v>VIGILANTE ARMADO - 12X36 DIURNO</v>
          </cell>
          <cell r="R17">
            <v>291.9735</v>
          </cell>
          <cell r="W17">
            <v>0</v>
          </cell>
        </row>
        <row r="18">
          <cell r="B18">
            <v>1</v>
          </cell>
          <cell r="F18" t="str">
            <v>VIGILANTE ARMADO - 12X36 DIURNO</v>
          </cell>
          <cell r="R18">
            <v>291.9735</v>
          </cell>
          <cell r="W18">
            <v>124.81920000000001</v>
          </cell>
        </row>
        <row r="19">
          <cell r="B19">
            <v>1</v>
          </cell>
          <cell r="F19" t="str">
            <v>VIGILANTE ARMADO - 12X36 DIURNO</v>
          </cell>
          <cell r="R19">
            <v>291.9735</v>
          </cell>
          <cell r="W19">
            <v>0</v>
          </cell>
        </row>
        <row r="20">
          <cell r="B20">
            <v>1</v>
          </cell>
          <cell r="F20" t="str">
            <v>VIGILANTE ARMADO - 12X36 DIURNO</v>
          </cell>
          <cell r="R20">
            <v>291.9735</v>
          </cell>
          <cell r="W20">
            <v>124.81920000000001</v>
          </cell>
        </row>
        <row r="21">
          <cell r="B21">
            <v>0</v>
          </cell>
          <cell r="F21" t="str">
            <v>VIGILANTE ARMADO - 12X36 NOTURNO</v>
          </cell>
          <cell r="R21">
            <v>0</v>
          </cell>
          <cell r="W21">
            <v>0</v>
          </cell>
        </row>
        <row r="22">
          <cell r="B22">
            <v>0</v>
          </cell>
          <cell r="F22" t="str">
            <v>VIGILANTE ARMADO - 12X36 NOTURNO</v>
          </cell>
          <cell r="R22">
            <v>0</v>
          </cell>
          <cell r="W22">
            <v>0</v>
          </cell>
        </row>
        <row r="23">
          <cell r="B23">
            <v>1</v>
          </cell>
          <cell r="F23" t="str">
            <v>VIGILANTE ARMADO - 12X36 NOTURNO</v>
          </cell>
          <cell r="R23">
            <v>291.9735</v>
          </cell>
          <cell r="W23">
            <v>0</v>
          </cell>
        </row>
        <row r="24">
          <cell r="B24">
            <v>1</v>
          </cell>
          <cell r="F24" t="str">
            <v>VIGILANTE ARMADO - 12X36 DIURNO</v>
          </cell>
          <cell r="R24">
            <v>291.9735</v>
          </cell>
          <cell r="W24">
            <v>124.81920000000001</v>
          </cell>
        </row>
        <row r="25">
          <cell r="B25">
            <v>1</v>
          </cell>
          <cell r="F25" t="str">
            <v>VIGILANTE ARMADO - 12X36 NOTURNO</v>
          </cell>
          <cell r="R25">
            <v>291.9735</v>
          </cell>
          <cell r="W25">
            <v>0</v>
          </cell>
        </row>
        <row r="26">
          <cell r="B26">
            <v>1</v>
          </cell>
          <cell r="F26" t="str">
            <v>VIGILANTE ARMADO - 220 H</v>
          </cell>
          <cell r="R26">
            <v>376.74</v>
          </cell>
          <cell r="W26">
            <v>67.669200000000004</v>
          </cell>
        </row>
        <row r="27">
          <cell r="B27">
            <v>1</v>
          </cell>
          <cell r="F27" t="str">
            <v>VIGILANTE ARMADO - 12X36 NOTURNO</v>
          </cell>
          <cell r="R27">
            <v>291.9735</v>
          </cell>
          <cell r="W27">
            <v>0</v>
          </cell>
        </row>
        <row r="28">
          <cell r="B28">
            <v>0</v>
          </cell>
          <cell r="F28" t="str">
            <v>VIGILANTE ARMADO - 12X36 NOTURNO</v>
          </cell>
          <cell r="R28">
            <v>0</v>
          </cell>
          <cell r="W28">
            <v>0</v>
          </cell>
        </row>
        <row r="29">
          <cell r="B29">
            <v>1</v>
          </cell>
          <cell r="F29" t="str">
            <v>VIGILANTE ARMADO - 12X36 NOTURNO</v>
          </cell>
          <cell r="R29">
            <v>291.9735</v>
          </cell>
          <cell r="W29">
            <v>0</v>
          </cell>
        </row>
        <row r="30">
          <cell r="B30">
            <v>1</v>
          </cell>
          <cell r="F30" t="str">
            <v>VIGILANTE ARMADO - 12X36 NOTURNO</v>
          </cell>
          <cell r="R30">
            <v>291.9735</v>
          </cell>
          <cell r="W30">
            <v>0</v>
          </cell>
        </row>
        <row r="31">
          <cell r="B31">
            <v>1</v>
          </cell>
          <cell r="F31" t="str">
            <v>VIGILANTE ARMADO - 12X36 DIURNO</v>
          </cell>
          <cell r="R31">
            <v>291.9735</v>
          </cell>
          <cell r="W31">
            <v>124.81920000000001</v>
          </cell>
        </row>
        <row r="32">
          <cell r="B32">
            <v>0</v>
          </cell>
          <cell r="F32" t="str">
            <v>VIGILANTE ARMADO - 12X36 DIURNO</v>
          </cell>
          <cell r="R32">
            <v>0</v>
          </cell>
          <cell r="W32">
            <v>0</v>
          </cell>
        </row>
        <row r="33">
          <cell r="B33">
            <v>1</v>
          </cell>
          <cell r="F33" t="str">
            <v>VIGILANTE ARMADO - 12X36 DIURNO</v>
          </cell>
          <cell r="R33">
            <v>291.9735</v>
          </cell>
          <cell r="W33">
            <v>0</v>
          </cell>
        </row>
        <row r="34">
          <cell r="B34">
            <v>1</v>
          </cell>
          <cell r="F34" t="str">
            <v>VIGILANTE ARMADO - 12X36 NOTURNO</v>
          </cell>
          <cell r="R34">
            <v>291.9735</v>
          </cell>
          <cell r="W34">
            <v>0</v>
          </cell>
        </row>
        <row r="35">
          <cell r="B35">
            <v>1</v>
          </cell>
          <cell r="F35" t="str">
            <v>VIGILANTE ARMADO - 12X36 DIURNO</v>
          </cell>
          <cell r="R35">
            <v>291.9735</v>
          </cell>
          <cell r="W35">
            <v>0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  <cell r="W36">
            <v>0</v>
          </cell>
        </row>
        <row r="37">
          <cell r="B37">
            <v>1</v>
          </cell>
          <cell r="F37" t="str">
            <v>VIGILANTE ARMADO - 12X36 DIURNO</v>
          </cell>
          <cell r="R37">
            <v>291.9735</v>
          </cell>
          <cell r="W37">
            <v>124.81920000000001</v>
          </cell>
        </row>
        <row r="38">
          <cell r="B38">
            <v>0</v>
          </cell>
          <cell r="F38" t="str">
            <v>VIGILANTE ARMADO - 12X36 DIURNO</v>
          </cell>
          <cell r="R38">
            <v>0</v>
          </cell>
          <cell r="W38">
            <v>0</v>
          </cell>
        </row>
        <row r="39">
          <cell r="B39">
            <v>0</v>
          </cell>
          <cell r="F39" t="str">
            <v>VIGILANTE ARMADO - 12X36 DIURNO</v>
          </cell>
          <cell r="R39">
            <v>0</v>
          </cell>
          <cell r="W39">
            <v>0</v>
          </cell>
        </row>
        <row r="40">
          <cell r="B40">
            <v>1</v>
          </cell>
          <cell r="F40" t="str">
            <v>VIGILANTE ARMADO - 220 H</v>
          </cell>
          <cell r="R40">
            <v>376.74</v>
          </cell>
          <cell r="W40">
            <v>0</v>
          </cell>
        </row>
        <row r="41">
          <cell r="B41">
            <v>0</v>
          </cell>
          <cell r="F41" t="str">
            <v>VIGILANTE ARMADO - 220 H</v>
          </cell>
          <cell r="R41">
            <v>0</v>
          </cell>
          <cell r="W41">
            <v>0</v>
          </cell>
        </row>
        <row r="42">
          <cell r="B42">
            <v>1</v>
          </cell>
          <cell r="F42" t="str">
            <v>VIGILANTE ARMADO - 12X36 DIURNO</v>
          </cell>
          <cell r="R42">
            <v>291.9735</v>
          </cell>
          <cell r="W42">
            <v>124.81920000000001</v>
          </cell>
        </row>
        <row r="43">
          <cell r="B43">
            <v>1</v>
          </cell>
          <cell r="F43" t="str">
            <v>VIGILANTE ARMADO - 12X36 DIURNO</v>
          </cell>
          <cell r="R43">
            <v>291.9735</v>
          </cell>
          <cell r="W43">
            <v>124.81920000000001</v>
          </cell>
        </row>
        <row r="44">
          <cell r="B44">
            <v>0</v>
          </cell>
          <cell r="F44" t="str">
            <v>VIGILANTE ARMADO - 12X36 NOTURNO</v>
          </cell>
          <cell r="R44">
            <v>0</v>
          </cell>
          <cell r="W44">
            <v>0</v>
          </cell>
        </row>
        <row r="45">
          <cell r="B45">
            <v>1</v>
          </cell>
          <cell r="F45" t="str">
            <v>VIGILANTE ARMADO - 12X36 NOTURNO</v>
          </cell>
          <cell r="R45">
            <v>291.9735</v>
          </cell>
          <cell r="W45">
            <v>124.81920000000001</v>
          </cell>
        </row>
        <row r="46">
          <cell r="B46">
            <v>0</v>
          </cell>
          <cell r="F46" t="str">
            <v>VIGILANTE ARMADO - 12X36 NOTURNO</v>
          </cell>
          <cell r="R46">
            <v>0</v>
          </cell>
          <cell r="W46">
            <v>0</v>
          </cell>
        </row>
        <row r="47">
          <cell r="B47">
            <v>1</v>
          </cell>
          <cell r="F47" t="str">
            <v>VIGILANTE ARMADO - 220 H</v>
          </cell>
          <cell r="R47">
            <v>376.74</v>
          </cell>
          <cell r="W47">
            <v>193.66919999999999</v>
          </cell>
        </row>
        <row r="48">
          <cell r="B48">
            <v>1</v>
          </cell>
          <cell r="F48" t="str">
            <v>VIGILANTE ARMADO - 12X36 DIURNO</v>
          </cell>
          <cell r="R48">
            <v>291.9735</v>
          </cell>
          <cell r="W48">
            <v>0</v>
          </cell>
        </row>
        <row r="49">
          <cell r="B49">
            <v>1</v>
          </cell>
          <cell r="F49" t="str">
            <v>VIGILANTE ARMADO - 12X36 DIURNO</v>
          </cell>
          <cell r="R49">
            <v>291.9735</v>
          </cell>
          <cell r="W49">
            <v>124.81920000000001</v>
          </cell>
        </row>
        <row r="50">
          <cell r="B50">
            <v>1</v>
          </cell>
          <cell r="F50" t="str">
            <v>VIGILANTE ARMADO - 12X36 NOTURNO</v>
          </cell>
          <cell r="R50">
            <v>291.9735</v>
          </cell>
          <cell r="W50">
            <v>0</v>
          </cell>
        </row>
        <row r="51">
          <cell r="B51">
            <v>1</v>
          </cell>
          <cell r="F51" t="str">
            <v>VIGILANTE ARMADO - 12X36 DIURNO</v>
          </cell>
          <cell r="R51">
            <v>291.9735</v>
          </cell>
          <cell r="W51">
            <v>0</v>
          </cell>
        </row>
        <row r="52">
          <cell r="B52">
            <v>0</v>
          </cell>
          <cell r="F52" t="str">
            <v>VIGILANTE ARMADO - 12X36 DIURNO</v>
          </cell>
          <cell r="R52">
            <v>0</v>
          </cell>
          <cell r="W52">
            <v>0</v>
          </cell>
        </row>
        <row r="53">
          <cell r="B53">
            <v>1</v>
          </cell>
          <cell r="F53" t="str">
            <v>VIGILANTE ARMADO - 12X36 DIURNO</v>
          </cell>
          <cell r="R53">
            <v>291.9735</v>
          </cell>
          <cell r="W53">
            <v>0</v>
          </cell>
        </row>
        <row r="54">
          <cell r="B54">
            <v>1</v>
          </cell>
          <cell r="F54" t="str">
            <v>VIGILANTE ARMADO - 12X36 NOTURNO</v>
          </cell>
          <cell r="R54">
            <v>291.9735</v>
          </cell>
          <cell r="W54">
            <v>27.169200000000004</v>
          </cell>
        </row>
        <row r="55">
          <cell r="B55">
            <v>1</v>
          </cell>
          <cell r="F55" t="str">
            <v>VIGILANTE ARMADO - 12X36 NOTURNO</v>
          </cell>
          <cell r="R55">
            <v>291.9735</v>
          </cell>
          <cell r="W55">
            <v>0</v>
          </cell>
        </row>
        <row r="56">
          <cell r="B56">
            <v>0</v>
          </cell>
          <cell r="F56" t="str">
            <v>VIGILANTE ARMADO - 12X36 DIURNO</v>
          </cell>
          <cell r="R56">
            <v>0</v>
          </cell>
          <cell r="W56">
            <v>0</v>
          </cell>
        </row>
        <row r="57">
          <cell r="B57">
            <v>1</v>
          </cell>
          <cell r="F57" t="str">
            <v>VIGILANTE ARMADO - 12X36 DIURNO</v>
          </cell>
          <cell r="R57">
            <v>291.9735</v>
          </cell>
          <cell r="W57">
            <v>124.81920000000001</v>
          </cell>
        </row>
        <row r="58">
          <cell r="B58">
            <v>1</v>
          </cell>
          <cell r="F58" t="str">
            <v>VIGILANTE ARMADO - 12X36 NOTURNO</v>
          </cell>
          <cell r="R58">
            <v>291.9735</v>
          </cell>
          <cell r="W58">
            <v>0</v>
          </cell>
        </row>
        <row r="59">
          <cell r="B59">
            <v>0</v>
          </cell>
          <cell r="F59" t="str">
            <v>VIGILANTE ARMADO - 12X36 NOTURNO</v>
          </cell>
          <cell r="R59">
            <v>0</v>
          </cell>
          <cell r="W59">
            <v>0</v>
          </cell>
        </row>
        <row r="60">
          <cell r="B60">
            <v>1</v>
          </cell>
          <cell r="F60" t="str">
            <v>VIGILANTE ARMADO - 12X36 NOTURNO</v>
          </cell>
          <cell r="R60">
            <v>291.9735</v>
          </cell>
          <cell r="W60">
            <v>124.81920000000001</v>
          </cell>
        </row>
        <row r="61">
          <cell r="B61">
            <v>0</v>
          </cell>
          <cell r="F61" t="str">
            <v>VIGILANTE ARMADO - 12X36 DIURNO</v>
          </cell>
          <cell r="R61">
            <v>0</v>
          </cell>
          <cell r="W61">
            <v>0</v>
          </cell>
        </row>
        <row r="62">
          <cell r="B62">
            <v>0</v>
          </cell>
          <cell r="F62" t="str">
            <v>VIGILANTE ARMADO - 12X36 DIURNO</v>
          </cell>
          <cell r="R62">
            <v>0</v>
          </cell>
          <cell r="W62">
            <v>0</v>
          </cell>
        </row>
        <row r="63">
          <cell r="B63">
            <v>1</v>
          </cell>
          <cell r="F63" t="str">
            <v>VIGILANTE ARMADO - 12X36 DIURNO</v>
          </cell>
          <cell r="R63">
            <v>291.9735</v>
          </cell>
          <cell r="W63">
            <v>0</v>
          </cell>
        </row>
        <row r="64">
          <cell r="B64">
            <v>1</v>
          </cell>
          <cell r="F64" t="str">
            <v>VIGILANTE ARMADO - 12X36 DIURNO</v>
          </cell>
          <cell r="R64">
            <v>291.9735</v>
          </cell>
          <cell r="W64">
            <v>0</v>
          </cell>
        </row>
        <row r="65">
          <cell r="B65">
            <v>0</v>
          </cell>
          <cell r="F65" t="str">
            <v>VIGILANTE ARMADO - 12X36 NOTURNO</v>
          </cell>
          <cell r="R65">
            <v>0</v>
          </cell>
          <cell r="W65">
            <v>0</v>
          </cell>
        </row>
        <row r="66">
          <cell r="B66">
            <v>1</v>
          </cell>
          <cell r="F66" t="str">
            <v>VIGILANTE ARMADO - 12X36 NOTURNO</v>
          </cell>
          <cell r="R66">
            <v>291.9735</v>
          </cell>
          <cell r="W66">
            <v>124.81920000000001</v>
          </cell>
        </row>
        <row r="67">
          <cell r="B67">
            <v>0</v>
          </cell>
          <cell r="F67" t="str">
            <v>VIGILANTE ARMADO - 12X36 NOTURNO</v>
          </cell>
          <cell r="R67">
            <v>0</v>
          </cell>
          <cell r="W67">
            <v>0</v>
          </cell>
        </row>
        <row r="68">
          <cell r="B68">
            <v>0</v>
          </cell>
          <cell r="F68" t="str">
            <v>VIGILANTE ARMADO - 12X36 NOTURNO</v>
          </cell>
          <cell r="R68">
            <v>0</v>
          </cell>
          <cell r="W68">
            <v>0</v>
          </cell>
        </row>
        <row r="69">
          <cell r="B69">
            <v>1</v>
          </cell>
          <cell r="F69" t="str">
            <v>VIGILANTE ARMADO - 12X36 NOTURNO</v>
          </cell>
          <cell r="R69">
            <v>291.9735</v>
          </cell>
          <cell r="W69">
            <v>0</v>
          </cell>
        </row>
        <row r="70">
          <cell r="B70">
            <v>1</v>
          </cell>
          <cell r="F70" t="str">
            <v>VIGILANTE ARMADO - 220 H</v>
          </cell>
          <cell r="R70">
            <v>376.74</v>
          </cell>
          <cell r="W70">
            <v>67.669200000000004</v>
          </cell>
        </row>
        <row r="71">
          <cell r="B71">
            <v>1</v>
          </cell>
          <cell r="F71" t="str">
            <v>VIGILANTE ARMADO - 220 H</v>
          </cell>
          <cell r="R71">
            <v>376.74</v>
          </cell>
          <cell r="W71">
            <v>193.66919999999999</v>
          </cell>
        </row>
        <row r="72">
          <cell r="B72">
            <v>1</v>
          </cell>
          <cell r="F72" t="str">
            <v>VIGILANTE ARMADO - 12X36 DIURNO</v>
          </cell>
          <cell r="R72">
            <v>291.9735</v>
          </cell>
          <cell r="W72">
            <v>0</v>
          </cell>
        </row>
        <row r="73">
          <cell r="B73">
            <v>1</v>
          </cell>
          <cell r="F73" t="str">
            <v>VIGILANTE ARMADO - 12X36 DIURNO</v>
          </cell>
          <cell r="R73">
            <v>291.9735</v>
          </cell>
          <cell r="W73">
            <v>0</v>
          </cell>
        </row>
        <row r="74">
          <cell r="B74">
            <v>0</v>
          </cell>
          <cell r="F74" t="str">
            <v>VIGILANTE ARMADO - 12X36 DIURNO</v>
          </cell>
          <cell r="R74">
            <v>0</v>
          </cell>
          <cell r="W74">
            <v>0</v>
          </cell>
        </row>
        <row r="75">
          <cell r="B75">
            <v>1</v>
          </cell>
          <cell r="F75" t="str">
            <v>VIGILANTE ARMADO - 220 H</v>
          </cell>
          <cell r="R75">
            <v>376.74</v>
          </cell>
          <cell r="W75">
            <v>0</v>
          </cell>
        </row>
        <row r="76">
          <cell r="B76">
            <v>1</v>
          </cell>
          <cell r="F76" t="str">
            <v>VIGILANTE ARMADO - 220 H</v>
          </cell>
          <cell r="R76">
            <v>376.74</v>
          </cell>
          <cell r="W76">
            <v>67.669200000000004</v>
          </cell>
        </row>
        <row r="77">
          <cell r="B77">
            <v>1</v>
          </cell>
          <cell r="F77" t="str">
            <v>VIGILANTE ARMADO - 220 H</v>
          </cell>
          <cell r="R77">
            <v>376.74</v>
          </cell>
          <cell r="W77">
            <v>0</v>
          </cell>
        </row>
        <row r="78">
          <cell r="B78">
            <v>1</v>
          </cell>
          <cell r="F78" t="str">
            <v>VIGILANTE ARMADO - 220 H</v>
          </cell>
          <cell r="R78">
            <v>376.74</v>
          </cell>
          <cell r="W78">
            <v>0</v>
          </cell>
        </row>
        <row r="79">
          <cell r="B79">
            <v>1</v>
          </cell>
          <cell r="F79" t="str">
            <v>VIGILANTE ARMADO - 220 H</v>
          </cell>
          <cell r="R79">
            <v>376.74</v>
          </cell>
          <cell r="W79">
            <v>0</v>
          </cell>
        </row>
        <row r="80">
          <cell r="B80">
            <v>1</v>
          </cell>
          <cell r="F80" t="str">
            <v>VIGILANTE ARMADO - 12X36 NOTURNO</v>
          </cell>
          <cell r="R80">
            <v>291.9735</v>
          </cell>
          <cell r="W80">
            <v>0</v>
          </cell>
        </row>
        <row r="81">
          <cell r="B81">
            <v>1</v>
          </cell>
          <cell r="F81" t="str">
            <v>VIGILANTE ARMADO - 12X36 NOTURNO</v>
          </cell>
          <cell r="R81">
            <v>291.9735</v>
          </cell>
          <cell r="W81">
            <v>0</v>
          </cell>
        </row>
        <row r="82">
          <cell r="B82">
            <v>0</v>
          </cell>
          <cell r="F82" t="str">
            <v>VIGILANTE ARMADO - 12X36 NOTURNO</v>
          </cell>
          <cell r="R82">
            <v>0</v>
          </cell>
          <cell r="W82">
            <v>0</v>
          </cell>
        </row>
        <row r="83">
          <cell r="B83">
            <v>1</v>
          </cell>
          <cell r="F83" t="str">
            <v>VIGILANTE ARMADO - 12X36 DIURNO</v>
          </cell>
          <cell r="R83">
            <v>291.9735</v>
          </cell>
          <cell r="W83">
            <v>27.169200000000004</v>
          </cell>
        </row>
        <row r="84">
          <cell r="B84">
            <v>1</v>
          </cell>
          <cell r="F84" t="str">
            <v>VIGILANTE ARMADO - 12X36 DIURNO</v>
          </cell>
          <cell r="R84">
            <v>291.9735</v>
          </cell>
          <cell r="W84">
            <v>27.169200000000004</v>
          </cell>
        </row>
        <row r="85">
          <cell r="B85">
            <v>0</v>
          </cell>
          <cell r="F85" t="str">
            <v>VIGILANTE ARMADO - 220 H</v>
          </cell>
          <cell r="R85">
            <v>0</v>
          </cell>
          <cell r="W85">
            <v>0</v>
          </cell>
        </row>
        <row r="86">
          <cell r="B86">
            <v>1</v>
          </cell>
          <cell r="F86" t="str">
            <v>VIGILANTE ARMADO - 220 H</v>
          </cell>
          <cell r="R86">
            <v>376.74</v>
          </cell>
          <cell r="W86">
            <v>0</v>
          </cell>
        </row>
        <row r="87">
          <cell r="B87">
            <v>1</v>
          </cell>
          <cell r="F87" t="str">
            <v>VIGILANTE ARMADO - 220 H</v>
          </cell>
          <cell r="R87">
            <v>376.74</v>
          </cell>
          <cell r="W87">
            <v>0</v>
          </cell>
        </row>
        <row r="88">
          <cell r="B88">
            <v>0</v>
          </cell>
          <cell r="F88" t="str">
            <v>VIGILANTE ARMADO - 220 H</v>
          </cell>
          <cell r="R88">
            <v>0</v>
          </cell>
          <cell r="W88">
            <v>0</v>
          </cell>
        </row>
        <row r="89">
          <cell r="B89">
            <v>0</v>
          </cell>
          <cell r="F89" t="str">
            <v>VIGILANTE ARMADO - 220 H</v>
          </cell>
          <cell r="R89">
            <v>0</v>
          </cell>
          <cell r="W89">
            <v>0</v>
          </cell>
        </row>
        <row r="90">
          <cell r="B90">
            <v>1</v>
          </cell>
          <cell r="F90" t="str">
            <v>VIGILANTE ARMADO - 220 H</v>
          </cell>
          <cell r="R90">
            <v>376.74</v>
          </cell>
          <cell r="W90">
            <v>0</v>
          </cell>
        </row>
        <row r="91">
          <cell r="B91">
            <v>1</v>
          </cell>
          <cell r="F91" t="str">
            <v>VIGILANTE ARMADO - 12X36 DIURNO</v>
          </cell>
          <cell r="R91">
            <v>291.9735</v>
          </cell>
          <cell r="W91">
            <v>0</v>
          </cell>
        </row>
        <row r="92">
          <cell r="B92">
            <v>1</v>
          </cell>
          <cell r="F92" t="str">
            <v>VIGILANTE ARMADO - 12X36 NOTURNO</v>
          </cell>
          <cell r="R92">
            <v>291.9735</v>
          </cell>
          <cell r="W92">
            <v>0</v>
          </cell>
        </row>
        <row r="93">
          <cell r="B93">
            <v>1</v>
          </cell>
          <cell r="F93" t="str">
            <v>VIGILANTE ARMADO - 12X36 DIURNO</v>
          </cell>
          <cell r="R93">
            <v>291.9735</v>
          </cell>
          <cell r="W93">
            <v>27.169200000000004</v>
          </cell>
        </row>
        <row r="94">
          <cell r="B94">
            <v>1</v>
          </cell>
          <cell r="F94" t="str">
            <v>VIGILANTE ARMADO - 12X36 NOTURNO</v>
          </cell>
          <cell r="R94">
            <v>291.9735</v>
          </cell>
          <cell r="W94">
            <v>0</v>
          </cell>
        </row>
        <row r="95">
          <cell r="B95">
            <v>1</v>
          </cell>
          <cell r="F95" t="str">
            <v>VIGILANTE ARMADO - 220 H</v>
          </cell>
          <cell r="R95">
            <v>376.74</v>
          </cell>
          <cell r="W95">
            <v>0</v>
          </cell>
        </row>
        <row r="96">
          <cell r="B96">
            <v>1</v>
          </cell>
          <cell r="F96" t="str">
            <v>VIGILANTE ARMADO - 220 H</v>
          </cell>
          <cell r="R96">
            <v>376.74</v>
          </cell>
          <cell r="W96">
            <v>0</v>
          </cell>
        </row>
        <row r="97">
          <cell r="B97">
            <v>0</v>
          </cell>
          <cell r="F97" t="str">
            <v>VIGILANTE ARMADO - 220 H</v>
          </cell>
          <cell r="R97">
            <v>0</v>
          </cell>
          <cell r="W97">
            <v>0</v>
          </cell>
        </row>
        <row r="98">
          <cell r="B98">
            <v>0</v>
          </cell>
          <cell r="F98" t="str">
            <v>VIGILANTE ARMADO - 220 H</v>
          </cell>
          <cell r="R98">
            <v>0</v>
          </cell>
          <cell r="W98">
            <v>0</v>
          </cell>
        </row>
        <row r="99">
          <cell r="B99">
            <v>1</v>
          </cell>
          <cell r="F99" t="str">
            <v>VIGILANTE ARMADO - 220 H</v>
          </cell>
          <cell r="R99">
            <v>376.74</v>
          </cell>
          <cell r="W99">
            <v>0</v>
          </cell>
        </row>
        <row r="100">
          <cell r="B100">
            <v>1</v>
          </cell>
          <cell r="F100" t="str">
            <v>VIGILANTE ARMADO - 220 H</v>
          </cell>
          <cell r="R100">
            <v>376.74</v>
          </cell>
          <cell r="W100">
            <v>0</v>
          </cell>
        </row>
        <row r="101">
          <cell r="B101">
            <v>1</v>
          </cell>
          <cell r="F101" t="str">
            <v>VIGILANTE ARMADO - 220 H</v>
          </cell>
          <cell r="R101">
            <v>376.74</v>
          </cell>
          <cell r="W101">
            <v>0</v>
          </cell>
        </row>
        <row r="102">
          <cell r="B102">
            <v>0</v>
          </cell>
          <cell r="F102" t="str">
            <v>VIGILANTE ARMADO - 12X36 DIURNO</v>
          </cell>
          <cell r="R102">
            <v>0</v>
          </cell>
          <cell r="W102">
            <v>0</v>
          </cell>
        </row>
        <row r="103">
          <cell r="B103">
            <v>1</v>
          </cell>
          <cell r="F103" t="str">
            <v>VIGILANTE ARMADO - 220 H</v>
          </cell>
          <cell r="R103">
            <v>376.74</v>
          </cell>
          <cell r="W103">
            <v>0</v>
          </cell>
        </row>
        <row r="104">
          <cell r="B104">
            <v>1</v>
          </cell>
          <cell r="F104" t="str">
            <v>VIGILANTE ARMADO - 12X36 DIURNO</v>
          </cell>
          <cell r="R104">
            <v>291.9735</v>
          </cell>
          <cell r="W104">
            <v>0</v>
          </cell>
        </row>
        <row r="105">
          <cell r="B105">
            <v>1</v>
          </cell>
          <cell r="F105" t="str">
            <v>VIGILANTE ARMADO - 12X36 NOTURNO</v>
          </cell>
          <cell r="R105">
            <v>291.9735</v>
          </cell>
          <cell r="W105">
            <v>0</v>
          </cell>
        </row>
        <row r="106">
          <cell r="B106">
            <v>1</v>
          </cell>
          <cell r="F106" t="str">
            <v>VIGILANTE ARMADO - 12X36 DIURNO</v>
          </cell>
          <cell r="R106">
            <v>291.9735</v>
          </cell>
          <cell r="W106">
            <v>0</v>
          </cell>
        </row>
        <row r="107">
          <cell r="B107">
            <v>0</v>
          </cell>
          <cell r="F107" t="str">
            <v>VIGILANTE ARMADO - 12X36 DIURNO</v>
          </cell>
          <cell r="R107">
            <v>0</v>
          </cell>
          <cell r="W107">
            <v>0</v>
          </cell>
        </row>
        <row r="108">
          <cell r="B108">
            <v>0</v>
          </cell>
          <cell r="F108" t="str">
            <v>VIGILANTE ARMADO - 12X36 DIURNO</v>
          </cell>
          <cell r="R108">
            <v>0</v>
          </cell>
          <cell r="W108">
            <v>0</v>
          </cell>
        </row>
        <row r="109">
          <cell r="B109">
            <v>1</v>
          </cell>
          <cell r="F109" t="str">
            <v>VIGILANTE ARMADO - 12X36 NOTURNO</v>
          </cell>
          <cell r="R109">
            <v>291.9735</v>
          </cell>
          <cell r="W109">
            <v>0</v>
          </cell>
        </row>
        <row r="110">
          <cell r="B110">
            <v>0</v>
          </cell>
          <cell r="F110" t="str">
            <v>VIGILANTE ARMADO - 12X36 NOTURNO</v>
          </cell>
          <cell r="R110">
            <v>0</v>
          </cell>
          <cell r="W110">
            <v>0</v>
          </cell>
        </row>
        <row r="111">
          <cell r="B111">
            <v>1</v>
          </cell>
          <cell r="F111" t="str">
            <v>VIGILANTE ARMADO - 220 H</v>
          </cell>
          <cell r="R111">
            <v>376.74</v>
          </cell>
          <cell r="W111">
            <v>0</v>
          </cell>
        </row>
        <row r="112">
          <cell r="B112">
            <v>1</v>
          </cell>
          <cell r="F112" t="str">
            <v>VIGILANTE ARMADO - 12X36 NOTURNO</v>
          </cell>
          <cell r="R112">
            <v>291.9735</v>
          </cell>
          <cell r="W112">
            <v>0</v>
          </cell>
        </row>
        <row r="113">
          <cell r="B113">
            <v>0</v>
          </cell>
          <cell r="F113" t="str">
            <v>VIGILANTE ARMADO - 12X36 NOTURNO</v>
          </cell>
          <cell r="R113">
            <v>0</v>
          </cell>
          <cell r="W113">
            <v>0</v>
          </cell>
        </row>
        <row r="114">
          <cell r="B114">
            <v>0</v>
          </cell>
          <cell r="F114" t="str">
            <v>VIGILANTE ARMADO - 12X36 NOTURNO</v>
          </cell>
          <cell r="R114">
            <v>0</v>
          </cell>
          <cell r="W114">
            <v>0</v>
          </cell>
        </row>
        <row r="115">
          <cell r="B115">
            <v>1</v>
          </cell>
          <cell r="F115" t="str">
            <v>VIGILANTE ARMADO - 12X36 NOTURNO</v>
          </cell>
          <cell r="R115">
            <v>291.9735</v>
          </cell>
          <cell r="W115">
            <v>0</v>
          </cell>
        </row>
        <row r="116">
          <cell r="B116">
            <v>1</v>
          </cell>
          <cell r="F116" t="str">
            <v>VIGILANTE ARMADO - 220 H</v>
          </cell>
          <cell r="R116">
            <v>376.74</v>
          </cell>
          <cell r="W116">
            <v>0</v>
          </cell>
        </row>
        <row r="117">
          <cell r="B117">
            <v>1</v>
          </cell>
          <cell r="F117" t="str">
            <v>VIGILANTE ARMADO - 12X36 NOTURNO</v>
          </cell>
          <cell r="R117">
            <v>291.9735</v>
          </cell>
          <cell r="W117">
            <v>0</v>
          </cell>
        </row>
        <row r="118">
          <cell r="B118">
            <v>1</v>
          </cell>
          <cell r="F118" t="str">
            <v>VIGILANTE ARMADO - 12X36 NOTURNO</v>
          </cell>
          <cell r="R118">
            <v>291.9735</v>
          </cell>
          <cell r="W118">
            <v>0</v>
          </cell>
        </row>
        <row r="119">
          <cell r="B119">
            <v>1</v>
          </cell>
          <cell r="F119" t="str">
            <v>VIGILANTE ARMADO - 12X36 DIURNO</v>
          </cell>
          <cell r="R119">
            <v>291.9735</v>
          </cell>
          <cell r="W119">
            <v>0</v>
          </cell>
        </row>
        <row r="120">
          <cell r="B120">
            <v>1</v>
          </cell>
          <cell r="F120" t="str">
            <v>VIGILANTE ARMADO - 12X36 DIURNO</v>
          </cell>
          <cell r="R120">
            <v>291.9735</v>
          </cell>
          <cell r="W120">
            <v>0</v>
          </cell>
        </row>
        <row r="121">
          <cell r="B121">
            <v>1</v>
          </cell>
          <cell r="F121" t="str">
            <v>VIGILANTE ARMADO - 12X36 DIURNO</v>
          </cell>
          <cell r="R121">
            <v>291.9735</v>
          </cell>
          <cell r="W121">
            <v>27.169200000000004</v>
          </cell>
        </row>
        <row r="122">
          <cell r="B122">
            <v>0</v>
          </cell>
          <cell r="F122" t="str">
            <v>VIGILANTE ARMADO - 12X36 DIURNO</v>
          </cell>
          <cell r="R122">
            <v>0</v>
          </cell>
          <cell r="W122">
            <v>0</v>
          </cell>
        </row>
        <row r="123">
          <cell r="B123">
            <v>1</v>
          </cell>
          <cell r="F123" t="str">
            <v>VIGILANTE ARMADO - 12X36 DIURNO</v>
          </cell>
          <cell r="R123">
            <v>291.9735</v>
          </cell>
          <cell r="W123">
            <v>0</v>
          </cell>
        </row>
        <row r="124">
          <cell r="B124">
            <v>1</v>
          </cell>
          <cell r="F124" t="str">
            <v>VIGILANTE ARMADO - 220 H</v>
          </cell>
          <cell r="R124">
            <v>376.74</v>
          </cell>
          <cell r="W124">
            <v>0</v>
          </cell>
        </row>
        <row r="125">
          <cell r="B125">
            <v>0</v>
          </cell>
          <cell r="F125" t="str">
            <v>VIGILANTE ARMADO - 220 H</v>
          </cell>
          <cell r="R125">
            <v>0</v>
          </cell>
          <cell r="W125">
            <v>0</v>
          </cell>
        </row>
        <row r="126">
          <cell r="B126">
            <v>0</v>
          </cell>
          <cell r="F126" t="str">
            <v>VIGILANTE ARMADO - 12X36 NOTURNO</v>
          </cell>
          <cell r="R126">
            <v>0</v>
          </cell>
          <cell r="W126">
            <v>0</v>
          </cell>
        </row>
        <row r="127">
          <cell r="B127">
            <v>1</v>
          </cell>
          <cell r="F127" t="str">
            <v>VIGILANTE ARMADO - 12X36 NOTURNO</v>
          </cell>
          <cell r="R127">
            <v>291.9735</v>
          </cell>
          <cell r="W127">
            <v>0</v>
          </cell>
        </row>
        <row r="128">
          <cell r="B128">
            <v>1</v>
          </cell>
          <cell r="F128" t="str">
            <v>VIGILANTE ARMADO - 12X36 NOTURNO</v>
          </cell>
          <cell r="R128">
            <v>291.9735</v>
          </cell>
          <cell r="W128">
            <v>27.169200000000004</v>
          </cell>
        </row>
        <row r="129">
          <cell r="B129">
            <v>1</v>
          </cell>
          <cell r="F129" t="str">
            <v>VIGILANTE ARMADO - 12X36 DIURNO</v>
          </cell>
          <cell r="R129">
            <v>291.9735</v>
          </cell>
          <cell r="W129">
            <v>0</v>
          </cell>
        </row>
        <row r="130">
          <cell r="B130">
            <v>0</v>
          </cell>
          <cell r="F130" t="str">
            <v>VIGILANTE ARMADO - 12X36 NOTURNO</v>
          </cell>
          <cell r="R130">
            <v>0</v>
          </cell>
          <cell r="W130">
            <v>0</v>
          </cell>
        </row>
        <row r="131">
          <cell r="B131">
            <v>1</v>
          </cell>
          <cell r="F131" t="str">
            <v>VIGILANTE ARMADO - 12X36 NOTURNO</v>
          </cell>
          <cell r="R131">
            <v>291.9735</v>
          </cell>
          <cell r="W131">
            <v>0</v>
          </cell>
        </row>
        <row r="132">
          <cell r="B132">
            <v>1</v>
          </cell>
          <cell r="F132" t="str">
            <v>VIGILANTE ARMADO - 12X36 DIURNO</v>
          </cell>
          <cell r="R132">
            <v>291.9735</v>
          </cell>
          <cell r="W132">
            <v>124.81920000000001</v>
          </cell>
        </row>
        <row r="133">
          <cell r="B133">
            <v>1</v>
          </cell>
          <cell r="F133" t="str">
            <v>VIGILANTE ARMADO - 12X36 NOTURNO</v>
          </cell>
          <cell r="R133">
            <v>291.9735</v>
          </cell>
          <cell r="W133">
            <v>0</v>
          </cell>
        </row>
        <row r="134">
          <cell r="B134">
            <v>1</v>
          </cell>
          <cell r="F134" t="str">
            <v>VIGILANTE ARMADO - 12X36 NOTURNO</v>
          </cell>
          <cell r="R134">
            <v>291.9735</v>
          </cell>
          <cell r="W134">
            <v>0</v>
          </cell>
        </row>
        <row r="135">
          <cell r="B135">
            <v>0</v>
          </cell>
          <cell r="F135" t="str">
            <v>VIGILANTE ARMADO - 12X36 NOTURNO</v>
          </cell>
          <cell r="R135">
            <v>0</v>
          </cell>
          <cell r="W135">
            <v>0</v>
          </cell>
        </row>
        <row r="136">
          <cell r="B136">
            <v>1</v>
          </cell>
          <cell r="F136" t="str">
            <v>VIGILANTE ARMADO - 12X36 DIURNO</v>
          </cell>
          <cell r="R136">
            <v>291.9735</v>
          </cell>
          <cell r="W136">
            <v>0</v>
          </cell>
        </row>
        <row r="137">
          <cell r="B137">
            <v>0</v>
          </cell>
          <cell r="F137" t="str">
            <v>VIGILANTE ARMADO - 12X36 DIURNO</v>
          </cell>
          <cell r="R137">
            <v>0</v>
          </cell>
          <cell r="W137">
            <v>0</v>
          </cell>
        </row>
        <row r="138">
          <cell r="B138">
            <v>1</v>
          </cell>
          <cell r="F138" t="str">
            <v>VIGILANTE ARMADO - 12X36 DIURNO</v>
          </cell>
          <cell r="R138">
            <v>291.9735</v>
          </cell>
          <cell r="W138">
            <v>0</v>
          </cell>
        </row>
        <row r="139">
          <cell r="B139">
            <v>1</v>
          </cell>
          <cell r="F139" t="str">
            <v>VIGILANTE ARMADO - 12X36 NOTURNO</v>
          </cell>
          <cell r="R139">
            <v>291.9735</v>
          </cell>
          <cell r="W139">
            <v>0</v>
          </cell>
        </row>
        <row r="140">
          <cell r="B140">
            <v>0</v>
          </cell>
          <cell r="F140" t="str">
            <v>VIGILANTE ARMADO - 12X36 NOTURNO</v>
          </cell>
          <cell r="R140">
            <v>0</v>
          </cell>
          <cell r="W140">
            <v>0</v>
          </cell>
        </row>
        <row r="141">
          <cell r="B141">
            <v>1</v>
          </cell>
          <cell r="F141" t="str">
            <v>VIGILANTE ARMADO - 220 H</v>
          </cell>
          <cell r="R141">
            <v>75.347999999999999</v>
          </cell>
          <cell r="W141">
            <v>0</v>
          </cell>
        </row>
        <row r="142">
          <cell r="B142">
            <v>1</v>
          </cell>
          <cell r="F142" t="str">
            <v>VIGILANTE ARMADO - 220 H</v>
          </cell>
          <cell r="R142">
            <v>376.74</v>
          </cell>
          <cell r="W142">
            <v>0</v>
          </cell>
        </row>
        <row r="143">
          <cell r="B143">
            <v>0</v>
          </cell>
          <cell r="F143" t="str">
            <v>VIGILANTE ARMADO - 220 H</v>
          </cell>
          <cell r="R143">
            <v>0</v>
          </cell>
          <cell r="W143">
            <v>0</v>
          </cell>
        </row>
        <row r="144">
          <cell r="B144">
            <v>1</v>
          </cell>
          <cell r="F144" t="str">
            <v>VIGILANTE ARMADO - 12X36 DIURNO</v>
          </cell>
          <cell r="R144">
            <v>291.9735</v>
          </cell>
          <cell r="W144">
            <v>0</v>
          </cell>
        </row>
        <row r="145">
          <cell r="B145">
            <v>1</v>
          </cell>
          <cell r="F145" t="str">
            <v>VIGILANTE ARMADO - 12X36 DIURNO</v>
          </cell>
          <cell r="R145">
            <v>291.9735</v>
          </cell>
          <cell r="W145">
            <v>0</v>
          </cell>
        </row>
        <row r="146">
          <cell r="B146">
            <v>1</v>
          </cell>
          <cell r="F146" t="str">
            <v>VIGILANTE ARMADO - 12X36 DIURNO</v>
          </cell>
          <cell r="R146">
            <v>291.9735</v>
          </cell>
          <cell r="W146">
            <v>0</v>
          </cell>
        </row>
        <row r="147">
          <cell r="B147">
            <v>0</v>
          </cell>
          <cell r="F147" t="str">
            <v>VIGILANTE ARMADO - 12X36 DIURNO</v>
          </cell>
          <cell r="R147">
            <v>0</v>
          </cell>
          <cell r="W147">
            <v>0</v>
          </cell>
        </row>
        <row r="148">
          <cell r="B148">
            <v>0</v>
          </cell>
          <cell r="F148" t="str">
            <v>VIGILANTE ARMADO - 12X36 NOTURNO</v>
          </cell>
          <cell r="R148">
            <v>0</v>
          </cell>
          <cell r="W148">
            <v>0</v>
          </cell>
        </row>
        <row r="149">
          <cell r="B149">
            <v>1</v>
          </cell>
          <cell r="F149" t="str">
            <v>VIGILANTE ARMADO - 12X36 NOTURNO</v>
          </cell>
          <cell r="R149">
            <v>291.9735</v>
          </cell>
          <cell r="W149">
            <v>0</v>
          </cell>
        </row>
        <row r="150">
          <cell r="B150">
            <v>0</v>
          </cell>
          <cell r="F150" t="str">
            <v>VIGILANTE ARMADO - 12X36 NOTURNO</v>
          </cell>
          <cell r="R150">
            <v>0</v>
          </cell>
          <cell r="W150">
            <v>0</v>
          </cell>
        </row>
        <row r="151">
          <cell r="B151">
            <v>0</v>
          </cell>
          <cell r="F151" t="str">
            <v>VIGILANTE ARMADO - 12X36 NOTURNO</v>
          </cell>
          <cell r="R151">
            <v>0</v>
          </cell>
          <cell r="W151">
            <v>0</v>
          </cell>
        </row>
        <row r="152">
          <cell r="B152">
            <v>1</v>
          </cell>
          <cell r="F152" t="str">
            <v>VIGILANTE ARMADO - 12X36 NOTURNO</v>
          </cell>
          <cell r="R152">
            <v>291.9735</v>
          </cell>
          <cell r="W152">
            <v>0</v>
          </cell>
        </row>
        <row r="153">
          <cell r="B153">
            <v>0</v>
          </cell>
          <cell r="F153" t="str">
            <v>VIGILANTE ARMADO - 12X36 NOTURNO</v>
          </cell>
          <cell r="R153">
            <v>0</v>
          </cell>
          <cell r="W153">
            <v>0</v>
          </cell>
        </row>
        <row r="154">
          <cell r="B154">
            <v>0</v>
          </cell>
          <cell r="F154" t="str">
            <v>VIGILANTE ARMADO - 12X36 NOTURNO</v>
          </cell>
          <cell r="R154">
            <v>0</v>
          </cell>
          <cell r="W154">
            <v>0</v>
          </cell>
        </row>
        <row r="155">
          <cell r="B155">
            <v>1</v>
          </cell>
          <cell r="F155" t="str">
            <v>VIGILANTE ARMADO - 12X36 NOTURNO</v>
          </cell>
          <cell r="R155">
            <v>291.9735</v>
          </cell>
          <cell r="W155">
            <v>0</v>
          </cell>
        </row>
        <row r="156">
          <cell r="B156">
            <v>1</v>
          </cell>
          <cell r="F156" t="str">
            <v>VIGILANTE ARMADO - 12X36 DIURNO</v>
          </cell>
          <cell r="R156">
            <v>291.9735</v>
          </cell>
          <cell r="W156">
            <v>0</v>
          </cell>
        </row>
        <row r="157">
          <cell r="B157">
            <v>1</v>
          </cell>
          <cell r="F157" t="str">
            <v>VIGILANTE ARMADO - 12X36 NOTURNO</v>
          </cell>
          <cell r="R157">
            <v>291.9735</v>
          </cell>
          <cell r="W157">
            <v>0</v>
          </cell>
        </row>
        <row r="158">
          <cell r="B158">
            <v>1</v>
          </cell>
          <cell r="F158" t="str">
            <v>VIGILANTE ARMADO - 220 H</v>
          </cell>
          <cell r="R158">
            <v>376.74</v>
          </cell>
          <cell r="W158">
            <v>0</v>
          </cell>
        </row>
        <row r="159">
          <cell r="B159">
            <v>0</v>
          </cell>
          <cell r="F159" t="str">
            <v>VIGILANTE ARMADO - 220 H</v>
          </cell>
          <cell r="R159">
            <v>0</v>
          </cell>
          <cell r="W159">
            <v>0</v>
          </cell>
        </row>
        <row r="160">
          <cell r="B160">
            <v>1</v>
          </cell>
          <cell r="F160" t="str">
            <v>VIGILANTE ARMADO - 12X36 DIURNO</v>
          </cell>
          <cell r="R160">
            <v>291.9735</v>
          </cell>
          <cell r="W160">
            <v>0</v>
          </cell>
        </row>
        <row r="161">
          <cell r="B161">
            <v>1</v>
          </cell>
          <cell r="F161" t="str">
            <v>VIGILANTE ARMADO - 12X36 DIURNO</v>
          </cell>
          <cell r="R161">
            <v>291.9735</v>
          </cell>
          <cell r="W161">
            <v>0</v>
          </cell>
        </row>
        <row r="162">
          <cell r="B162">
            <v>0</v>
          </cell>
          <cell r="F162" t="str">
            <v>VIGILANTE ARMADO - 12X36 DIURNO</v>
          </cell>
          <cell r="R162">
            <v>0</v>
          </cell>
          <cell r="W162">
            <v>0</v>
          </cell>
        </row>
        <row r="163">
          <cell r="B163">
            <v>1</v>
          </cell>
          <cell r="F163" t="str">
            <v>VIGILANTE ARMADO - 12X36 NOTURNO</v>
          </cell>
          <cell r="R163">
            <v>291.9735</v>
          </cell>
          <cell r="W163">
            <v>0</v>
          </cell>
        </row>
        <row r="164">
          <cell r="B164">
            <v>0</v>
          </cell>
          <cell r="F164" t="str">
            <v>VIGILANTE ARMADO - 12X36 NOTURNO</v>
          </cell>
          <cell r="R164">
            <v>0</v>
          </cell>
          <cell r="W164">
            <v>0</v>
          </cell>
        </row>
        <row r="165">
          <cell r="B165">
            <v>1</v>
          </cell>
          <cell r="F165" t="str">
            <v>VIGILANTE ARMADO - 12X36 NOTURNO</v>
          </cell>
          <cell r="R165">
            <v>291.9735</v>
          </cell>
          <cell r="W165">
            <v>0</v>
          </cell>
        </row>
        <row r="166">
          <cell r="B166"/>
          <cell r="F166"/>
          <cell r="R166">
            <v>33190.794000000024</v>
          </cell>
          <cell r="W166">
            <v>2443.6800000000003</v>
          </cell>
        </row>
        <row r="167">
          <cell r="B167"/>
          <cell r="F167"/>
          <cell r="R167"/>
          <cell r="W167"/>
        </row>
        <row r="175">
          <cell r="B175" t="str">
            <v>FOI DEFINIDO QUE A METODOLOGIA DO CÁLCULO DE DIAS PARA VA E VT SERÁ IGUAL A "DIAS (20) MENOS DIAS ÚTEIS NÃO TRABALHADOS"</v>
          </cell>
          <cell r="F175"/>
          <cell r="R175"/>
        </row>
        <row r="176">
          <cell r="B176" t="str">
            <v xml:space="preserve">INICIALMENTE, QUANDO HOUVER FALTAS, FÉRIAS, AFASTAMENTOS, ETC, COM SUBSTITUTO, OS DIAS TRABALHADOS PELO SUBSTITUTO PODERÃO SER LANÇADOS NO TITULAR. </v>
          </cell>
          <cell r="F176"/>
          <cell r="R176"/>
        </row>
        <row r="177">
          <cell r="B177" t="str">
            <v>COM RELAÇÃO AO VALE TRANSPORTE, O DESCONTO DE 6% TERÁ SEMPRE DE SER PROPORCIONALIZADO PELOS DIAS TRABALHADOS NO MÊS (ISSO PARA O TITULAR E O SUBSTITUTO, SE HOUVER)</v>
          </cell>
          <cell r="F177"/>
          <cell r="R177"/>
        </row>
        <row r="178">
          <cell r="B178" t="str">
            <v>COM RELAÇÃO AO VALE TRANSPORTE, NAS FÉRIAS E FALTAS COM SUBSTITUTO, A REGRA É SEGUIR O TITULAR. SE ELE RECEBE O SUBSTITUTO RECEBE. SE NÃO RECEBE, O SUBSTITUTO NÃO RECEBE.</v>
          </cell>
          <cell r="F178"/>
          <cell r="R178"/>
        </row>
        <row r="179">
          <cell r="B179" t="str">
            <v>COM RELAÇÃO AO VALE TRANSPORTE, NAS LICENÇAS MATERNIDADE OU INSS E NAS DEMISSÕES,  A REGRA É SEGUIR O SUBSTITUTO OU NOVO CONTRATADO.</v>
          </cell>
          <cell r="F179"/>
          <cell r="R179"/>
        </row>
        <row r="180">
          <cell r="B180" t="str">
            <v>COM RELAÇÃO AO VALE TRANSPORTE, NO MÊS DA DEMISSÃO COM NOVO CONTRATADO,  SÓ PODE HAVER UM DESCONTO DE R$ 1,00  (POR DEFINIÇÃO SERÁ O DEMITIDO) POR POSTO DE TRABALHO.</v>
          </cell>
          <cell r="F180"/>
          <cell r="R180"/>
        </row>
        <row r="181">
          <cell r="B181" t="str">
            <v>COM RELAÇÃO AO VALE ALIMENTAÇÃO, OS VALORES DE CESTA BÁSICA SERÃO PROPORCIONALIZADOS. UTILIZAR O MESMO CRITÉRIO DOS TICKETS, OU SEJA, 20 DIAS MENOS DIAS ÚTEIS NÃO TRABALHADOS</v>
          </cell>
          <cell r="F181"/>
          <cell r="R181"/>
        </row>
      </sheetData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 e VT "/>
      <sheetName val="TR MENSAL"/>
      <sheetName val="VA e VT  2"/>
      <sheetName val="VITALLIS"/>
      <sheetName val="OTIMO"/>
      <sheetName val="VALECARD"/>
      <sheetName val="PLANO-ODONTO"/>
      <sheetName val="ASSISTENCIA-MEDICA"/>
      <sheetName val="SEGURO-VIDA"/>
      <sheetName val="BHBUS"/>
      <sheetName val="Feriados"/>
      <sheetName val="VA E VT  MENSAL "/>
      <sheetName val="Faturamento"/>
      <sheetName val="VA E VT fat"/>
    </sheetNames>
    <sheetDataSet>
      <sheetData sheetId="0" refreshError="1"/>
      <sheetData sheetId="1" refreshError="1"/>
      <sheetData sheetId="2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30</v>
          </cell>
          <cell r="Q5">
            <v>17</v>
          </cell>
          <cell r="U5">
            <v>320.23</v>
          </cell>
          <cell r="AG5">
            <v>0</v>
          </cell>
        </row>
        <row r="6">
          <cell r="G6" t="str">
            <v>VIGILANTE ARMADO - 220 H</v>
          </cell>
          <cell r="K6">
            <v>30</v>
          </cell>
          <cell r="Q6">
            <v>18</v>
          </cell>
          <cell r="U6">
            <v>339.07</v>
          </cell>
          <cell r="AG6">
            <v>0</v>
          </cell>
        </row>
        <row r="7">
          <cell r="G7" t="str">
            <v>VIGILANTE ARMADO - 220 H</v>
          </cell>
          <cell r="K7">
            <v>30</v>
          </cell>
          <cell r="Q7">
            <v>18</v>
          </cell>
          <cell r="U7">
            <v>339.07</v>
          </cell>
          <cell r="AG7">
            <v>0</v>
          </cell>
        </row>
        <row r="8">
          <cell r="G8" t="str">
            <v>VIGILANTE ARMADO - 220 H</v>
          </cell>
          <cell r="K8">
            <v>0</v>
          </cell>
          <cell r="Q8">
            <v>0</v>
          </cell>
          <cell r="U8">
            <v>0</v>
          </cell>
          <cell r="AG8">
            <v>0</v>
          </cell>
        </row>
        <row r="9">
          <cell r="G9" t="str">
            <v>VIGILANTE ARMADO - 220 H</v>
          </cell>
          <cell r="K9">
            <v>30</v>
          </cell>
          <cell r="Q9">
            <v>18</v>
          </cell>
          <cell r="U9">
            <v>339.07</v>
          </cell>
          <cell r="AG9">
            <v>0</v>
          </cell>
        </row>
        <row r="10">
          <cell r="G10" t="str">
            <v>VIGILANTE ARMADO - 220 H</v>
          </cell>
          <cell r="K10">
            <v>30</v>
          </cell>
          <cell r="Q10">
            <v>18</v>
          </cell>
          <cell r="U10">
            <v>339.07</v>
          </cell>
          <cell r="AG10">
            <v>4.97</v>
          </cell>
        </row>
        <row r="11">
          <cell r="G11" t="str">
            <v>VIGILANTE ARMADO - 12X36 DIURNO</v>
          </cell>
          <cell r="K11">
            <v>30</v>
          </cell>
          <cell r="Q11">
            <v>16</v>
          </cell>
          <cell r="U11">
            <v>301.39</v>
          </cell>
          <cell r="AG11">
            <v>0</v>
          </cell>
        </row>
        <row r="12">
          <cell r="G12" t="str">
            <v>VIGILANTE ARMADO - 12X36 DIURNO</v>
          </cell>
          <cell r="K12">
            <v>10</v>
          </cell>
          <cell r="Q12">
            <v>5</v>
          </cell>
          <cell r="U12">
            <v>94.18</v>
          </cell>
          <cell r="AG12">
            <v>0</v>
          </cell>
        </row>
        <row r="13">
          <cell r="G13" t="str">
            <v>VIGILANTE ARMADO - 12X36 DIURNO</v>
          </cell>
          <cell r="K13">
            <v>20</v>
          </cell>
          <cell r="Q13">
            <v>11</v>
          </cell>
          <cell r="U13">
            <v>207.21</v>
          </cell>
          <cell r="AG13">
            <v>73.61</v>
          </cell>
        </row>
        <row r="14">
          <cell r="G14" t="str">
            <v>VIGILANTE ARMADO - 12X36 DIURNO</v>
          </cell>
          <cell r="K14">
            <v>0</v>
          </cell>
          <cell r="Q14">
            <v>0</v>
          </cell>
          <cell r="U14">
            <v>0</v>
          </cell>
          <cell r="AG14">
            <v>0</v>
          </cell>
        </row>
        <row r="15">
          <cell r="G15" t="str">
            <v>VIGILANTE ARMADO - 12X36 DIURNO</v>
          </cell>
          <cell r="K15">
            <v>9</v>
          </cell>
          <cell r="Q15">
            <v>5</v>
          </cell>
          <cell r="U15">
            <v>94.18</v>
          </cell>
          <cell r="AG15">
            <v>0</v>
          </cell>
        </row>
        <row r="16">
          <cell r="G16" t="str">
            <v>VIGILANTE ARMADO - 12X36 DIURNO</v>
          </cell>
          <cell r="K16">
            <v>10</v>
          </cell>
          <cell r="Q16">
            <v>5</v>
          </cell>
          <cell r="U16">
            <v>94.18</v>
          </cell>
          <cell r="AG16">
            <v>0</v>
          </cell>
        </row>
        <row r="17">
          <cell r="G17" t="str">
            <v>VIGILANTE ARMADO - 12X36 DIURNO</v>
          </cell>
          <cell r="K17">
            <v>11</v>
          </cell>
          <cell r="Q17">
            <v>6</v>
          </cell>
          <cell r="U17">
            <v>113.02</v>
          </cell>
          <cell r="AG17">
            <v>0</v>
          </cell>
        </row>
        <row r="18">
          <cell r="G18" t="str">
            <v>VIGILANTE ARMADO - 12X36 DIURNO</v>
          </cell>
          <cell r="K18">
            <v>30</v>
          </cell>
          <cell r="Q18">
            <v>15</v>
          </cell>
          <cell r="U18">
            <v>282.55</v>
          </cell>
          <cell r="AG18">
            <v>190.67</v>
          </cell>
        </row>
        <row r="19">
          <cell r="G19" t="str">
            <v>VIGILANTE ARMADO - 12X36 NOTURNO</v>
          </cell>
          <cell r="K19">
            <v>0</v>
          </cell>
          <cell r="Q19">
            <v>0</v>
          </cell>
          <cell r="U19">
            <v>0</v>
          </cell>
          <cell r="AG19">
            <v>0</v>
          </cell>
        </row>
        <row r="20">
          <cell r="G20" t="str">
            <v>VIGILANTE ARMADO - 12X36 NOTURNO</v>
          </cell>
          <cell r="K20">
            <v>0</v>
          </cell>
          <cell r="Q20">
            <v>0</v>
          </cell>
          <cell r="U20">
            <v>0</v>
          </cell>
          <cell r="AG20">
            <v>0</v>
          </cell>
        </row>
        <row r="21">
          <cell r="G21" t="str">
            <v>VIGILANTE ARMADO - 12X36 NOTURNO</v>
          </cell>
          <cell r="K21">
            <v>30</v>
          </cell>
          <cell r="Q21">
            <v>16</v>
          </cell>
          <cell r="U21">
            <v>301.39</v>
          </cell>
          <cell r="AG21">
            <v>0</v>
          </cell>
        </row>
        <row r="22">
          <cell r="G22" t="str">
            <v>VIGILANTE ARMADO - 12X36 DIURNO</v>
          </cell>
          <cell r="K22">
            <v>30</v>
          </cell>
          <cell r="Q22">
            <v>15</v>
          </cell>
          <cell r="U22">
            <v>282.55</v>
          </cell>
          <cell r="AG22">
            <v>36.17</v>
          </cell>
        </row>
        <row r="23">
          <cell r="G23" t="str">
            <v>VIGILANTE ARMADO - 12X36 NOTURNO</v>
          </cell>
          <cell r="K23">
            <v>11</v>
          </cell>
          <cell r="Q23">
            <v>5</v>
          </cell>
          <cell r="U23">
            <v>94.18</v>
          </cell>
          <cell r="AG23">
            <v>0</v>
          </cell>
        </row>
        <row r="24">
          <cell r="G24" t="str">
            <v>VIGILANTE ARMADO - 12X36 NOTURNO</v>
          </cell>
          <cell r="K24">
            <v>4</v>
          </cell>
          <cell r="Q24">
            <v>2</v>
          </cell>
          <cell r="U24">
            <v>37.67</v>
          </cell>
          <cell r="AG24">
            <v>0</v>
          </cell>
        </row>
        <row r="25">
          <cell r="G25" t="str">
            <v>VIGILANTE ARMADO - 12X36 NOTURNO</v>
          </cell>
          <cell r="K25">
            <v>15</v>
          </cell>
          <cell r="Q25">
            <v>8</v>
          </cell>
          <cell r="U25">
            <v>150.69999999999999</v>
          </cell>
          <cell r="AG25">
            <v>0</v>
          </cell>
        </row>
        <row r="26">
          <cell r="G26" t="str">
            <v>VIGILANTE ARMADO - 220 H</v>
          </cell>
          <cell r="K26">
            <v>30</v>
          </cell>
          <cell r="Q26">
            <v>18</v>
          </cell>
          <cell r="U26">
            <v>339.07</v>
          </cell>
          <cell r="AG26">
            <v>135.87</v>
          </cell>
        </row>
        <row r="27">
          <cell r="G27" t="str">
            <v>VIGILANTE ARMADO - 12X36 NOTURNO</v>
          </cell>
          <cell r="K27">
            <v>17</v>
          </cell>
          <cell r="Q27">
            <v>9</v>
          </cell>
          <cell r="U27">
            <v>169.53</v>
          </cell>
          <cell r="AG27">
            <v>0</v>
          </cell>
        </row>
        <row r="28">
          <cell r="G28" t="str">
            <v>VIGILANTE ARMADO - 12X36 NOTURNO</v>
          </cell>
          <cell r="K28">
            <v>13</v>
          </cell>
          <cell r="Q28">
            <v>6</v>
          </cell>
          <cell r="U28">
            <v>113.02</v>
          </cell>
          <cell r="AG28">
            <v>0</v>
          </cell>
        </row>
        <row r="29">
          <cell r="G29" t="str">
            <v>VIGILANTE ARMADO - 12X36 NOTURNO</v>
          </cell>
          <cell r="K29">
            <v>30</v>
          </cell>
          <cell r="Q29">
            <v>15</v>
          </cell>
          <cell r="U29">
            <v>282.55</v>
          </cell>
          <cell r="AG29">
            <v>0</v>
          </cell>
        </row>
        <row r="30">
          <cell r="G30" t="str">
            <v>VIGILANTE ARMADO - 12X36 NOTURNO</v>
          </cell>
          <cell r="K30">
            <v>30</v>
          </cell>
          <cell r="Q30">
            <v>16</v>
          </cell>
          <cell r="U30">
            <v>301.39</v>
          </cell>
          <cell r="AG30">
            <v>0</v>
          </cell>
        </row>
        <row r="31">
          <cell r="G31" t="str">
            <v>VIGILANTE ARMADO - 12X36 DIURNO</v>
          </cell>
          <cell r="K31">
            <v>30</v>
          </cell>
          <cell r="Q31">
            <v>16</v>
          </cell>
          <cell r="U31">
            <v>301.39</v>
          </cell>
          <cell r="AG31">
            <v>155.87</v>
          </cell>
        </row>
        <row r="32">
          <cell r="G32" t="str">
            <v>VIGILANTE ARMADO - 12X36 DIURNO</v>
          </cell>
          <cell r="K32">
            <v>0</v>
          </cell>
          <cell r="Q32">
            <v>0</v>
          </cell>
          <cell r="U32">
            <v>0</v>
          </cell>
          <cell r="AG32">
            <v>0</v>
          </cell>
        </row>
        <row r="33">
          <cell r="G33" t="str">
            <v>VIGILANTE ARMADO - 12X36 DIURNO</v>
          </cell>
          <cell r="K33">
            <v>0</v>
          </cell>
          <cell r="Q33">
            <v>0</v>
          </cell>
          <cell r="U33">
            <v>0</v>
          </cell>
          <cell r="AG33">
            <v>0</v>
          </cell>
        </row>
        <row r="34">
          <cell r="G34" t="str">
            <v>VIGILANTE ARMADO - 12X36 DIURNO</v>
          </cell>
          <cell r="K34">
            <v>30</v>
          </cell>
          <cell r="Q34">
            <v>16</v>
          </cell>
          <cell r="U34">
            <v>301.39</v>
          </cell>
          <cell r="AG34">
            <v>0</v>
          </cell>
        </row>
        <row r="35">
          <cell r="G35" t="str">
            <v>VIGILANTE ARMADO - 12X36 NOTURNO</v>
          </cell>
          <cell r="K35">
            <v>30</v>
          </cell>
          <cell r="Q35">
            <v>16</v>
          </cell>
          <cell r="U35">
            <v>301.39</v>
          </cell>
          <cell r="AG35">
            <v>0</v>
          </cell>
        </row>
        <row r="36">
          <cell r="G36" t="str">
            <v>VIGILANTE ARMADO - 12X36 DIURNO</v>
          </cell>
          <cell r="K36">
            <v>28</v>
          </cell>
          <cell r="Q36">
            <v>14</v>
          </cell>
          <cell r="U36">
            <v>263.72000000000003</v>
          </cell>
          <cell r="AG36">
            <v>0</v>
          </cell>
        </row>
        <row r="37">
          <cell r="G37" t="str">
            <v>VIGILANTE ARMADO - 12X36 DIURNO</v>
          </cell>
          <cell r="K37">
            <v>2</v>
          </cell>
          <cell r="Q37">
            <v>1</v>
          </cell>
          <cell r="U37">
            <v>18.84</v>
          </cell>
          <cell r="AG37">
            <v>0</v>
          </cell>
        </row>
        <row r="38">
          <cell r="G38" t="str">
            <v>VIGILANTE ARMADO - 12X36 DIURNO</v>
          </cell>
          <cell r="K38">
            <v>0</v>
          </cell>
          <cell r="Q38">
            <v>0</v>
          </cell>
          <cell r="U38">
            <v>0</v>
          </cell>
          <cell r="AG38">
            <v>0</v>
          </cell>
        </row>
        <row r="39">
          <cell r="G39" t="str">
            <v>VIGILANTE ARMADO - 12X36 DIURNO</v>
          </cell>
          <cell r="K39">
            <v>30</v>
          </cell>
          <cell r="Q39">
            <v>16</v>
          </cell>
          <cell r="U39">
            <v>301.39</v>
          </cell>
          <cell r="AG39">
            <v>0</v>
          </cell>
        </row>
        <row r="40">
          <cell r="G40" t="str">
            <v>VIGILANTE ARMADO - 12X36 DIURNO</v>
          </cell>
          <cell r="K40">
            <v>0</v>
          </cell>
          <cell r="Q40">
            <v>0</v>
          </cell>
          <cell r="U40">
            <v>0</v>
          </cell>
          <cell r="AG40">
            <v>0</v>
          </cell>
        </row>
        <row r="41">
          <cell r="G41" t="str">
            <v>VIGILANTE ARMADO - 220 H</v>
          </cell>
          <cell r="K41">
            <v>26</v>
          </cell>
          <cell r="Q41">
            <v>14</v>
          </cell>
          <cell r="U41">
            <v>263.72000000000003</v>
          </cell>
          <cell r="AG41">
            <v>0</v>
          </cell>
        </row>
        <row r="42">
          <cell r="G42" t="str">
            <v>VIGILANTE ARMADO - 220 H</v>
          </cell>
          <cell r="K42">
            <v>4</v>
          </cell>
          <cell r="Q42">
            <v>4</v>
          </cell>
          <cell r="U42">
            <v>75.349999999999994</v>
          </cell>
          <cell r="AG42">
            <v>0</v>
          </cell>
        </row>
        <row r="43">
          <cell r="G43" t="str">
            <v>VIGILANTE ARMADO - 220 H</v>
          </cell>
          <cell r="K43">
            <v>0</v>
          </cell>
          <cell r="Q43">
            <v>0</v>
          </cell>
          <cell r="U43">
            <v>0</v>
          </cell>
          <cell r="AG43">
            <v>0</v>
          </cell>
        </row>
        <row r="44">
          <cell r="G44" t="str">
            <v>VIGILANTE ARMADO - 12X36 DIURNO</v>
          </cell>
          <cell r="K44">
            <v>30</v>
          </cell>
          <cell r="Q44">
            <v>16</v>
          </cell>
          <cell r="U44">
            <v>301.39</v>
          </cell>
          <cell r="AG44">
            <v>31.67</v>
          </cell>
        </row>
        <row r="45">
          <cell r="G45" t="str">
            <v>VIGILANTE ARMADO - 12X36 DIURNO</v>
          </cell>
          <cell r="K45">
            <v>30</v>
          </cell>
          <cell r="Q45">
            <v>16</v>
          </cell>
          <cell r="U45">
            <v>301.39</v>
          </cell>
          <cell r="AG45">
            <v>0</v>
          </cell>
        </row>
        <row r="46">
          <cell r="G46" t="str">
            <v>VIGILANTE ARMADO - 12X36 NOTURNO</v>
          </cell>
          <cell r="K46">
            <v>0</v>
          </cell>
          <cell r="Q46">
            <v>0</v>
          </cell>
          <cell r="U46">
            <v>0</v>
          </cell>
          <cell r="AG46">
            <v>0</v>
          </cell>
        </row>
        <row r="47">
          <cell r="G47" t="str">
            <v>VIGILANTE ARMADO - 12X36 NOTURNO</v>
          </cell>
          <cell r="K47">
            <v>30</v>
          </cell>
          <cell r="Q47">
            <v>15</v>
          </cell>
          <cell r="U47">
            <v>282.55</v>
          </cell>
          <cell r="AG47">
            <v>142.4</v>
          </cell>
        </row>
        <row r="48">
          <cell r="G48" t="str">
            <v>VIGILANTE ARMADO - 12X36 NOTURNO</v>
          </cell>
          <cell r="K48">
            <v>0</v>
          </cell>
          <cell r="Q48">
            <v>0</v>
          </cell>
          <cell r="U48">
            <v>0</v>
          </cell>
          <cell r="AG48">
            <v>0</v>
          </cell>
        </row>
        <row r="49">
          <cell r="G49" t="str">
            <v>VIGILANTE ARMADO - 220 H</v>
          </cell>
          <cell r="K49">
            <v>30</v>
          </cell>
          <cell r="Q49">
            <v>18</v>
          </cell>
          <cell r="U49">
            <v>339.07</v>
          </cell>
          <cell r="AG49">
            <v>40.67</v>
          </cell>
        </row>
        <row r="50">
          <cell r="G50" t="str">
            <v>VIGILANTE ARMADO - 12X36 DIURNO</v>
          </cell>
          <cell r="K50">
            <v>30</v>
          </cell>
          <cell r="Q50">
            <v>16</v>
          </cell>
          <cell r="U50">
            <v>301.39</v>
          </cell>
          <cell r="AG50">
            <v>0</v>
          </cell>
        </row>
        <row r="51">
          <cell r="G51" t="str">
            <v>VIGILANTE ARMADO - 12X36 DIURNO</v>
          </cell>
          <cell r="K51">
            <v>30</v>
          </cell>
          <cell r="Q51">
            <v>15</v>
          </cell>
          <cell r="U51">
            <v>282.55</v>
          </cell>
          <cell r="AG51">
            <v>22.67</v>
          </cell>
        </row>
        <row r="52">
          <cell r="G52" t="str">
            <v>VIGILANTE ARMADO - 12X36 NOTURNO</v>
          </cell>
          <cell r="K52">
            <v>8</v>
          </cell>
          <cell r="Q52">
            <v>4</v>
          </cell>
          <cell r="U52">
            <v>75.349999999999994</v>
          </cell>
          <cell r="AG52">
            <v>0</v>
          </cell>
        </row>
        <row r="53">
          <cell r="G53" t="str">
            <v>VIGILANTE ARMADO - 12X36 NOTURNO</v>
          </cell>
          <cell r="K53">
            <v>22</v>
          </cell>
          <cell r="Q53">
            <v>12</v>
          </cell>
          <cell r="U53">
            <v>226.04</v>
          </cell>
          <cell r="AG53">
            <v>186.42</v>
          </cell>
        </row>
        <row r="54">
          <cell r="G54" t="str">
            <v>VIGILANTE ARMADO - 12X36 DIURNO</v>
          </cell>
          <cell r="K54">
            <v>30</v>
          </cell>
          <cell r="Q54">
            <v>15</v>
          </cell>
          <cell r="U54">
            <v>282.55</v>
          </cell>
          <cell r="AG54">
            <v>0</v>
          </cell>
        </row>
        <row r="55">
          <cell r="G55" t="str">
            <v>VIGILANTE ARMADO - 12X36 DIURNO</v>
          </cell>
          <cell r="K55">
            <v>30</v>
          </cell>
          <cell r="Q55">
            <v>16</v>
          </cell>
          <cell r="U55">
            <v>301.39</v>
          </cell>
          <cell r="AG55">
            <v>0</v>
          </cell>
        </row>
        <row r="56">
          <cell r="G56" t="str">
            <v>VIGILANTE ARMADO - 12X36 NOTURNO</v>
          </cell>
          <cell r="K56">
            <v>30</v>
          </cell>
          <cell r="Q56">
            <v>16</v>
          </cell>
          <cell r="U56">
            <v>301.39</v>
          </cell>
          <cell r="AG56">
            <v>37.75</v>
          </cell>
        </row>
        <row r="57">
          <cell r="G57" t="str">
            <v>VIGILANTE ARMADO - 12X36 NOTURNO</v>
          </cell>
          <cell r="K57">
            <v>30</v>
          </cell>
          <cell r="Q57">
            <v>15</v>
          </cell>
          <cell r="U57">
            <v>282.55</v>
          </cell>
          <cell r="AG57">
            <v>0</v>
          </cell>
        </row>
        <row r="58">
          <cell r="G58" t="str">
            <v>VIGILANTE ARMADO - 12X36 DIURNO</v>
          </cell>
          <cell r="K58">
            <v>0</v>
          </cell>
          <cell r="Q58">
            <v>0</v>
          </cell>
          <cell r="U58">
            <v>0</v>
          </cell>
          <cell r="AG58">
            <v>0</v>
          </cell>
        </row>
        <row r="59">
          <cell r="G59" t="str">
            <v>VIGILANTE ARMADO - 12X36 DIURNO</v>
          </cell>
          <cell r="K59">
            <v>1</v>
          </cell>
          <cell r="Q59">
            <v>0</v>
          </cell>
          <cell r="U59">
            <v>0</v>
          </cell>
          <cell r="AG59">
            <v>0</v>
          </cell>
        </row>
        <row r="60">
          <cell r="G60" t="str">
            <v>VIGILANTE ARMADO - 12X36 DIURNO</v>
          </cell>
          <cell r="K60">
            <v>29</v>
          </cell>
          <cell r="Q60">
            <v>15</v>
          </cell>
          <cell r="U60">
            <v>282.55</v>
          </cell>
          <cell r="AG60">
            <v>0</v>
          </cell>
        </row>
        <row r="61">
          <cell r="G61" t="str">
            <v>VIGILANTE ARMADO - 12X36 NOTURNO</v>
          </cell>
          <cell r="K61">
            <v>30</v>
          </cell>
          <cell r="Q61">
            <v>16</v>
          </cell>
          <cell r="U61">
            <v>301.39</v>
          </cell>
          <cell r="AG61">
            <v>0</v>
          </cell>
        </row>
        <row r="62">
          <cell r="G62" t="str">
            <v>VIGILANTE ARMADO - 12X36 NOTURNO</v>
          </cell>
          <cell r="K62">
            <v>30</v>
          </cell>
          <cell r="Q62">
            <v>15</v>
          </cell>
          <cell r="U62">
            <v>282.55</v>
          </cell>
          <cell r="AG62">
            <v>22.67</v>
          </cell>
        </row>
        <row r="63">
          <cell r="G63" t="str">
            <v>VIGILANTE ARMADO - 12X36 DIURNO</v>
          </cell>
          <cell r="K63">
            <v>0</v>
          </cell>
          <cell r="Q63">
            <v>0</v>
          </cell>
          <cell r="U63">
            <v>0</v>
          </cell>
          <cell r="AG63">
            <v>0</v>
          </cell>
        </row>
        <row r="64">
          <cell r="G64" t="str">
            <v>VIGILANTE ARMADO - 12X36 DIURNO</v>
          </cell>
          <cell r="K64">
            <v>0</v>
          </cell>
          <cell r="Q64">
            <v>0</v>
          </cell>
          <cell r="U64">
            <v>0</v>
          </cell>
          <cell r="AG64">
            <v>0</v>
          </cell>
        </row>
        <row r="65">
          <cell r="G65" t="str">
            <v>VIGILANTE ARMADO - 12X36 DIURNO</v>
          </cell>
          <cell r="K65">
            <v>30</v>
          </cell>
          <cell r="Q65">
            <v>16</v>
          </cell>
          <cell r="U65">
            <v>301.39</v>
          </cell>
          <cell r="AG65">
            <v>0</v>
          </cell>
        </row>
        <row r="66">
          <cell r="G66" t="str">
            <v>VIGILANTE ARMADO - 12X36 DIURNO</v>
          </cell>
          <cell r="K66">
            <v>30</v>
          </cell>
          <cell r="Q66">
            <v>15</v>
          </cell>
          <cell r="U66">
            <v>282.55</v>
          </cell>
          <cell r="AG66">
            <v>0</v>
          </cell>
        </row>
        <row r="67">
          <cell r="G67" t="str">
            <v>VIGILANTE ARMADO - 12X36 NOTURNO</v>
          </cell>
          <cell r="K67">
            <v>0</v>
          </cell>
          <cell r="Q67">
            <v>0</v>
          </cell>
          <cell r="U67">
            <v>0</v>
          </cell>
          <cell r="AG67">
            <v>0</v>
          </cell>
        </row>
        <row r="68">
          <cell r="G68" t="str">
            <v>VIGILANTE ARMADO - 12X36 NOTURNO</v>
          </cell>
          <cell r="K68">
            <v>0</v>
          </cell>
          <cell r="Q68">
            <v>0</v>
          </cell>
          <cell r="U68">
            <v>0</v>
          </cell>
          <cell r="AG68">
            <v>0</v>
          </cell>
        </row>
        <row r="69">
          <cell r="G69" t="str">
            <v>VIGILANTE ARMADO - 12X36 NOTURNO</v>
          </cell>
          <cell r="K69">
            <v>9</v>
          </cell>
          <cell r="Q69">
            <v>4</v>
          </cell>
          <cell r="U69">
            <v>75.349999999999994</v>
          </cell>
          <cell r="AG69">
            <v>48.7</v>
          </cell>
        </row>
        <row r="70">
          <cell r="G70" t="str">
            <v>VIGILANTE ARMADO - 12X36 NOTURNO</v>
          </cell>
          <cell r="K70">
            <v>1</v>
          </cell>
          <cell r="Q70">
            <v>1</v>
          </cell>
          <cell r="U70">
            <v>18.84</v>
          </cell>
          <cell r="AG70">
            <v>0</v>
          </cell>
        </row>
        <row r="71">
          <cell r="G71" t="str">
            <v>VIGILANTE ARMADO - 12X36 NOTURNO</v>
          </cell>
          <cell r="K71">
            <v>20</v>
          </cell>
          <cell r="Q71">
            <v>10</v>
          </cell>
          <cell r="U71">
            <v>188.37</v>
          </cell>
          <cell r="AG71">
            <v>0</v>
          </cell>
        </row>
        <row r="72">
          <cell r="G72" t="str">
            <v>VIGILANTE ARMADO - 12X36 NOTURNO</v>
          </cell>
          <cell r="K72">
            <v>30</v>
          </cell>
          <cell r="Q72">
            <v>15</v>
          </cell>
          <cell r="U72">
            <v>282.55</v>
          </cell>
          <cell r="AG72">
            <v>0</v>
          </cell>
        </row>
        <row r="73">
          <cell r="G73" t="str">
            <v>VIGILANTE ARMADO - 220 H</v>
          </cell>
          <cell r="K73">
            <v>30</v>
          </cell>
          <cell r="Q73">
            <v>18</v>
          </cell>
          <cell r="U73">
            <v>339.07</v>
          </cell>
          <cell r="AG73">
            <v>75.92</v>
          </cell>
        </row>
        <row r="74">
          <cell r="G74" t="str">
            <v>VIGILANTE ARMADO - 220 H</v>
          </cell>
          <cell r="K74">
            <v>25</v>
          </cell>
          <cell r="Q74">
            <v>13</v>
          </cell>
          <cell r="U74">
            <v>244.88</v>
          </cell>
          <cell r="AG74">
            <v>68.260000000000005</v>
          </cell>
        </row>
        <row r="75">
          <cell r="G75" t="str">
            <v>VIGILANTE ARMADO - 220 H</v>
          </cell>
          <cell r="K75">
            <v>5</v>
          </cell>
          <cell r="Q75">
            <v>5</v>
          </cell>
          <cell r="U75">
            <v>94.18</v>
          </cell>
          <cell r="AG75">
            <v>0</v>
          </cell>
        </row>
        <row r="76">
          <cell r="G76" t="str">
            <v>VIGILANTE ARMADO - 12X36 DIURNO</v>
          </cell>
          <cell r="K76">
            <v>21</v>
          </cell>
          <cell r="Q76">
            <v>10</v>
          </cell>
          <cell r="U76">
            <v>188.37</v>
          </cell>
          <cell r="AG76">
            <v>0</v>
          </cell>
        </row>
        <row r="77">
          <cell r="G77" t="str">
            <v>VIGILANTE ARMADO - 12X36 DIURNO</v>
          </cell>
          <cell r="K77">
            <v>9</v>
          </cell>
          <cell r="Q77">
            <v>5</v>
          </cell>
          <cell r="U77">
            <v>94.18</v>
          </cell>
          <cell r="AG77">
            <v>0</v>
          </cell>
        </row>
        <row r="78">
          <cell r="G78" t="str">
            <v>VIGILANTE ARMADO - 12X36 DIURNO</v>
          </cell>
          <cell r="K78">
            <v>30</v>
          </cell>
          <cell r="Q78">
            <v>16</v>
          </cell>
          <cell r="U78">
            <v>301.39</v>
          </cell>
          <cell r="AG78">
            <v>0</v>
          </cell>
        </row>
        <row r="79">
          <cell r="G79" t="str">
            <v>VIGILANTE ARMADO - 220 H</v>
          </cell>
          <cell r="K79">
            <v>30</v>
          </cell>
          <cell r="Q79">
            <v>18</v>
          </cell>
          <cell r="U79">
            <v>339.07</v>
          </cell>
          <cell r="AG79">
            <v>0</v>
          </cell>
        </row>
        <row r="80">
          <cell r="G80" t="str">
            <v>VIGILANTE ARMADO - 220 H</v>
          </cell>
          <cell r="K80">
            <v>30</v>
          </cell>
          <cell r="Q80">
            <v>18</v>
          </cell>
          <cell r="U80">
            <v>339.07</v>
          </cell>
          <cell r="AG80">
            <v>0</v>
          </cell>
        </row>
        <row r="81">
          <cell r="G81" t="str">
            <v>VIGILANTE ARMADO - 220 H</v>
          </cell>
          <cell r="K81">
            <v>12</v>
          </cell>
          <cell r="Q81">
            <v>6</v>
          </cell>
          <cell r="U81">
            <v>113.02</v>
          </cell>
          <cell r="AG81">
            <v>0</v>
          </cell>
        </row>
        <row r="82">
          <cell r="G82" t="str">
            <v>VIGILANTE ARMADO - 220 H</v>
          </cell>
          <cell r="K82">
            <v>18</v>
          </cell>
          <cell r="Q82">
            <v>13</v>
          </cell>
          <cell r="U82">
            <v>244.88</v>
          </cell>
          <cell r="AG82">
            <v>0</v>
          </cell>
        </row>
        <row r="83">
          <cell r="G83" t="str">
            <v>VIGILANTE ARMADO - 220 H</v>
          </cell>
          <cell r="K83">
            <v>30</v>
          </cell>
          <cell r="Q83">
            <v>18</v>
          </cell>
          <cell r="U83">
            <v>339.07</v>
          </cell>
          <cell r="AG83">
            <v>0</v>
          </cell>
        </row>
        <row r="84">
          <cell r="G84" t="str">
            <v>VIGILANTE ARMADO - 220 H</v>
          </cell>
          <cell r="K84">
            <v>30</v>
          </cell>
          <cell r="Q84">
            <v>18</v>
          </cell>
          <cell r="U84">
            <v>339.07</v>
          </cell>
          <cell r="AG84">
            <v>0</v>
          </cell>
        </row>
        <row r="85">
          <cell r="G85" t="str">
            <v>VIGILANTE ARMADO - 12X36 NOTURNO</v>
          </cell>
          <cell r="K85">
            <v>30</v>
          </cell>
          <cell r="Q85">
            <v>16</v>
          </cell>
          <cell r="U85">
            <v>301.39</v>
          </cell>
          <cell r="AG85">
            <v>0</v>
          </cell>
        </row>
        <row r="86">
          <cell r="G86" t="str">
            <v>VIGILANTE ARMADO - 12X36 NOTURNO</v>
          </cell>
          <cell r="K86">
            <v>23</v>
          </cell>
          <cell r="Q86">
            <v>12</v>
          </cell>
          <cell r="U86">
            <v>226.04</v>
          </cell>
          <cell r="AG86">
            <v>0</v>
          </cell>
        </row>
        <row r="87">
          <cell r="G87" t="str">
            <v>VIGILANTE ARMADO - 12X36 NOTURNO</v>
          </cell>
          <cell r="K87">
            <v>7</v>
          </cell>
          <cell r="Q87">
            <v>3</v>
          </cell>
          <cell r="U87">
            <v>56.51</v>
          </cell>
          <cell r="AG87">
            <v>40.99</v>
          </cell>
        </row>
        <row r="88">
          <cell r="G88" t="str">
            <v>VIGILANTE ARMADO - 12X36 DIURNO</v>
          </cell>
          <cell r="K88">
            <v>30</v>
          </cell>
          <cell r="Q88">
            <v>15</v>
          </cell>
          <cell r="U88">
            <v>282.55</v>
          </cell>
          <cell r="AG88">
            <v>79.67</v>
          </cell>
        </row>
        <row r="89">
          <cell r="G89" t="str">
            <v>VIGILANTE ARMADO - 12X36 DIURNO</v>
          </cell>
          <cell r="K89">
            <v>30</v>
          </cell>
          <cell r="Q89">
            <v>16</v>
          </cell>
          <cell r="U89">
            <v>301.39</v>
          </cell>
          <cell r="AG89">
            <v>34.869999999999997</v>
          </cell>
        </row>
        <row r="90">
          <cell r="G90" t="str">
            <v>VIGILANTE ARMADO - 220 H</v>
          </cell>
          <cell r="K90">
            <v>0</v>
          </cell>
          <cell r="Q90">
            <v>0</v>
          </cell>
          <cell r="U90">
            <v>0</v>
          </cell>
          <cell r="AG90">
            <v>0</v>
          </cell>
        </row>
        <row r="91">
          <cell r="G91" t="str">
            <v>VIGILANTE ARMADO - 220 H</v>
          </cell>
          <cell r="K91">
            <v>30</v>
          </cell>
          <cell r="Q91">
            <v>18</v>
          </cell>
          <cell r="U91">
            <v>339.07</v>
          </cell>
          <cell r="AG91">
            <v>0</v>
          </cell>
        </row>
        <row r="92">
          <cell r="G92" t="str">
            <v>VIGILANTE ARMADO - 220 H</v>
          </cell>
          <cell r="K92">
            <v>30</v>
          </cell>
          <cell r="Q92">
            <v>18</v>
          </cell>
          <cell r="U92">
            <v>339.07</v>
          </cell>
          <cell r="AG92">
            <v>0</v>
          </cell>
        </row>
        <row r="93">
          <cell r="G93" t="str">
            <v>VIGILANTE ARMADO - 220 H</v>
          </cell>
          <cell r="K93">
            <v>0</v>
          </cell>
          <cell r="Q93">
            <v>0</v>
          </cell>
          <cell r="U93">
            <v>0</v>
          </cell>
          <cell r="AG93">
            <v>0</v>
          </cell>
        </row>
        <row r="94">
          <cell r="G94" t="str">
            <v>VIGILANTE ARMADO - 220 H</v>
          </cell>
          <cell r="K94">
            <v>0</v>
          </cell>
          <cell r="Q94">
            <v>0</v>
          </cell>
          <cell r="U94">
            <v>0</v>
          </cell>
          <cell r="AG94">
            <v>0</v>
          </cell>
        </row>
        <row r="95">
          <cell r="G95" t="str">
            <v>VIGILANTE ARMADO - 220 H</v>
          </cell>
          <cell r="K95">
            <v>30</v>
          </cell>
          <cell r="Q95">
            <v>18</v>
          </cell>
          <cell r="U95">
            <v>339.07</v>
          </cell>
          <cell r="AG95">
            <v>0</v>
          </cell>
        </row>
        <row r="96">
          <cell r="G96" t="str">
            <v>VIGILANTE ARMADO - 12X36 DIURNO</v>
          </cell>
          <cell r="K96">
            <v>30</v>
          </cell>
          <cell r="Q96">
            <v>15</v>
          </cell>
          <cell r="U96">
            <v>282.55</v>
          </cell>
          <cell r="AG96">
            <v>0</v>
          </cell>
        </row>
        <row r="97">
          <cell r="G97" t="str">
            <v>VIGILANTE ARMADO - 12X36 NOTURNO</v>
          </cell>
          <cell r="K97">
            <v>30</v>
          </cell>
          <cell r="Q97">
            <v>16</v>
          </cell>
          <cell r="U97">
            <v>301.39</v>
          </cell>
          <cell r="AG97">
            <v>0</v>
          </cell>
        </row>
        <row r="98">
          <cell r="G98" t="str">
            <v>VIGILANTE ARMADO - 12X36 DIURNO</v>
          </cell>
          <cell r="K98">
            <v>30</v>
          </cell>
          <cell r="Q98">
            <v>15</v>
          </cell>
          <cell r="U98">
            <v>282.55</v>
          </cell>
          <cell r="AG98">
            <v>16.670000000000002</v>
          </cell>
        </row>
        <row r="99">
          <cell r="G99" t="str">
            <v>VIGILANTE ARMADO - 12X36 NOTURNO</v>
          </cell>
          <cell r="K99">
            <v>30</v>
          </cell>
          <cell r="Q99">
            <v>16</v>
          </cell>
          <cell r="U99">
            <v>301.39</v>
          </cell>
          <cell r="AG99">
            <v>0</v>
          </cell>
        </row>
        <row r="100">
          <cell r="G100" t="str">
            <v>VIGILANTE ARMADO - 220 H</v>
          </cell>
          <cell r="K100">
            <v>30</v>
          </cell>
          <cell r="Q100">
            <v>18</v>
          </cell>
          <cell r="U100">
            <v>339.07</v>
          </cell>
          <cell r="AG100">
            <v>0</v>
          </cell>
        </row>
        <row r="101">
          <cell r="G101" t="str">
            <v>VIGILANTE ARMADO - 220 H</v>
          </cell>
          <cell r="K101">
            <v>30</v>
          </cell>
          <cell r="Q101">
            <v>18</v>
          </cell>
          <cell r="U101">
            <v>339.07</v>
          </cell>
          <cell r="AG101">
            <v>0</v>
          </cell>
        </row>
        <row r="102">
          <cell r="G102" t="str">
            <v>VIGILANTE ARMADO - 220 H</v>
          </cell>
          <cell r="K102">
            <v>0</v>
          </cell>
          <cell r="Q102">
            <v>0</v>
          </cell>
          <cell r="U102">
            <v>0</v>
          </cell>
          <cell r="AG102">
            <v>0</v>
          </cell>
        </row>
        <row r="103">
          <cell r="G103" t="str">
            <v>VIGILANTE ARMADO - 220 H</v>
          </cell>
          <cell r="K103">
            <v>0</v>
          </cell>
          <cell r="Q103">
            <v>0</v>
          </cell>
          <cell r="U103">
            <v>0</v>
          </cell>
          <cell r="AG103">
            <v>0</v>
          </cell>
        </row>
        <row r="104">
          <cell r="G104" t="str">
            <v>VIGILANTE ARMADO - 220 H</v>
          </cell>
          <cell r="K104">
            <v>30</v>
          </cell>
          <cell r="Q104">
            <v>18</v>
          </cell>
          <cell r="U104">
            <v>339.07</v>
          </cell>
          <cell r="AG104">
            <v>0</v>
          </cell>
        </row>
        <row r="105">
          <cell r="G105" t="str">
            <v>VIGILANTE ARMADO - 220 H</v>
          </cell>
          <cell r="K105">
            <v>4</v>
          </cell>
          <cell r="Q105">
            <v>3</v>
          </cell>
          <cell r="U105">
            <v>56.51</v>
          </cell>
          <cell r="AG105">
            <v>0</v>
          </cell>
        </row>
        <row r="106">
          <cell r="G106" t="str">
            <v>VIGILANTE ARMADO - 220 H</v>
          </cell>
          <cell r="K106">
            <v>30</v>
          </cell>
          <cell r="Q106">
            <v>18</v>
          </cell>
          <cell r="U106">
            <v>339.07</v>
          </cell>
          <cell r="AG106">
            <v>0</v>
          </cell>
        </row>
        <row r="107">
          <cell r="G107" t="str">
            <v>VIGILANTE ARMADO - 220 H</v>
          </cell>
          <cell r="K107">
            <v>30</v>
          </cell>
          <cell r="Q107">
            <v>18</v>
          </cell>
          <cell r="U107">
            <v>339.07</v>
          </cell>
          <cell r="AG107">
            <v>0</v>
          </cell>
        </row>
        <row r="108">
          <cell r="G108" t="str">
            <v>VIGILANTE ARMADO - 12X36 DIURNO</v>
          </cell>
          <cell r="K108">
            <v>0</v>
          </cell>
          <cell r="Q108">
            <v>0</v>
          </cell>
          <cell r="U108">
            <v>0</v>
          </cell>
          <cell r="AG108">
            <v>0</v>
          </cell>
        </row>
        <row r="109">
          <cell r="G109" t="str">
            <v>VIGILANTE ARMADO - 220 H</v>
          </cell>
          <cell r="K109">
            <v>30</v>
          </cell>
          <cell r="Q109">
            <v>18</v>
          </cell>
          <cell r="U109">
            <v>339.07</v>
          </cell>
          <cell r="AG109">
            <v>0</v>
          </cell>
        </row>
        <row r="110">
          <cell r="G110" t="str">
            <v>VIGILANTE ARMADO - 12X36 DIURNO</v>
          </cell>
          <cell r="K110">
            <v>30</v>
          </cell>
          <cell r="Q110">
            <v>15</v>
          </cell>
          <cell r="U110">
            <v>282.55</v>
          </cell>
          <cell r="AG110">
            <v>0</v>
          </cell>
        </row>
        <row r="111">
          <cell r="G111" t="str">
            <v>VIGILANTE ARMADO - 12X36 NOTURNO</v>
          </cell>
          <cell r="K111">
            <v>30</v>
          </cell>
          <cell r="Q111">
            <v>15</v>
          </cell>
          <cell r="U111">
            <v>282.55</v>
          </cell>
          <cell r="AG111">
            <v>0</v>
          </cell>
        </row>
        <row r="112">
          <cell r="G112" t="str">
            <v>VIGILANTE ARMADO - 12X36 DIURNO</v>
          </cell>
          <cell r="K112">
            <v>5</v>
          </cell>
          <cell r="Q112">
            <v>3</v>
          </cell>
          <cell r="U112">
            <v>56.51</v>
          </cell>
          <cell r="AG112">
            <v>0</v>
          </cell>
        </row>
        <row r="113">
          <cell r="G113" t="str">
            <v>VIGILANTE ARMADO - 12X36 DIURNO</v>
          </cell>
          <cell r="K113">
            <v>25</v>
          </cell>
          <cell r="Q113">
            <v>13</v>
          </cell>
          <cell r="U113">
            <v>244.88</v>
          </cell>
          <cell r="AG113">
            <v>0</v>
          </cell>
        </row>
        <row r="114">
          <cell r="G114" t="str">
            <v>VIGILANTE ARMADO - 12X36 DIURNO</v>
          </cell>
          <cell r="K114">
            <v>0</v>
          </cell>
          <cell r="Q114">
            <v>0</v>
          </cell>
          <cell r="U114">
            <v>0</v>
          </cell>
          <cell r="AG114">
            <v>0</v>
          </cell>
        </row>
        <row r="115">
          <cell r="G115" t="str">
            <v>VIGILANTE ARMADO - 12X36 DIURNO</v>
          </cell>
          <cell r="K115">
            <v>0</v>
          </cell>
          <cell r="Q115">
            <v>0</v>
          </cell>
          <cell r="U115">
            <v>0</v>
          </cell>
          <cell r="AG115">
            <v>0</v>
          </cell>
        </row>
        <row r="116">
          <cell r="G116" t="str">
            <v>VIGILANTE ARMADO - 12X36 NOTURNO</v>
          </cell>
          <cell r="K116">
            <v>30</v>
          </cell>
          <cell r="Q116">
            <v>16</v>
          </cell>
          <cell r="U116">
            <v>301.39</v>
          </cell>
          <cell r="AG116">
            <v>0</v>
          </cell>
        </row>
        <row r="117">
          <cell r="G117" t="str">
            <v>VIGILANTE ARMADO - 12X36 NOTURNO</v>
          </cell>
          <cell r="K117">
            <v>0</v>
          </cell>
          <cell r="Q117">
            <v>0</v>
          </cell>
          <cell r="U117">
            <v>0</v>
          </cell>
          <cell r="AG117">
            <v>0</v>
          </cell>
        </row>
        <row r="118">
          <cell r="G118" t="str">
            <v>VIGILANTE ARMADO - 220 H</v>
          </cell>
          <cell r="K118">
            <v>30</v>
          </cell>
          <cell r="Q118">
            <v>18</v>
          </cell>
          <cell r="U118">
            <v>339.07</v>
          </cell>
          <cell r="AG118">
            <v>0</v>
          </cell>
        </row>
        <row r="119">
          <cell r="G119" t="str">
            <v>VIGILANTE ARMADO - 12X36 NOTURNO</v>
          </cell>
          <cell r="K119">
            <v>30</v>
          </cell>
          <cell r="Q119">
            <v>16</v>
          </cell>
          <cell r="U119">
            <v>301.39</v>
          </cell>
          <cell r="AG119">
            <v>0</v>
          </cell>
        </row>
        <row r="120">
          <cell r="G120" t="str">
            <v>VIGILANTE ARMADO - 12X36 NOTURNO</v>
          </cell>
          <cell r="K120">
            <v>0</v>
          </cell>
          <cell r="Q120">
            <v>0</v>
          </cell>
          <cell r="U120">
            <v>0</v>
          </cell>
          <cell r="AG120">
            <v>0</v>
          </cell>
        </row>
        <row r="121">
          <cell r="G121" t="str">
            <v>VIGILANTE ARMADO - 12X36 NOTURNO</v>
          </cell>
          <cell r="K121">
            <v>0</v>
          </cell>
          <cell r="Q121">
            <v>0</v>
          </cell>
          <cell r="U121">
            <v>0</v>
          </cell>
          <cell r="AG121">
            <v>0</v>
          </cell>
        </row>
        <row r="122">
          <cell r="G122" t="str">
            <v>VIGILANTE ARMADO - 12X36 NOTURNO</v>
          </cell>
          <cell r="K122">
            <v>30</v>
          </cell>
          <cell r="Q122">
            <v>15</v>
          </cell>
          <cell r="U122">
            <v>282.55</v>
          </cell>
          <cell r="AG122">
            <v>0</v>
          </cell>
        </row>
        <row r="123">
          <cell r="G123" t="str">
            <v>VIGILANTE ARMADO - 220 H</v>
          </cell>
          <cell r="K123">
            <v>30</v>
          </cell>
          <cell r="Q123">
            <v>18</v>
          </cell>
          <cell r="U123">
            <v>339.07</v>
          </cell>
          <cell r="AG123">
            <v>0</v>
          </cell>
        </row>
        <row r="124">
          <cell r="G124" t="str">
            <v>VIGILANTE ARMADO - 12X36 NOTURNO</v>
          </cell>
          <cell r="K124">
            <v>30</v>
          </cell>
          <cell r="Q124">
            <v>15</v>
          </cell>
          <cell r="U124">
            <v>282.55</v>
          </cell>
          <cell r="AG124">
            <v>0</v>
          </cell>
        </row>
        <row r="125">
          <cell r="G125" t="str">
            <v>VIGILANTE ARMADO - 12X36 NOTURNO</v>
          </cell>
          <cell r="K125">
            <v>30</v>
          </cell>
          <cell r="Q125">
            <v>16</v>
          </cell>
          <cell r="U125">
            <v>301.39</v>
          </cell>
          <cell r="AG125">
            <v>0</v>
          </cell>
        </row>
        <row r="126">
          <cell r="G126" t="str">
            <v>VIGILANTE ARMADO - 12X36 DIURNO</v>
          </cell>
          <cell r="K126">
            <v>30</v>
          </cell>
          <cell r="Q126">
            <v>15</v>
          </cell>
          <cell r="U126">
            <v>282.55</v>
          </cell>
          <cell r="AG126">
            <v>0</v>
          </cell>
        </row>
        <row r="127">
          <cell r="G127" t="str">
            <v>VIGILANTE ARMADO - 12X36 DIURNO</v>
          </cell>
          <cell r="K127">
            <v>30</v>
          </cell>
          <cell r="Q127">
            <v>16</v>
          </cell>
          <cell r="U127">
            <v>301.39</v>
          </cell>
          <cell r="AG127">
            <v>0</v>
          </cell>
        </row>
        <row r="128">
          <cell r="G128" t="str">
            <v>VIGILANTE ARMADO - 12X36 DIURNO</v>
          </cell>
          <cell r="K128">
            <v>30</v>
          </cell>
          <cell r="Q128">
            <v>16</v>
          </cell>
          <cell r="U128">
            <v>301.39</v>
          </cell>
          <cell r="AG128">
            <v>39.67</v>
          </cell>
        </row>
        <row r="129">
          <cell r="G129" t="str">
            <v>VIGILANTE ARMADO - 12X36 DIURNO</v>
          </cell>
          <cell r="K129">
            <v>22</v>
          </cell>
          <cell r="Q129">
            <v>11</v>
          </cell>
          <cell r="U129">
            <v>207.21</v>
          </cell>
          <cell r="AG129">
            <v>0</v>
          </cell>
        </row>
        <row r="130">
          <cell r="G130" t="str">
            <v>VIGILANTE ARMADO - 12X36 DIURNO</v>
          </cell>
          <cell r="K130">
            <v>8</v>
          </cell>
          <cell r="Q130">
            <v>4</v>
          </cell>
          <cell r="U130">
            <v>75.349999999999994</v>
          </cell>
          <cell r="AG130">
            <v>0</v>
          </cell>
        </row>
        <row r="131">
          <cell r="G131" t="str">
            <v>VIGILANTE ARMADO - 220 H</v>
          </cell>
          <cell r="K131">
            <v>4</v>
          </cell>
          <cell r="Q131">
            <v>3</v>
          </cell>
          <cell r="U131">
            <v>56.51</v>
          </cell>
          <cell r="AG131">
            <v>0</v>
          </cell>
        </row>
        <row r="132">
          <cell r="G132" t="str">
            <v>VIGILANTE ARMADO - 220 H</v>
          </cell>
          <cell r="K132">
            <v>26</v>
          </cell>
          <cell r="Q132">
            <v>16</v>
          </cell>
          <cell r="U132">
            <v>301.39</v>
          </cell>
          <cell r="AG132">
            <v>0</v>
          </cell>
        </row>
        <row r="133">
          <cell r="G133" t="str">
            <v>VIGILANTE ARMADO - 12X36 NOTURNO</v>
          </cell>
          <cell r="K133">
            <v>0</v>
          </cell>
          <cell r="Q133">
            <v>0</v>
          </cell>
          <cell r="U133">
            <v>0</v>
          </cell>
          <cell r="AG133">
            <v>0</v>
          </cell>
        </row>
        <row r="134">
          <cell r="G134" t="str">
            <v>VIGILANTE ARMADO - 12X36 NOTURNO</v>
          </cell>
          <cell r="K134">
            <v>30</v>
          </cell>
          <cell r="Q134">
            <v>16</v>
          </cell>
          <cell r="U134">
            <v>301.39</v>
          </cell>
          <cell r="AG134">
            <v>0</v>
          </cell>
        </row>
        <row r="135">
          <cell r="G135" t="str">
            <v>VIGILANTE ARMADO - 12X36 NOTURNO</v>
          </cell>
          <cell r="K135">
            <v>27</v>
          </cell>
          <cell r="Q135">
            <v>13</v>
          </cell>
          <cell r="U135">
            <v>244.88</v>
          </cell>
          <cell r="AG135">
            <v>44.5</v>
          </cell>
        </row>
        <row r="136">
          <cell r="G136" t="str">
            <v>VIGILANTE ARMADO - 12X36 NOTURNO</v>
          </cell>
          <cell r="K136">
            <v>3</v>
          </cell>
          <cell r="Q136">
            <v>2</v>
          </cell>
          <cell r="U136">
            <v>37.67</v>
          </cell>
          <cell r="AG136">
            <v>0</v>
          </cell>
        </row>
        <row r="137">
          <cell r="G137" t="str">
            <v>VIGILANTE ARMADO - 12X36 DIURNO</v>
          </cell>
          <cell r="K137">
            <v>30</v>
          </cell>
          <cell r="Q137">
            <v>16</v>
          </cell>
          <cell r="U137">
            <v>301.39</v>
          </cell>
          <cell r="AG137">
            <v>0</v>
          </cell>
        </row>
        <row r="138">
          <cell r="G138" t="str">
            <v>VIGILANTE ARMADO - 12X36 NOTURNO</v>
          </cell>
          <cell r="K138">
            <v>0</v>
          </cell>
          <cell r="Q138">
            <v>0</v>
          </cell>
          <cell r="U138">
            <v>0</v>
          </cell>
          <cell r="AG138">
            <v>0</v>
          </cell>
        </row>
        <row r="139">
          <cell r="G139" t="str">
            <v>VIGILANTE ARMADO - 12X36 NOTURNO</v>
          </cell>
          <cell r="K139">
            <v>30</v>
          </cell>
          <cell r="Q139">
            <v>15</v>
          </cell>
          <cell r="U139">
            <v>282.55</v>
          </cell>
          <cell r="AG139">
            <v>0</v>
          </cell>
        </row>
        <row r="140">
          <cell r="G140" t="str">
            <v>VIGILANTE ARMADO - 12X36 DIURNO</v>
          </cell>
          <cell r="K140">
            <v>0</v>
          </cell>
          <cell r="Q140">
            <v>0</v>
          </cell>
          <cell r="U140">
            <v>0</v>
          </cell>
          <cell r="AG140">
            <v>0</v>
          </cell>
        </row>
        <row r="141">
          <cell r="G141" t="str">
            <v>VIGILANTE ARMADO - 12X36 DIURNO</v>
          </cell>
          <cell r="K141">
            <v>30</v>
          </cell>
          <cell r="Q141">
            <v>15</v>
          </cell>
          <cell r="U141">
            <v>282.55</v>
          </cell>
          <cell r="AG141">
            <v>0</v>
          </cell>
        </row>
        <row r="142">
          <cell r="G142" t="str">
            <v>VIGILANTE ARMADO - 12X36 NOTURNO</v>
          </cell>
          <cell r="K142">
            <v>30</v>
          </cell>
          <cell r="Q142">
            <v>16</v>
          </cell>
          <cell r="U142">
            <v>301.39</v>
          </cell>
        </row>
        <row r="143">
          <cell r="G143" t="str">
            <v>VIGILANTE ARMADO - 12X36 NOTURNO</v>
          </cell>
          <cell r="K143">
            <v>13</v>
          </cell>
          <cell r="Q143">
            <v>7</v>
          </cell>
          <cell r="U143">
            <v>131.86000000000001</v>
          </cell>
          <cell r="AG143">
            <v>0</v>
          </cell>
        </row>
        <row r="144">
          <cell r="G144" t="str">
            <v>VIGILANTE ARMADO - 12X36 NOTURNO</v>
          </cell>
          <cell r="K144">
            <v>17</v>
          </cell>
          <cell r="Q144">
            <v>8</v>
          </cell>
          <cell r="U144">
            <v>150.69999999999999</v>
          </cell>
          <cell r="AG144">
            <v>0</v>
          </cell>
        </row>
        <row r="145">
          <cell r="G145" t="str">
            <v>VIGILANTE ARMADO - 12X36 DIURNO</v>
          </cell>
          <cell r="K145">
            <v>30</v>
          </cell>
          <cell r="Q145">
            <v>16</v>
          </cell>
          <cell r="U145">
            <v>301.39</v>
          </cell>
          <cell r="AG145">
            <v>0</v>
          </cell>
        </row>
        <row r="146">
          <cell r="G146" t="str">
            <v>VIGILANTE ARMADO - 12X36 DIURNO</v>
          </cell>
          <cell r="K146">
            <v>30</v>
          </cell>
          <cell r="Q146">
            <v>15</v>
          </cell>
          <cell r="U146">
            <v>282.55</v>
          </cell>
          <cell r="AG146">
            <v>0</v>
          </cell>
        </row>
        <row r="147">
          <cell r="G147" t="str">
            <v>VIGILANTE ARMADO - 12X36 NOTURNO</v>
          </cell>
          <cell r="K147">
            <v>28</v>
          </cell>
          <cell r="Q147">
            <v>15</v>
          </cell>
          <cell r="U147">
            <v>282.55</v>
          </cell>
          <cell r="AG147">
            <v>0</v>
          </cell>
        </row>
        <row r="148">
          <cell r="G148" t="str">
            <v>VIGILANTE ARMADO - 12X36 NOTURNO</v>
          </cell>
          <cell r="K148">
            <v>2</v>
          </cell>
          <cell r="Q148">
            <v>1</v>
          </cell>
          <cell r="U148">
            <v>19.739999999999998</v>
          </cell>
          <cell r="AG148">
            <v>0</v>
          </cell>
        </row>
        <row r="149">
          <cell r="G149" t="str">
            <v>VIGILANTE ARMADO - 220 H</v>
          </cell>
          <cell r="K149">
            <v>30</v>
          </cell>
          <cell r="Q149">
            <v>18</v>
          </cell>
          <cell r="U149">
            <v>339.07</v>
          </cell>
          <cell r="AG149">
            <v>0</v>
          </cell>
        </row>
        <row r="150">
          <cell r="G150" t="str">
            <v>VIGILANTE ARMADO - 220 H</v>
          </cell>
          <cell r="K150">
            <v>23</v>
          </cell>
          <cell r="Q150">
            <v>13</v>
          </cell>
          <cell r="U150">
            <v>244.88</v>
          </cell>
          <cell r="AG150">
            <v>0</v>
          </cell>
        </row>
        <row r="151">
          <cell r="G151" t="str">
            <v>VIGILANTE ARMADO - 220 H</v>
          </cell>
          <cell r="K151">
            <v>7</v>
          </cell>
          <cell r="Q151">
            <v>5</v>
          </cell>
          <cell r="U151">
            <v>94.18</v>
          </cell>
          <cell r="AG151">
            <v>0</v>
          </cell>
        </row>
        <row r="152">
          <cell r="G152" t="str">
            <v>VIGILANTE ARMADO - 12X36 DIURNO</v>
          </cell>
          <cell r="K152">
            <v>30</v>
          </cell>
          <cell r="Q152">
            <v>15</v>
          </cell>
          <cell r="U152">
            <v>282.55</v>
          </cell>
          <cell r="AG152">
            <v>0</v>
          </cell>
        </row>
        <row r="153">
          <cell r="G153" t="str">
            <v>VIGILANTE ARMADO - 12X36 DIURNO</v>
          </cell>
          <cell r="K153">
            <v>30</v>
          </cell>
          <cell r="Q153">
            <v>16</v>
          </cell>
          <cell r="U153">
            <v>301.39</v>
          </cell>
          <cell r="AG153">
            <v>0</v>
          </cell>
        </row>
        <row r="154">
          <cell r="G154" t="str">
            <v>VIGILANTE ARMADO - 12X36 DIURNO</v>
          </cell>
          <cell r="K154">
            <v>30</v>
          </cell>
          <cell r="Q154">
            <v>15</v>
          </cell>
          <cell r="U154">
            <v>282.55</v>
          </cell>
          <cell r="AG154">
            <v>0</v>
          </cell>
        </row>
        <row r="155">
          <cell r="G155" t="str">
            <v>VIGILANTE ARMADO - 12X36 NOTURNO</v>
          </cell>
          <cell r="K155">
            <v>0</v>
          </cell>
          <cell r="Q155">
            <v>0</v>
          </cell>
          <cell r="U155">
            <v>0</v>
          </cell>
          <cell r="AG155">
            <v>0</v>
          </cell>
        </row>
        <row r="156">
          <cell r="G156" t="str">
            <v>VIGILANTE ARMADO - 12X36 NOTURNO</v>
          </cell>
          <cell r="K156">
            <v>6</v>
          </cell>
          <cell r="Q156">
            <v>4</v>
          </cell>
          <cell r="U156">
            <v>75.349999999999994</v>
          </cell>
          <cell r="AG156">
            <v>0</v>
          </cell>
        </row>
        <row r="157">
          <cell r="G157" t="str">
            <v>VIGILANTE ARMADO - 12X36 NOTURNO</v>
          </cell>
          <cell r="K157">
            <v>24</v>
          </cell>
          <cell r="Q157">
            <v>12</v>
          </cell>
          <cell r="U157">
            <v>226.04</v>
          </cell>
          <cell r="AG157">
            <v>0</v>
          </cell>
        </row>
        <row r="158">
          <cell r="G158" t="str">
            <v>VIGILANTE ARMADO - 12X36 NOTURNO</v>
          </cell>
          <cell r="K158">
            <v>0</v>
          </cell>
          <cell r="Q158">
            <v>0</v>
          </cell>
          <cell r="U158">
            <v>0</v>
          </cell>
          <cell r="AG158">
            <v>0</v>
          </cell>
        </row>
        <row r="159">
          <cell r="G159" t="str">
            <v>VIGILANTE ARMADO - 12X36 NOTURNO</v>
          </cell>
          <cell r="K159">
            <v>30</v>
          </cell>
          <cell r="Q159">
            <v>15</v>
          </cell>
          <cell r="U159">
            <v>282.55</v>
          </cell>
          <cell r="AG159">
            <v>0</v>
          </cell>
        </row>
        <row r="160">
          <cell r="G160" t="str">
            <v>VIGILANTE ARMADO - 12X36 NOTURNO</v>
          </cell>
          <cell r="K160">
            <v>0</v>
          </cell>
          <cell r="Q160">
            <v>0</v>
          </cell>
          <cell r="U160">
            <v>0</v>
          </cell>
          <cell r="AG160">
            <v>0</v>
          </cell>
        </row>
        <row r="161">
          <cell r="G161" t="str">
            <v>VIGILANTE ARMADO - 12X36 NOTURNO</v>
          </cell>
          <cell r="K161">
            <v>0</v>
          </cell>
          <cell r="Q161">
            <v>0</v>
          </cell>
          <cell r="U161">
            <v>0</v>
          </cell>
          <cell r="AG161">
            <v>0</v>
          </cell>
        </row>
        <row r="162">
          <cell r="G162" t="str">
            <v>VIGILANTE ARMADO - 12X36 NOTURNO</v>
          </cell>
          <cell r="K162">
            <v>30</v>
          </cell>
          <cell r="Q162">
            <v>16</v>
          </cell>
          <cell r="U162">
            <v>301.39</v>
          </cell>
          <cell r="AG162">
            <v>0</v>
          </cell>
        </row>
        <row r="163">
          <cell r="G163" t="str">
            <v>VIGILANTE ARMADO - 12X36 DIURNO</v>
          </cell>
          <cell r="K163">
            <v>25</v>
          </cell>
          <cell r="Q163">
            <v>14</v>
          </cell>
          <cell r="U163">
            <v>263.72000000000003</v>
          </cell>
          <cell r="AG163">
            <v>0</v>
          </cell>
        </row>
        <row r="164">
          <cell r="G164" t="str">
            <v>VIGILANTE ARMADO - 12X36 DIURNO</v>
          </cell>
          <cell r="K164">
            <v>5</v>
          </cell>
          <cell r="Q164">
            <v>3</v>
          </cell>
          <cell r="U164">
            <v>56.51</v>
          </cell>
          <cell r="AG164">
            <v>0</v>
          </cell>
        </row>
        <row r="165">
          <cell r="G165" t="str">
            <v>VIGILANTE ARMADO - 12X36 NOTURNO</v>
          </cell>
          <cell r="K165">
            <v>30</v>
          </cell>
          <cell r="Q165">
            <v>15</v>
          </cell>
          <cell r="U165">
            <v>282.55</v>
          </cell>
          <cell r="AG165">
            <v>0</v>
          </cell>
        </row>
        <row r="166">
          <cell r="G166" t="str">
            <v>VIGILANTE ARMADO - 220 H</v>
          </cell>
          <cell r="K166">
            <v>30</v>
          </cell>
          <cell r="Q166">
            <v>17</v>
          </cell>
          <cell r="U166">
            <v>320.23</v>
          </cell>
          <cell r="AG166">
            <v>0</v>
          </cell>
        </row>
        <row r="167">
          <cell r="G167" t="str">
            <v>VIGILANTE ARMADO - 12X36 DIURNO</v>
          </cell>
          <cell r="K167">
            <v>30</v>
          </cell>
          <cell r="Q167">
            <v>15</v>
          </cell>
          <cell r="U167">
            <v>282.55</v>
          </cell>
          <cell r="AG167">
            <v>0</v>
          </cell>
        </row>
        <row r="168">
          <cell r="G168" t="str">
            <v>VIGILANTE ARMADO - 12X36 DIURNO</v>
          </cell>
          <cell r="K168">
            <v>14</v>
          </cell>
          <cell r="Q168">
            <v>7</v>
          </cell>
          <cell r="U168">
            <v>131.86000000000001</v>
          </cell>
          <cell r="AG168">
            <v>0</v>
          </cell>
        </row>
        <row r="169">
          <cell r="G169" t="str">
            <v>VIGILANTE ARMADO - 12X36 DIURNO</v>
          </cell>
          <cell r="K169">
            <v>16</v>
          </cell>
          <cell r="Q169">
            <v>8</v>
          </cell>
          <cell r="U169">
            <v>150.69999999999999</v>
          </cell>
          <cell r="AG169">
            <v>0</v>
          </cell>
        </row>
        <row r="170">
          <cell r="G170" t="str">
            <v>VIGILANTE ARMADO - 12X36 NOTURNO</v>
          </cell>
          <cell r="K170">
            <v>30</v>
          </cell>
          <cell r="Q170">
            <v>15</v>
          </cell>
          <cell r="U170">
            <v>282.55</v>
          </cell>
          <cell r="AG170">
            <v>0</v>
          </cell>
        </row>
        <row r="171">
          <cell r="G171" t="str">
            <v>VIGILANTE ARMADO - 12X36 NOTURNO</v>
          </cell>
          <cell r="K171">
            <v>17</v>
          </cell>
          <cell r="Q171">
            <v>8</v>
          </cell>
          <cell r="U171">
            <v>150.69999999999999</v>
          </cell>
          <cell r="AG171">
            <v>0</v>
          </cell>
        </row>
        <row r="172">
          <cell r="G172" t="str">
            <v>VIGILANTE ARMADO - 12X36 NOTURNO</v>
          </cell>
          <cell r="K172">
            <v>13</v>
          </cell>
          <cell r="Q172">
            <v>7</v>
          </cell>
          <cell r="U172">
            <v>131.86000000000001</v>
          </cell>
          <cell r="AG172">
            <v>0</v>
          </cell>
        </row>
        <row r="207">
          <cell r="U207">
            <v>32419.24</v>
          </cell>
          <cell r="AG207">
            <v>1530.66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354.01221818181813</v>
          </cell>
        </row>
        <row r="12">
          <cell r="H12" t="str">
            <v>VIGILANTE ARMADO - 220 H</v>
          </cell>
          <cell r="BJ12">
            <v>354.01221818181813</v>
          </cell>
        </row>
        <row r="13">
          <cell r="H13" t="str">
            <v>VIGILANTE ARMADO - 220 H</v>
          </cell>
          <cell r="BJ13">
            <v>354.01221818181813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354.01221818181813</v>
          </cell>
        </row>
        <row r="16">
          <cell r="H16" t="str">
            <v>VIGILANTE ARMADO - 220 H</v>
          </cell>
          <cell r="BJ16">
            <v>354.01221818181813</v>
          </cell>
        </row>
        <row r="17">
          <cell r="H17" t="str">
            <v>VIGILANTE ARMADO - 12X36 DIURNO</v>
          </cell>
          <cell r="BJ17">
            <v>274.3594690909091</v>
          </cell>
        </row>
        <row r="18">
          <cell r="H18" t="str">
            <v>VIGILANTE ARMADO - 12X36 DIURNO</v>
          </cell>
          <cell r="BJ18">
            <v>274.3594690909091</v>
          </cell>
        </row>
        <row r="19">
          <cell r="H19" t="str">
            <v>VIGILANTE ARMADO - 12X36 DIURNO</v>
          </cell>
          <cell r="BJ19">
            <v>0</v>
          </cell>
        </row>
        <row r="20">
          <cell r="H20" t="str">
            <v>VIGILANTE ARMADO - 12X36 DIURNO</v>
          </cell>
          <cell r="BJ20">
            <v>0</v>
          </cell>
        </row>
        <row r="21">
          <cell r="H21" t="str">
            <v>VIGILANTE ARMADO - 12X36 DIURNO</v>
          </cell>
          <cell r="BJ21">
            <v>274.3594690909091</v>
          </cell>
        </row>
        <row r="22">
          <cell r="H22" t="str">
            <v>VIGILANTE ARMADO - 12X36 DIURNO</v>
          </cell>
          <cell r="BJ22">
            <v>274.3594690909091</v>
          </cell>
        </row>
        <row r="23">
          <cell r="H23" t="str">
            <v>VIGILANTE ARMADO - 12X36 NOTURNO</v>
          </cell>
          <cell r="BJ23">
            <v>0</v>
          </cell>
        </row>
        <row r="24">
          <cell r="H24" t="str">
            <v>VIGILANTE ARMADO - 12X36 NOTURNO</v>
          </cell>
          <cell r="BJ24">
            <v>0</v>
          </cell>
        </row>
        <row r="25">
          <cell r="H25" t="str">
            <v>VIGILANTE ARMADO - 12X36 NOTURNO</v>
          </cell>
          <cell r="BJ25">
            <v>328.48310981157022</v>
          </cell>
        </row>
        <row r="26">
          <cell r="H26" t="str">
            <v>VIGILANTE ARMADO - 12X36 DIURNO</v>
          </cell>
          <cell r="BJ26">
            <v>274.3594690909091</v>
          </cell>
        </row>
        <row r="27">
          <cell r="H27" t="str">
            <v>VIGILANTE ARMADO - 12X36 NOTURNO</v>
          </cell>
          <cell r="BJ27">
            <v>328.48310981157022</v>
          </cell>
        </row>
        <row r="28">
          <cell r="H28" t="str">
            <v>VIGILANTE ARMADO - 12X36 NOTURNO</v>
          </cell>
          <cell r="BJ28">
            <v>0</v>
          </cell>
        </row>
        <row r="29">
          <cell r="H29" t="str">
            <v>VIGILANTE ARMADO - 220 H</v>
          </cell>
          <cell r="BJ29">
            <v>354.01221818181813</v>
          </cell>
        </row>
        <row r="30">
          <cell r="H30" t="str">
            <v>VIGILANTE ARMADO - 12X36 NOTURNO</v>
          </cell>
          <cell r="BJ30">
            <v>328.48310981157022</v>
          </cell>
        </row>
        <row r="31">
          <cell r="H31" t="str">
            <v>VIGILANTE ARMADO - 12X36 NOTURNO</v>
          </cell>
          <cell r="BJ31">
            <v>0</v>
          </cell>
        </row>
        <row r="32">
          <cell r="H32" t="str">
            <v>VIGILANTE ARMADO - 12X36 NOTURNO</v>
          </cell>
          <cell r="BJ32">
            <v>328.48310981157022</v>
          </cell>
        </row>
        <row r="33">
          <cell r="H33" t="str">
            <v>VIGILANTE ARMADO - 12X36 NOTURNO</v>
          </cell>
          <cell r="BJ33">
            <v>328.48310981157022</v>
          </cell>
        </row>
        <row r="34">
          <cell r="H34" t="str">
            <v>VIGILANTE ARMADO - 12X36 DIURNO</v>
          </cell>
          <cell r="BJ34">
            <v>274.3594690909091</v>
          </cell>
        </row>
        <row r="35">
          <cell r="H35" t="str">
            <v>VIGILANTE ARMADO - 12X36 DIURNO</v>
          </cell>
          <cell r="BJ35">
            <v>0</v>
          </cell>
        </row>
        <row r="36">
          <cell r="H36" t="str">
            <v>VIGILANTE ARMADO - 12X36 DIURNO</v>
          </cell>
          <cell r="BJ36">
            <v>0</v>
          </cell>
        </row>
        <row r="37">
          <cell r="H37" t="str">
            <v>VIGILANTE ARMADO - 12X36 DIURNO</v>
          </cell>
          <cell r="BJ37">
            <v>274.3594690909091</v>
          </cell>
        </row>
        <row r="38">
          <cell r="H38" t="str">
            <v>VIGILANTE ARMADO - 12X36 NOTURNO</v>
          </cell>
          <cell r="BJ38">
            <v>328.48310981157022</v>
          </cell>
        </row>
        <row r="39">
          <cell r="H39" t="str">
            <v>VIGILANTE ARMADO - 12X36 DIURNO</v>
          </cell>
          <cell r="BJ39">
            <v>274.3594690909091</v>
          </cell>
        </row>
        <row r="40">
          <cell r="H40" t="str">
            <v>VIGILANTE ARMADO - 12X36 DIURNO</v>
          </cell>
          <cell r="BJ40">
            <v>0</v>
          </cell>
        </row>
        <row r="41">
          <cell r="H41" t="str">
            <v>VIGILANTE ARMADO - 12X36 DIURNO</v>
          </cell>
          <cell r="BJ41">
            <v>274.3594690909091</v>
          </cell>
        </row>
        <row r="42">
          <cell r="H42" t="str">
            <v>VIGILANTE ARMADO - 12X36 DIURNO</v>
          </cell>
          <cell r="BJ42">
            <v>0</v>
          </cell>
        </row>
        <row r="43">
          <cell r="H43" t="str">
            <v>VIGILANTE ARMADO - 220 H</v>
          </cell>
          <cell r="BJ43">
            <v>354.01221818181813</v>
          </cell>
        </row>
        <row r="44">
          <cell r="H44" t="str">
            <v>VIGILANTE ARMADO - 220 H</v>
          </cell>
          <cell r="BJ44">
            <v>0</v>
          </cell>
        </row>
        <row r="45">
          <cell r="H45" t="str">
            <v>VIGILANTE ARMADO - 12X36 DIURNO</v>
          </cell>
          <cell r="BJ45">
            <v>274.3594690909091</v>
          </cell>
        </row>
        <row r="46">
          <cell r="H46" t="str">
            <v>VIGILANTE ARMADO - 12X36 DIURNO</v>
          </cell>
          <cell r="BJ46">
            <v>274.3594690909091</v>
          </cell>
        </row>
        <row r="47">
          <cell r="H47" t="str">
            <v>VIGILANTE ARMADO - 12X36 NOTURNO</v>
          </cell>
          <cell r="BJ47">
            <v>0</v>
          </cell>
        </row>
        <row r="48">
          <cell r="H48" t="str">
            <v>VIGILANTE ARMADO - 12X36 NOTURNO</v>
          </cell>
          <cell r="BJ48">
            <v>328.48310981157022</v>
          </cell>
        </row>
        <row r="49">
          <cell r="H49" t="str">
            <v>VIGILANTE ARMADO - 12X36 NOTURNO</v>
          </cell>
          <cell r="BJ49">
            <v>0</v>
          </cell>
        </row>
        <row r="50">
          <cell r="H50" t="str">
            <v>VIGILANTE ARMADO - 220 H</v>
          </cell>
          <cell r="BJ50">
            <v>354.01221818181813</v>
          </cell>
        </row>
        <row r="51">
          <cell r="H51" t="str">
            <v>VIGILANTE ARMADO - 12X36 DIURNO</v>
          </cell>
          <cell r="BJ51">
            <v>274.3594690909091</v>
          </cell>
        </row>
        <row r="52">
          <cell r="H52" t="str">
            <v>VIGILANTE ARMADO - 12X36 DIURNO</v>
          </cell>
          <cell r="BJ52">
            <v>274.3594690909091</v>
          </cell>
        </row>
        <row r="53">
          <cell r="H53" t="str">
            <v>VIGILANTE ARMADO - 12X36 NOTURNO</v>
          </cell>
          <cell r="BJ53">
            <v>328.48310981157022</v>
          </cell>
        </row>
        <row r="54">
          <cell r="H54" t="str">
            <v>VIGILANTE ARMADO - 12X36 NOTURNO</v>
          </cell>
          <cell r="BJ54">
            <v>0</v>
          </cell>
        </row>
        <row r="55">
          <cell r="H55" t="str">
            <v>VIGILANTE ARMADO - 12X36 DIURNO</v>
          </cell>
          <cell r="BJ55">
            <v>274.3594690909091</v>
          </cell>
        </row>
        <row r="56">
          <cell r="H56" t="str">
            <v>VIGILANTE ARMADO - 12X36 DIURNO</v>
          </cell>
          <cell r="BJ56">
            <v>274.3594690909091</v>
          </cell>
        </row>
        <row r="57">
          <cell r="H57" t="str">
            <v>VIGILANTE ARMADO - 12X36 NOTURNO</v>
          </cell>
          <cell r="BJ57">
            <v>328.48310981157022</v>
          </cell>
        </row>
        <row r="58">
          <cell r="H58" t="str">
            <v>VIGILANTE ARMADO - 12X36 NOTURNO</v>
          </cell>
          <cell r="BJ58">
            <v>328.48310981157022</v>
          </cell>
        </row>
        <row r="59">
          <cell r="H59" t="str">
            <v>VIGILANTE ARMADO - 12X36 DIURNO</v>
          </cell>
          <cell r="BJ59">
            <v>0</v>
          </cell>
        </row>
        <row r="60">
          <cell r="H60" t="str">
            <v>VIGILANTE ARMADO - 12X36 DIURNO</v>
          </cell>
          <cell r="BJ60">
            <v>274.3594690909091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- 12X36 NOTURNO</v>
          </cell>
          <cell r="BJ62">
            <v>328.48310981157022</v>
          </cell>
        </row>
        <row r="63">
          <cell r="H63" t="str">
            <v>VIGILANTE ARMADO - 12X36 NOTURNO</v>
          </cell>
          <cell r="BJ63">
            <v>328.48310981157022</v>
          </cell>
        </row>
        <row r="64">
          <cell r="H64" t="str">
            <v>VIGILANTE ARMADO - 12X36 DIURNO</v>
          </cell>
          <cell r="BJ64">
            <v>0</v>
          </cell>
        </row>
        <row r="65">
          <cell r="H65" t="str">
            <v>VIGILANTE ARMADO - 12X36 DIURNO</v>
          </cell>
          <cell r="BJ65">
            <v>0</v>
          </cell>
        </row>
        <row r="66">
          <cell r="H66" t="str">
            <v>VIGILANTE ARMADO - 12X36 DIURNO</v>
          </cell>
          <cell r="BJ66">
            <v>274.3594690909091</v>
          </cell>
        </row>
        <row r="67">
          <cell r="H67" t="str">
            <v>VIGILANTE ARMADO - 12X36 DIURNO</v>
          </cell>
          <cell r="BJ67">
            <v>274.3594690909091</v>
          </cell>
        </row>
        <row r="68">
          <cell r="H68" t="str">
            <v>VIGILANTE ARMADO - 12X36 NOTURNO</v>
          </cell>
          <cell r="BJ68">
            <v>0</v>
          </cell>
        </row>
        <row r="69">
          <cell r="H69" t="str">
            <v>VIGILANTE ARMADO - 12X36 NOTURNO</v>
          </cell>
          <cell r="BJ69">
            <v>0</v>
          </cell>
        </row>
        <row r="70">
          <cell r="H70" t="str">
            <v>VIGILANTE ARMADO - 12X36 NOTURNO</v>
          </cell>
          <cell r="BJ70">
            <v>328.48310981157022</v>
          </cell>
        </row>
        <row r="71">
          <cell r="H71" t="str">
            <v>VIGILANTE ARMADO - 12X36 NOTURNO</v>
          </cell>
          <cell r="BJ71">
            <v>0</v>
          </cell>
        </row>
        <row r="72">
          <cell r="H72" t="str">
            <v>VIGILANTE ARMADO - 12X36 NOTURNO</v>
          </cell>
          <cell r="BJ72">
            <v>328.48310981157022</v>
          </cell>
        </row>
        <row r="73">
          <cell r="H73" t="str">
            <v>VIGILANTE ARMADO - 220 H</v>
          </cell>
          <cell r="BJ73">
            <v>354.01221818181813</v>
          </cell>
        </row>
        <row r="74">
          <cell r="H74" t="str">
            <v>VIGILANTE ARMADO - 220 H</v>
          </cell>
          <cell r="BJ74">
            <v>354.01221818181813</v>
          </cell>
        </row>
        <row r="75">
          <cell r="H75" t="str">
            <v>VIGILANTE ARMADO - 12X36 DIURNO</v>
          </cell>
          <cell r="BJ75">
            <v>274.3594690909091</v>
          </cell>
        </row>
        <row r="76">
          <cell r="H76" t="str">
            <v>VIGILANTE ARMADO - 12X36 DIURNO</v>
          </cell>
          <cell r="BJ76">
            <v>0</v>
          </cell>
        </row>
        <row r="77">
          <cell r="H77" t="str">
            <v>VIGILANTE ARMADO - 12X36 DIURNO</v>
          </cell>
          <cell r="BJ77">
            <v>274.3594690909091</v>
          </cell>
        </row>
        <row r="78">
          <cell r="H78" t="str">
            <v>VIGILANTE ARMADO - 220 H</v>
          </cell>
          <cell r="BJ78">
            <v>354.01221818181813</v>
          </cell>
        </row>
        <row r="79">
          <cell r="H79" t="str">
            <v>VIGILANTE ARMADO - 220 H</v>
          </cell>
          <cell r="BJ79">
            <v>354.01221818181813</v>
          </cell>
        </row>
        <row r="80">
          <cell r="H80" t="str">
            <v>VIGILANTE ARMADO - 220 H</v>
          </cell>
          <cell r="BJ80">
            <v>354.01221818181813</v>
          </cell>
        </row>
        <row r="81">
          <cell r="H81" t="str">
            <v>VIGILANTE ARMADO - 220 H</v>
          </cell>
          <cell r="BJ81">
            <v>0</v>
          </cell>
        </row>
        <row r="82">
          <cell r="H82" t="str">
            <v>VIGILANTE ARMADO - 220 H</v>
          </cell>
          <cell r="BJ82">
            <v>354.01221818181813</v>
          </cell>
        </row>
        <row r="83">
          <cell r="H83" t="str">
            <v>VIGILANTE ARMADO - 220 H</v>
          </cell>
          <cell r="BJ83">
            <v>354.01221818181813</v>
          </cell>
        </row>
        <row r="84">
          <cell r="H84" t="str">
            <v>VIGILANTE ARMADO - 12X36 NOTURNO</v>
          </cell>
          <cell r="BJ84">
            <v>328.48310981157022</v>
          </cell>
        </row>
        <row r="85">
          <cell r="H85" t="str">
            <v>VIGILANTE ARMADO - 12X36 NOTURNO</v>
          </cell>
          <cell r="BJ85">
            <v>328.48310981157022</v>
          </cell>
        </row>
        <row r="86">
          <cell r="H86" t="str">
            <v>VIGILANTE ARMADO - 12X36 NOTURNO</v>
          </cell>
          <cell r="BJ86">
            <v>0</v>
          </cell>
        </row>
        <row r="87">
          <cell r="H87" t="str">
            <v>VIGILANTE ARMADO - 12X36 DIURNO</v>
          </cell>
          <cell r="BJ87">
            <v>274.3594690909091</v>
          </cell>
        </row>
        <row r="88">
          <cell r="H88" t="str">
            <v>VIGILANTE ARMADO - 12X36 DIURNO</v>
          </cell>
          <cell r="BJ88">
            <v>274.3594690909091</v>
          </cell>
        </row>
        <row r="89">
          <cell r="H89" t="str">
            <v>VIGILANTE ARMADO - 220 H</v>
          </cell>
          <cell r="BJ89">
            <v>0</v>
          </cell>
        </row>
        <row r="90">
          <cell r="H90" t="str">
            <v>VIGILANTE ARMADO - 220 H</v>
          </cell>
          <cell r="BJ90">
            <v>354.01221818181813</v>
          </cell>
        </row>
        <row r="91">
          <cell r="H91" t="str">
            <v>VIGILANTE ARMADO - 220 H</v>
          </cell>
          <cell r="BJ91">
            <v>354.01221818181813</v>
          </cell>
        </row>
        <row r="92">
          <cell r="H92" t="str">
            <v>VIGILANTE ARMADO - 220 H</v>
          </cell>
          <cell r="BJ92">
            <v>0</v>
          </cell>
        </row>
        <row r="93">
          <cell r="H93" t="str">
            <v>VIGILANTE ARMADO - 220 H</v>
          </cell>
          <cell r="BJ93">
            <v>0</v>
          </cell>
        </row>
        <row r="94">
          <cell r="H94" t="str">
            <v>VIGILANTE ARMADO - 220 H</v>
          </cell>
          <cell r="BJ94">
            <v>354.01221818181813</v>
          </cell>
        </row>
        <row r="95">
          <cell r="H95" t="str">
            <v>VIGILANTE ARMADO - 12X36 DIURNO</v>
          </cell>
          <cell r="BJ95">
            <v>274.3594690909091</v>
          </cell>
        </row>
        <row r="96">
          <cell r="H96" t="str">
            <v>VIGILANTE ARMADO - 12X36 NOTURNO</v>
          </cell>
          <cell r="BJ96">
            <v>328.48310981157022</v>
          </cell>
        </row>
        <row r="97">
          <cell r="H97" t="str">
            <v>VIGILANTE ARMADO - 12X36 DIURNO</v>
          </cell>
          <cell r="BJ97">
            <v>274.3594690909091</v>
          </cell>
        </row>
        <row r="98">
          <cell r="H98" t="str">
            <v>VIGILANTE ARMADO - 12X36 NOTURNO</v>
          </cell>
          <cell r="BJ98">
            <v>328.48310981157022</v>
          </cell>
        </row>
        <row r="99">
          <cell r="H99" t="str">
            <v>VIGILANTE ARMADO - 220 H</v>
          </cell>
          <cell r="BJ99">
            <v>354.01221818181813</v>
          </cell>
        </row>
        <row r="100">
          <cell r="H100" t="str">
            <v>VIGILANTE ARMADO - 220 H</v>
          </cell>
          <cell r="BJ100">
            <v>354.01221818181813</v>
          </cell>
        </row>
        <row r="101">
          <cell r="H101" t="str">
            <v>VIGILANTE ARMADO - 220 H</v>
          </cell>
          <cell r="BJ101">
            <v>0</v>
          </cell>
        </row>
        <row r="102">
          <cell r="H102" t="str">
            <v>VIGILANTE ARMADO - 220 H</v>
          </cell>
          <cell r="BJ102">
            <v>0</v>
          </cell>
        </row>
        <row r="103">
          <cell r="H103" t="str">
            <v>VIGILANTE ARMADO - 220 H</v>
          </cell>
          <cell r="BJ103">
            <v>354.01221818181813</v>
          </cell>
        </row>
        <row r="104">
          <cell r="H104" t="str">
            <v>VIGILANTE ARMADO - 220 H</v>
          </cell>
          <cell r="BJ104">
            <v>354.01221818181813</v>
          </cell>
        </row>
        <row r="105">
          <cell r="H105" t="str">
            <v>VIGILANTE ARMADO - 220 H</v>
          </cell>
          <cell r="BJ105">
            <v>354.01221818181813</v>
          </cell>
        </row>
        <row r="106">
          <cell r="H106" t="str">
            <v>VIGILANTE ARMADO - 220 H</v>
          </cell>
          <cell r="BJ106">
            <v>354.01221818181813</v>
          </cell>
        </row>
        <row r="107">
          <cell r="H107" t="str">
            <v>VIGILANTE ARMADO - 12X36 DIURNO</v>
          </cell>
          <cell r="BJ107">
            <v>0</v>
          </cell>
        </row>
        <row r="108">
          <cell r="H108" t="str">
            <v>VIGILANTE ARMADO - 220 H</v>
          </cell>
          <cell r="BJ108">
            <v>354.01221818181813</v>
          </cell>
        </row>
        <row r="109">
          <cell r="H109" t="str">
            <v>VIGILANTE ARMADO - 12X36 DIURNO</v>
          </cell>
          <cell r="BJ109">
            <v>274.3594690909091</v>
          </cell>
        </row>
        <row r="110">
          <cell r="H110" t="str">
            <v>VIGILANTE ARMADO - 12X36 NOTURNO</v>
          </cell>
          <cell r="BJ110">
            <v>328.48310981157022</v>
          </cell>
        </row>
        <row r="111">
          <cell r="H111" t="str">
            <v>VIGILANTE ARMADO - 12X36 DIURNO</v>
          </cell>
          <cell r="BJ111">
            <v>274.3594690909091</v>
          </cell>
        </row>
        <row r="112">
          <cell r="H112" t="str">
            <v>VIGILANTE ARMADO - 12X36 DIURNO</v>
          </cell>
          <cell r="BJ112">
            <v>0</v>
          </cell>
        </row>
        <row r="113">
          <cell r="H113" t="str">
            <v>VIGILANTE ARMADO - 12X36 DIURNO</v>
          </cell>
          <cell r="BJ113">
            <v>0</v>
          </cell>
        </row>
        <row r="114">
          <cell r="H114" t="str">
            <v>VIGILANTE ARMADO - 12X36 DIURNO</v>
          </cell>
          <cell r="BJ114">
            <v>0</v>
          </cell>
        </row>
        <row r="115">
          <cell r="H115" t="str">
            <v>VIGILANTE ARMADO - 12X36 NOTURNO</v>
          </cell>
          <cell r="BJ115">
            <v>328.48310981157022</v>
          </cell>
        </row>
        <row r="116">
          <cell r="H116" t="str">
            <v>VIGILANTE ARMADO - 12X36 NOTURNO</v>
          </cell>
          <cell r="BJ116">
            <v>0</v>
          </cell>
        </row>
        <row r="117">
          <cell r="H117" t="str">
            <v>VIGILANTE ARMADO - 220 H</v>
          </cell>
          <cell r="BJ117">
            <v>354.01221818181813</v>
          </cell>
        </row>
        <row r="118">
          <cell r="H118" t="str">
            <v>VIGILANTE ARMADO - 12X36 NOTURNO</v>
          </cell>
          <cell r="BJ118">
            <v>328.48310981157022</v>
          </cell>
        </row>
        <row r="119">
          <cell r="H119" t="str">
            <v>VIGILANTE ARMADO - 12X36 NOTURNO</v>
          </cell>
          <cell r="BJ119">
            <v>0</v>
          </cell>
        </row>
        <row r="120">
          <cell r="H120" t="str">
            <v>VIGILANTE ARMADO - 12X36 NOTURNO</v>
          </cell>
          <cell r="BJ120">
            <v>0</v>
          </cell>
        </row>
        <row r="121">
          <cell r="H121" t="str">
            <v>VIGILANTE ARMADO - 12X36 NOTURNO</v>
          </cell>
          <cell r="BJ121">
            <v>328.48310981157022</v>
          </cell>
        </row>
        <row r="122">
          <cell r="H122" t="str">
            <v>VIGILANTE ARMADO - 220 H</v>
          </cell>
          <cell r="BJ122">
            <v>354.01221818181813</v>
          </cell>
        </row>
        <row r="123">
          <cell r="H123" t="str">
            <v>VIGILANTE ARMADO - 12X36 NOTURNO</v>
          </cell>
          <cell r="BJ123">
            <v>328.48310981157022</v>
          </cell>
        </row>
        <row r="124">
          <cell r="H124" t="str">
            <v>VIGILANTE ARMADO - 12X36 NOTURNO</v>
          </cell>
          <cell r="BJ124">
            <v>328.48310981157022</v>
          </cell>
        </row>
        <row r="125">
          <cell r="H125" t="str">
            <v>VIGILANTE ARMADO - 12X36 DIURNO</v>
          </cell>
          <cell r="BJ125">
            <v>274.3594690909091</v>
          </cell>
        </row>
        <row r="126">
          <cell r="H126" t="str">
            <v>VIGILANTE ARMADO - 12X36 DIURNO</v>
          </cell>
          <cell r="BJ126">
            <v>274.3594690909091</v>
          </cell>
        </row>
        <row r="127">
          <cell r="H127" t="str">
            <v>VIGILANTE ARMADO - 12X36 DIURNO</v>
          </cell>
          <cell r="BJ127">
            <v>274.3594690909091</v>
          </cell>
        </row>
        <row r="128">
          <cell r="H128" t="str">
            <v>VIGILANTE ARMADO - 12X36 DIURNO</v>
          </cell>
          <cell r="BJ128">
            <v>274.3594690909091</v>
          </cell>
        </row>
        <row r="129">
          <cell r="H129" t="str">
            <v>VIGILANTE ARMADO - 220 H</v>
          </cell>
          <cell r="BJ129">
            <v>354.01221818181813</v>
          </cell>
        </row>
        <row r="130">
          <cell r="H130" t="str">
            <v>VIGILANTE ARMADO - 220 H</v>
          </cell>
          <cell r="BJ130">
            <v>0</v>
          </cell>
        </row>
        <row r="131">
          <cell r="H131" t="str">
            <v>VIGILANTE ARMADO - 12X36 NOTURNO</v>
          </cell>
          <cell r="BJ131">
            <v>0</v>
          </cell>
        </row>
        <row r="132">
          <cell r="H132" t="str">
            <v>VIGILANTE ARMADO - 12X36 NOTURNO</v>
          </cell>
          <cell r="BJ132">
            <v>328.48310981157022</v>
          </cell>
        </row>
        <row r="133">
          <cell r="H133" t="str">
            <v>VIGILANTE ARMADO - 12X36 NOTURNO</v>
          </cell>
          <cell r="BJ133">
            <v>328.48310981157022</v>
          </cell>
        </row>
        <row r="134">
          <cell r="H134" t="str">
            <v>VIGILANTE ARMADO - 12X36 NOTURNO</v>
          </cell>
          <cell r="BJ134">
            <v>0</v>
          </cell>
        </row>
        <row r="135">
          <cell r="H135" t="str">
            <v>VIGILANTE ARMADO - 12X36 DIURNO</v>
          </cell>
          <cell r="BJ135">
            <v>274.3594690909091</v>
          </cell>
        </row>
        <row r="136">
          <cell r="H136" t="str">
            <v>VIGILANTE ARMADO - 12X36 NOTURNO</v>
          </cell>
          <cell r="BJ136">
            <v>0</v>
          </cell>
        </row>
        <row r="137">
          <cell r="H137" t="str">
            <v>VIGILANTE ARMADO - 12X36 NOTURNO</v>
          </cell>
          <cell r="BJ137">
            <v>328.48310981157022</v>
          </cell>
        </row>
        <row r="138">
          <cell r="H138" t="str">
            <v>VIGILANTE ARMADO - 12X36 DIURNO</v>
          </cell>
          <cell r="BJ138">
            <v>0</v>
          </cell>
        </row>
        <row r="139">
          <cell r="H139" t="str">
            <v>VIGILANTE ARMADO - 12X36 DIURNO</v>
          </cell>
          <cell r="BJ139">
            <v>274.3594690909091</v>
          </cell>
        </row>
        <row r="140">
          <cell r="H140" t="str">
            <v>VIGILANTE ARMADO - 12X36 NOTURNO</v>
          </cell>
          <cell r="BJ140">
            <v>328.48310981157022</v>
          </cell>
        </row>
        <row r="141">
          <cell r="H141" t="str">
            <v>VIGILANTE ARMADO - 12X36 NOTURNO</v>
          </cell>
          <cell r="BJ141">
            <v>328.48310981157022</v>
          </cell>
        </row>
        <row r="142">
          <cell r="H142" t="str">
            <v>VIGILANTE ARMADO - 12X36 NOTURNO</v>
          </cell>
          <cell r="BJ142">
            <v>0</v>
          </cell>
        </row>
        <row r="143">
          <cell r="H143" t="str">
            <v>VIGILANTE ARMADO - 12X36 DIURNO</v>
          </cell>
          <cell r="BJ143">
            <v>274.3594690909091</v>
          </cell>
        </row>
        <row r="144">
          <cell r="H144" t="str">
            <v>VIGILANTE ARMADO - 12X36 DIURNO</v>
          </cell>
          <cell r="BJ144">
            <v>274.3594690909091</v>
          </cell>
        </row>
        <row r="145">
          <cell r="H145" t="str">
            <v>VIGILANTE ARMADO - 12X36 NOTURNO</v>
          </cell>
          <cell r="BJ145">
            <v>328.48310981157022</v>
          </cell>
        </row>
        <row r="146">
          <cell r="H146" t="str">
            <v>VIGILANTE ARMADO - 220 H</v>
          </cell>
          <cell r="BJ146">
            <v>354.01221818181813</v>
          </cell>
        </row>
        <row r="147">
          <cell r="H147" t="str">
            <v>VIGILANTE ARMADO - 220 H</v>
          </cell>
          <cell r="BJ147">
            <v>354.01221818181813</v>
          </cell>
        </row>
        <row r="148">
          <cell r="H148" t="str">
            <v>VIGILANTE ARMADO - 220 H</v>
          </cell>
          <cell r="BJ148">
            <v>0</v>
          </cell>
        </row>
        <row r="149">
          <cell r="H149" t="str">
            <v>VIGILANTE ARMADO - 12X36 DIURNO</v>
          </cell>
          <cell r="BJ149">
            <v>274.3594690909091</v>
          </cell>
        </row>
        <row r="150">
          <cell r="H150" t="str">
            <v>VIGILANTE ARMADO - 12X36 DIURNO</v>
          </cell>
          <cell r="BJ150">
            <v>274.3594690909091</v>
          </cell>
        </row>
        <row r="151">
          <cell r="H151" t="str">
            <v>VIGILANTE ARMADO - 12X36 DIURNO</v>
          </cell>
          <cell r="BJ151">
            <v>274.3594690909091</v>
          </cell>
        </row>
        <row r="152">
          <cell r="H152" t="str">
            <v>VIGILANTE ARMADO - 12X36 NOTURNO</v>
          </cell>
          <cell r="BJ152">
            <v>0</v>
          </cell>
        </row>
        <row r="153">
          <cell r="H153" t="str">
            <v>VIGILANTE ARMADO - 12X36 NOTURNO</v>
          </cell>
          <cell r="BJ153">
            <v>328.48310981157022</v>
          </cell>
        </row>
        <row r="154">
          <cell r="H154" t="str">
            <v>VIGILANTE ARMADO - 12X36 NOTURNO</v>
          </cell>
          <cell r="BJ154">
            <v>0</v>
          </cell>
        </row>
        <row r="155">
          <cell r="H155" t="str">
            <v>VIGILANTE ARMADO - 12X36 NOTURNO</v>
          </cell>
          <cell r="BJ155">
            <v>0</v>
          </cell>
        </row>
        <row r="156">
          <cell r="H156" t="str">
            <v>VIGILANTE ARMADO - 12X36 NOTURNO</v>
          </cell>
          <cell r="BJ156">
            <v>328.48310981157022</v>
          </cell>
        </row>
        <row r="157">
          <cell r="H157" t="str">
            <v>VIGILANTE ARMADO - 12X36 NOTURNO</v>
          </cell>
          <cell r="BJ157">
            <v>0</v>
          </cell>
        </row>
        <row r="158">
          <cell r="H158" t="str">
            <v>VIGILANTE ARMADO - 12X36 NOTURNO</v>
          </cell>
          <cell r="BJ158">
            <v>0</v>
          </cell>
        </row>
        <row r="159">
          <cell r="H159" t="str">
            <v>VIGILANTE ARMADO - 12X36 NOTURNO</v>
          </cell>
          <cell r="BJ159">
            <v>328.48310981157022</v>
          </cell>
        </row>
        <row r="160">
          <cell r="H160" t="str">
            <v>VIGILANTE ARMADO - 12X36 DIURNO</v>
          </cell>
          <cell r="BJ160">
            <v>274.3594690909091</v>
          </cell>
        </row>
        <row r="161">
          <cell r="H161" t="str">
            <v>VIGILANTE ARMADO - 12X36 DIURNO</v>
          </cell>
          <cell r="BJ161">
            <v>0</v>
          </cell>
        </row>
        <row r="162">
          <cell r="H162" t="str">
            <v>VIGILANTE ARMADO - 12X36 NOTURNO</v>
          </cell>
          <cell r="BJ162">
            <v>328.48310981157022</v>
          </cell>
        </row>
        <row r="163">
          <cell r="H163" t="str">
            <v>VIGILANTE ARMADO - 220 H</v>
          </cell>
          <cell r="BJ163">
            <v>354.01221818181813</v>
          </cell>
        </row>
        <row r="164">
          <cell r="H164" t="str">
            <v>VIGILANTE ARMADO - 12X36 DIURNO</v>
          </cell>
          <cell r="BJ164">
            <v>274.3594690909091</v>
          </cell>
        </row>
        <row r="165">
          <cell r="H165" t="str">
            <v>VIGILANTE ARMADO - 12X36 DIURNO</v>
          </cell>
          <cell r="BJ165">
            <v>274.3594690909091</v>
          </cell>
        </row>
        <row r="166">
          <cell r="H166" t="str">
            <v>VIGILANTE ARMADO - 12X36 DIURNO</v>
          </cell>
          <cell r="BJ166">
            <v>0</v>
          </cell>
        </row>
        <row r="167">
          <cell r="H167" t="str">
            <v>VIGILANTE ARMADO - 12X36 NOTURNO</v>
          </cell>
          <cell r="BJ167">
            <v>328.48310981157022</v>
          </cell>
        </row>
        <row r="168">
          <cell r="H168" t="str">
            <v>VIGILANTE ARMADO - 12X36 NOTURNO</v>
          </cell>
          <cell r="BJ168">
            <v>328.48310981157022</v>
          </cell>
        </row>
        <row r="169">
          <cell r="H169" t="str">
            <v>VIGILANTE ARMADO - 12X36 NOTURNO</v>
          </cell>
          <cell r="BJ169">
            <v>0</v>
          </cell>
        </row>
        <row r="178">
          <cell r="H17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  <cell r="W1"/>
        </row>
        <row r="2">
          <cell r="F2"/>
          <cell r="R2"/>
          <cell r="W2"/>
        </row>
        <row r="3">
          <cell r="F3"/>
          <cell r="R3"/>
          <cell r="W3"/>
        </row>
        <row r="4">
          <cell r="B4"/>
          <cell r="F4"/>
          <cell r="R4"/>
          <cell r="W4"/>
        </row>
        <row r="5">
          <cell r="B5"/>
          <cell r="F5"/>
          <cell r="R5" t="str">
            <v>VALOR TARIFA VT INTERIOR (REFERÊNCIA CONTAGEM)</v>
          </cell>
          <cell r="W5"/>
        </row>
        <row r="6">
          <cell r="B6"/>
          <cell r="F6"/>
          <cell r="R6"/>
          <cell r="W6"/>
        </row>
        <row r="7">
          <cell r="B7"/>
          <cell r="F7"/>
          <cell r="R7"/>
          <cell r="W7"/>
        </row>
        <row r="9">
          <cell r="B9" t="str">
            <v>POSTOS</v>
          </cell>
          <cell r="F9" t="str">
            <v>CARGO</v>
          </cell>
          <cell r="R9"/>
          <cell r="W9"/>
        </row>
        <row r="10">
          <cell r="B10"/>
          <cell r="F10"/>
          <cell r="R10" t="str">
            <v>TOTAL C/ DESCONTO</v>
          </cell>
          <cell r="W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376.74</v>
          </cell>
          <cell r="W11">
            <v>0</v>
          </cell>
        </row>
        <row r="12">
          <cell r="B12">
            <v>1</v>
          </cell>
          <cell r="F12" t="str">
            <v>VIGILANTE ARMADO - 220 H</v>
          </cell>
          <cell r="R12">
            <v>376.74</v>
          </cell>
          <cell r="W12">
            <v>0</v>
          </cell>
        </row>
        <row r="13">
          <cell r="B13">
            <v>1</v>
          </cell>
          <cell r="F13" t="str">
            <v>VIGILANTE ARMADO - 220 H</v>
          </cell>
          <cell r="R13">
            <v>376.74</v>
          </cell>
          <cell r="W13">
            <v>0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  <cell r="W14">
            <v>0</v>
          </cell>
        </row>
        <row r="15">
          <cell r="B15">
            <v>1</v>
          </cell>
          <cell r="F15" t="str">
            <v>VIGILANTE ARMADO - 220 H</v>
          </cell>
          <cell r="R15">
            <v>376.74</v>
          </cell>
          <cell r="W15">
            <v>0</v>
          </cell>
        </row>
        <row r="16">
          <cell r="B16">
            <v>1</v>
          </cell>
          <cell r="F16" t="str">
            <v>VIGILANTE ARMADO - 220 H</v>
          </cell>
          <cell r="R16">
            <v>376.74</v>
          </cell>
          <cell r="W16">
            <v>67.669200000000004</v>
          </cell>
        </row>
        <row r="17">
          <cell r="B17">
            <v>1</v>
          </cell>
          <cell r="F17" t="str">
            <v>VIGILANTE ARMADO - 12X36 DIURNO</v>
          </cell>
          <cell r="R17">
            <v>291.9735</v>
          </cell>
          <cell r="W17">
            <v>0</v>
          </cell>
        </row>
        <row r="18">
          <cell r="B18">
            <v>1</v>
          </cell>
          <cell r="F18" t="str">
            <v>VIGILANTE ARMADO - 12X36 DIURNO</v>
          </cell>
          <cell r="R18">
            <v>291.9735</v>
          </cell>
          <cell r="W18">
            <v>124.81920000000001</v>
          </cell>
        </row>
        <row r="19">
          <cell r="B19">
            <v>0</v>
          </cell>
          <cell r="F19" t="str">
            <v>VIGILANTE ARMADO - 12X36 DIURNO</v>
          </cell>
          <cell r="R19">
            <v>0</v>
          </cell>
          <cell r="W19">
            <v>0</v>
          </cell>
        </row>
        <row r="20">
          <cell r="B20">
            <v>0</v>
          </cell>
          <cell r="F20" t="str">
            <v>VIGILANTE ARMADO - 12X36 DIURNO</v>
          </cell>
          <cell r="R20">
            <v>0</v>
          </cell>
          <cell r="W20">
            <v>0</v>
          </cell>
        </row>
        <row r="21">
          <cell r="B21">
            <v>1</v>
          </cell>
          <cell r="F21" t="str">
            <v>VIGILANTE ARMADO - 12X36 DIURNO</v>
          </cell>
          <cell r="R21">
            <v>291.9735</v>
          </cell>
          <cell r="W21">
            <v>0</v>
          </cell>
        </row>
        <row r="22">
          <cell r="B22">
            <v>1</v>
          </cell>
          <cell r="F22" t="str">
            <v>VIGILANTE ARMADO - 12X36 DIURNO</v>
          </cell>
          <cell r="R22">
            <v>291.9735</v>
          </cell>
          <cell r="W22">
            <v>124.81920000000001</v>
          </cell>
        </row>
        <row r="23">
          <cell r="B23">
            <v>0</v>
          </cell>
          <cell r="F23" t="str">
            <v>VIGILANTE ARMADO - 12X36 NOTURNO</v>
          </cell>
          <cell r="R23">
            <v>0</v>
          </cell>
          <cell r="W23">
            <v>0</v>
          </cell>
        </row>
        <row r="24">
          <cell r="B24">
            <v>0</v>
          </cell>
          <cell r="F24" t="str">
            <v>VIGILANTE ARMADO - 12X36 NOTURNO</v>
          </cell>
          <cell r="R24">
            <v>0</v>
          </cell>
          <cell r="W24">
            <v>0</v>
          </cell>
        </row>
        <row r="25">
          <cell r="B25">
            <v>1</v>
          </cell>
          <cell r="F25" t="str">
            <v>VIGILANTE ARMADO - 12X36 NOTURNO</v>
          </cell>
          <cell r="R25">
            <v>291.9735</v>
          </cell>
          <cell r="W25">
            <v>0</v>
          </cell>
        </row>
        <row r="26">
          <cell r="B26">
            <v>1</v>
          </cell>
          <cell r="F26" t="str">
            <v>VIGILANTE ARMADO - 12X36 DIURNO</v>
          </cell>
          <cell r="R26">
            <v>291.9735</v>
          </cell>
          <cell r="W26">
            <v>124.81920000000001</v>
          </cell>
        </row>
        <row r="27">
          <cell r="B27">
            <v>1</v>
          </cell>
          <cell r="F27" t="str">
            <v>VIGILANTE ARMADO - 12X36 NOTURNO</v>
          </cell>
          <cell r="R27">
            <v>291.9735</v>
          </cell>
          <cell r="W27">
            <v>0</v>
          </cell>
        </row>
        <row r="28">
          <cell r="B28">
            <v>0</v>
          </cell>
          <cell r="F28" t="str">
            <v>VIGILANTE ARMADO - 12X36 NOTURNO</v>
          </cell>
          <cell r="R28">
            <v>0</v>
          </cell>
          <cell r="W28">
            <v>0</v>
          </cell>
        </row>
        <row r="29">
          <cell r="B29">
            <v>1</v>
          </cell>
          <cell r="F29" t="str">
            <v>VIGILANTE ARMADO - 220 H</v>
          </cell>
          <cell r="R29">
            <v>376.74</v>
          </cell>
          <cell r="W29">
            <v>67.669200000000004</v>
          </cell>
        </row>
        <row r="30">
          <cell r="B30">
            <v>1</v>
          </cell>
          <cell r="F30" t="str">
            <v>VIGILANTE ARMADO - 12X36 NOTURNO</v>
          </cell>
          <cell r="R30">
            <v>291.9735</v>
          </cell>
          <cell r="W30">
            <v>0</v>
          </cell>
        </row>
        <row r="31">
          <cell r="B31">
            <v>0</v>
          </cell>
          <cell r="F31" t="str">
            <v>VIGILANTE ARMADO - 12X36 NOTURNO</v>
          </cell>
          <cell r="R31">
            <v>0</v>
          </cell>
          <cell r="W31">
            <v>0</v>
          </cell>
        </row>
        <row r="32">
          <cell r="B32">
            <v>1</v>
          </cell>
          <cell r="F32" t="str">
            <v>VIGILANTE ARMADO - 12X36 NOTURNO</v>
          </cell>
          <cell r="R32">
            <v>291.9735</v>
          </cell>
          <cell r="W32">
            <v>0</v>
          </cell>
        </row>
        <row r="33">
          <cell r="B33">
            <v>1</v>
          </cell>
          <cell r="F33" t="str">
            <v>VIGILANTE ARMADO - 12X36 NOTURNO</v>
          </cell>
          <cell r="R33">
            <v>291.9735</v>
          </cell>
          <cell r="W33">
            <v>0</v>
          </cell>
        </row>
        <row r="34">
          <cell r="B34">
            <v>1</v>
          </cell>
          <cell r="F34" t="str">
            <v>VIGILANTE ARMADO - 12X36 DIURNO</v>
          </cell>
          <cell r="R34">
            <v>291.9735</v>
          </cell>
          <cell r="W34">
            <v>124.81920000000001</v>
          </cell>
        </row>
        <row r="35">
          <cell r="B35">
            <v>0</v>
          </cell>
          <cell r="F35" t="str">
            <v>VIGILANTE ARMADO - 12X36 DIURNO</v>
          </cell>
          <cell r="R35">
            <v>0</v>
          </cell>
          <cell r="W35">
            <v>0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  <cell r="W36">
            <v>0</v>
          </cell>
        </row>
        <row r="37">
          <cell r="B37">
            <v>1</v>
          </cell>
          <cell r="F37" t="str">
            <v>VIGILANTE ARMADO - 12X36 DIURNO</v>
          </cell>
          <cell r="R37">
            <v>291.9735</v>
          </cell>
          <cell r="W37">
            <v>0</v>
          </cell>
        </row>
        <row r="38">
          <cell r="B38">
            <v>1</v>
          </cell>
          <cell r="F38" t="str">
            <v>VIGILANTE ARMADO - 12X36 NOTURNO</v>
          </cell>
          <cell r="R38">
            <v>291.9735</v>
          </cell>
          <cell r="W38">
            <v>0</v>
          </cell>
        </row>
        <row r="39">
          <cell r="B39">
            <v>1</v>
          </cell>
          <cell r="F39" t="str">
            <v>VIGILANTE ARMADO - 12X36 DIURNO</v>
          </cell>
          <cell r="R39">
            <v>291.9735</v>
          </cell>
          <cell r="W39">
            <v>0</v>
          </cell>
        </row>
        <row r="40">
          <cell r="B40">
            <v>0</v>
          </cell>
          <cell r="F40" t="str">
            <v>VIGILANTE ARMADO - 12X36 DIURNO</v>
          </cell>
          <cell r="R40">
            <v>0</v>
          </cell>
          <cell r="W40">
            <v>0</v>
          </cell>
        </row>
        <row r="41">
          <cell r="B41">
            <v>1</v>
          </cell>
          <cell r="F41" t="str">
            <v>VIGILANTE ARMADO - 12X36 DIURNO</v>
          </cell>
          <cell r="R41">
            <v>291.9735</v>
          </cell>
          <cell r="W41">
            <v>124.81920000000001</v>
          </cell>
        </row>
        <row r="42">
          <cell r="B42">
            <v>0</v>
          </cell>
          <cell r="F42" t="str">
            <v>VIGILANTE ARMADO - 12X36 DIURNO</v>
          </cell>
          <cell r="R42">
            <v>0</v>
          </cell>
          <cell r="W42">
            <v>0</v>
          </cell>
        </row>
        <row r="43">
          <cell r="B43">
            <v>1</v>
          </cell>
          <cell r="F43" t="str">
            <v>VIGILANTE ARMADO - 220 H</v>
          </cell>
          <cell r="R43">
            <v>376.74</v>
          </cell>
          <cell r="W43">
            <v>0</v>
          </cell>
        </row>
        <row r="44">
          <cell r="B44">
            <v>0</v>
          </cell>
          <cell r="F44" t="str">
            <v>VIGILANTE ARMADO - 220 H</v>
          </cell>
          <cell r="R44">
            <v>0</v>
          </cell>
          <cell r="W44">
            <v>0</v>
          </cell>
        </row>
        <row r="45">
          <cell r="B45">
            <v>1</v>
          </cell>
          <cell r="F45" t="str">
            <v>VIGILANTE ARMADO - 12X36 DIURNO</v>
          </cell>
          <cell r="R45">
            <v>291.9735</v>
          </cell>
          <cell r="W45">
            <v>124.81920000000001</v>
          </cell>
        </row>
        <row r="46">
          <cell r="B46">
            <v>1</v>
          </cell>
          <cell r="F46" t="str">
            <v>VIGILANTE ARMADO - 12X36 DIURNO</v>
          </cell>
          <cell r="R46">
            <v>291.9735</v>
          </cell>
          <cell r="W46">
            <v>124.81920000000001</v>
          </cell>
        </row>
        <row r="47">
          <cell r="B47">
            <v>0</v>
          </cell>
          <cell r="F47" t="str">
            <v>VIGILANTE ARMADO - 12X36 NOTURNO</v>
          </cell>
          <cell r="R47">
            <v>0</v>
          </cell>
          <cell r="W47">
            <v>0</v>
          </cell>
        </row>
        <row r="48">
          <cell r="B48">
            <v>1</v>
          </cell>
          <cell r="F48" t="str">
            <v>VIGILANTE ARMADO - 12X36 NOTURNO</v>
          </cell>
          <cell r="R48">
            <v>291.9735</v>
          </cell>
          <cell r="W48">
            <v>124.81920000000001</v>
          </cell>
        </row>
        <row r="49">
          <cell r="B49">
            <v>0</v>
          </cell>
          <cell r="F49" t="str">
            <v>VIGILANTE ARMADO - 12X36 NOTURNO</v>
          </cell>
          <cell r="R49">
            <v>0</v>
          </cell>
          <cell r="W49">
            <v>0</v>
          </cell>
        </row>
        <row r="50">
          <cell r="B50">
            <v>1</v>
          </cell>
          <cell r="F50" t="str">
            <v>VIGILANTE ARMADO - 220 H</v>
          </cell>
          <cell r="R50">
            <v>376.74</v>
          </cell>
          <cell r="W50">
            <v>193.66919999999999</v>
          </cell>
        </row>
        <row r="51">
          <cell r="B51">
            <v>1</v>
          </cell>
          <cell r="F51" t="str">
            <v>VIGILANTE ARMADO - 12X36 DIURNO</v>
          </cell>
          <cell r="R51">
            <v>291.9735</v>
          </cell>
          <cell r="W51">
            <v>0</v>
          </cell>
        </row>
        <row r="52">
          <cell r="B52">
            <v>1</v>
          </cell>
          <cell r="F52" t="str">
            <v>VIGILANTE ARMADO - 12X36 DIURNO</v>
          </cell>
          <cell r="R52">
            <v>291.9735</v>
          </cell>
          <cell r="W52">
            <v>124.81920000000001</v>
          </cell>
        </row>
        <row r="53">
          <cell r="B53">
            <v>1</v>
          </cell>
          <cell r="F53" t="str">
            <v>VIGILANTE ARMADO - 12X36 NOTURNO</v>
          </cell>
          <cell r="R53">
            <v>291.9735</v>
          </cell>
          <cell r="W53">
            <v>0</v>
          </cell>
        </row>
        <row r="54">
          <cell r="B54">
            <v>0</v>
          </cell>
          <cell r="F54" t="str">
            <v>VIGILANTE ARMADO - 12X36 NOTURNO</v>
          </cell>
          <cell r="R54">
            <v>0</v>
          </cell>
          <cell r="W54">
            <v>0</v>
          </cell>
        </row>
        <row r="55">
          <cell r="B55">
            <v>1</v>
          </cell>
          <cell r="F55" t="str">
            <v>VIGILANTE ARMADO - 12X36 DIURNO</v>
          </cell>
          <cell r="R55">
            <v>291.9735</v>
          </cell>
          <cell r="W55">
            <v>0</v>
          </cell>
        </row>
        <row r="56">
          <cell r="B56">
            <v>1</v>
          </cell>
          <cell r="F56" t="str">
            <v>VIGILANTE ARMADO - 12X36 DIURNO</v>
          </cell>
          <cell r="R56">
            <v>291.9735</v>
          </cell>
          <cell r="W56">
            <v>0</v>
          </cell>
        </row>
        <row r="57">
          <cell r="B57">
            <v>1</v>
          </cell>
          <cell r="F57" t="str">
            <v>VIGILANTE ARMADO - 12X36 NOTURNO</v>
          </cell>
          <cell r="R57">
            <v>291.9735</v>
          </cell>
          <cell r="W57">
            <v>27.169200000000004</v>
          </cell>
        </row>
        <row r="58">
          <cell r="B58">
            <v>1</v>
          </cell>
          <cell r="F58" t="str">
            <v>VIGILANTE ARMADO - 12X36 NOTURNO</v>
          </cell>
          <cell r="R58">
            <v>291.9735</v>
          </cell>
          <cell r="W58">
            <v>0</v>
          </cell>
        </row>
        <row r="59">
          <cell r="B59">
            <v>0</v>
          </cell>
          <cell r="F59" t="str">
            <v>VIGILANTE ARMADO - 12X36 DIURNO</v>
          </cell>
          <cell r="R59">
            <v>0</v>
          </cell>
          <cell r="W59">
            <v>0</v>
          </cell>
        </row>
        <row r="60">
          <cell r="B60">
            <v>1</v>
          </cell>
          <cell r="F60" t="str">
            <v>VIGILANTE ARMADO - 12X36 DIURNO</v>
          </cell>
          <cell r="R60">
            <v>291.9735</v>
          </cell>
          <cell r="W60">
            <v>0</v>
          </cell>
        </row>
        <row r="61">
          <cell r="B61">
            <v>0</v>
          </cell>
          <cell r="F61" t="str">
            <v>VIGILANTE ARMADO - 12X36 DIURNO</v>
          </cell>
          <cell r="R61">
            <v>0</v>
          </cell>
          <cell r="W61">
            <v>0</v>
          </cell>
        </row>
        <row r="62">
          <cell r="B62">
            <v>1</v>
          </cell>
          <cell r="F62" t="str">
            <v>VIGILANTE ARMADO - 12X36 NOTURNO</v>
          </cell>
          <cell r="R62">
            <v>291.9735</v>
          </cell>
          <cell r="W62">
            <v>0</v>
          </cell>
        </row>
        <row r="63">
          <cell r="B63">
            <v>1</v>
          </cell>
          <cell r="F63" t="str">
            <v>VIGILANTE ARMADO - 12X36 NOTURNO</v>
          </cell>
          <cell r="R63">
            <v>291.9735</v>
          </cell>
          <cell r="W63">
            <v>124.81920000000001</v>
          </cell>
        </row>
        <row r="64">
          <cell r="B64">
            <v>0</v>
          </cell>
          <cell r="F64" t="str">
            <v>VIGILANTE ARMADO - 12X36 DIURNO</v>
          </cell>
          <cell r="R64">
            <v>0</v>
          </cell>
          <cell r="W64">
            <v>0</v>
          </cell>
        </row>
        <row r="65">
          <cell r="B65">
            <v>0</v>
          </cell>
          <cell r="F65" t="str">
            <v>VIGILANTE ARMADO - 12X36 DIURNO</v>
          </cell>
          <cell r="R65">
            <v>0</v>
          </cell>
          <cell r="W65">
            <v>0</v>
          </cell>
        </row>
        <row r="66">
          <cell r="B66">
            <v>1</v>
          </cell>
          <cell r="F66" t="str">
            <v>VIGILANTE ARMADO - 12X36 DIURNO</v>
          </cell>
          <cell r="R66">
            <v>291.9735</v>
          </cell>
          <cell r="W66">
            <v>0</v>
          </cell>
        </row>
        <row r="67">
          <cell r="B67">
            <v>1</v>
          </cell>
          <cell r="F67" t="str">
            <v>VIGILANTE ARMADO - 12X36 DIURNO</v>
          </cell>
          <cell r="R67">
            <v>291.9735</v>
          </cell>
          <cell r="W67">
            <v>0</v>
          </cell>
        </row>
        <row r="68">
          <cell r="B68">
            <v>0</v>
          </cell>
          <cell r="F68" t="str">
            <v>VIGILANTE ARMADO - 12X36 NOTURNO</v>
          </cell>
          <cell r="R68">
            <v>0</v>
          </cell>
          <cell r="W68">
            <v>0</v>
          </cell>
        </row>
        <row r="69">
          <cell r="B69">
            <v>0</v>
          </cell>
          <cell r="F69" t="str">
            <v>VIGILANTE ARMADO - 12X36 NOTURNO</v>
          </cell>
          <cell r="R69">
            <v>0</v>
          </cell>
          <cell r="W69">
            <v>0</v>
          </cell>
        </row>
        <row r="70">
          <cell r="B70">
            <v>1</v>
          </cell>
          <cell r="F70" t="str">
            <v>VIGILANTE ARMADO - 12X36 NOTURNO</v>
          </cell>
          <cell r="R70">
            <v>291.9735</v>
          </cell>
          <cell r="W70">
            <v>124.81920000000001</v>
          </cell>
        </row>
        <row r="71">
          <cell r="B71">
            <v>0</v>
          </cell>
          <cell r="F71" t="str">
            <v>VIGILANTE ARMADO - 12X36 NOTURNO</v>
          </cell>
          <cell r="R71">
            <v>0</v>
          </cell>
          <cell r="W71">
            <v>0</v>
          </cell>
        </row>
        <row r="72">
          <cell r="B72">
            <v>1</v>
          </cell>
          <cell r="F72" t="str">
            <v>VIGILANTE ARMADO - 12X36 NOTURNO</v>
          </cell>
          <cell r="R72">
            <v>291.9735</v>
          </cell>
          <cell r="W72">
            <v>0</v>
          </cell>
        </row>
        <row r="73">
          <cell r="B73">
            <v>1</v>
          </cell>
          <cell r="F73" t="str">
            <v>VIGILANTE ARMADO - 220 H</v>
          </cell>
          <cell r="R73">
            <v>376.74</v>
          </cell>
          <cell r="W73">
            <v>67.669200000000004</v>
          </cell>
        </row>
        <row r="74">
          <cell r="B74">
            <v>1</v>
          </cell>
          <cell r="F74" t="str">
            <v>VIGILANTE ARMADO - 220 H</v>
          </cell>
          <cell r="R74">
            <v>376.74</v>
          </cell>
          <cell r="W74">
            <v>193.66919999999999</v>
          </cell>
        </row>
        <row r="75">
          <cell r="B75">
            <v>1</v>
          </cell>
          <cell r="F75" t="str">
            <v>VIGILANTE ARMADO - 12X36 DIURNO</v>
          </cell>
          <cell r="R75">
            <v>291.9735</v>
          </cell>
          <cell r="W75">
            <v>0</v>
          </cell>
        </row>
        <row r="76">
          <cell r="B76">
            <v>0</v>
          </cell>
          <cell r="F76" t="str">
            <v>VIGILANTE ARMADO - 12X36 DIURNO</v>
          </cell>
          <cell r="R76">
            <v>0</v>
          </cell>
          <cell r="W76">
            <v>0</v>
          </cell>
        </row>
        <row r="77">
          <cell r="B77">
            <v>1</v>
          </cell>
          <cell r="F77" t="str">
            <v>VIGILANTE ARMADO - 12X36 DIURNO</v>
          </cell>
          <cell r="R77">
            <v>291.9735</v>
          </cell>
          <cell r="W77">
            <v>0</v>
          </cell>
        </row>
        <row r="78">
          <cell r="B78">
            <v>1</v>
          </cell>
          <cell r="F78" t="str">
            <v>VIGILANTE ARMADO - 220 H</v>
          </cell>
          <cell r="R78">
            <v>376.74</v>
          </cell>
          <cell r="W78">
            <v>0</v>
          </cell>
        </row>
        <row r="79">
          <cell r="B79">
            <v>1</v>
          </cell>
          <cell r="F79" t="str">
            <v>VIGILANTE ARMADO - 220 H</v>
          </cell>
          <cell r="R79">
            <v>376.74</v>
          </cell>
          <cell r="W79">
            <v>67.669200000000004</v>
          </cell>
        </row>
        <row r="80">
          <cell r="B80">
            <v>1</v>
          </cell>
          <cell r="F80" t="str">
            <v>VIGILANTE ARMADO - 220 H</v>
          </cell>
          <cell r="R80">
            <v>376.74</v>
          </cell>
          <cell r="W80">
            <v>0</v>
          </cell>
        </row>
        <row r="81">
          <cell r="B81">
            <v>0</v>
          </cell>
          <cell r="F81" t="str">
            <v>VIGILANTE ARMADO - 220 H</v>
          </cell>
          <cell r="R81">
            <v>0</v>
          </cell>
          <cell r="W81">
            <v>0</v>
          </cell>
        </row>
        <row r="82">
          <cell r="B82">
            <v>1</v>
          </cell>
          <cell r="F82" t="str">
            <v>VIGILANTE ARMADO - 220 H</v>
          </cell>
          <cell r="R82">
            <v>376.74</v>
          </cell>
          <cell r="W82">
            <v>0</v>
          </cell>
        </row>
        <row r="83">
          <cell r="B83">
            <v>1</v>
          </cell>
          <cell r="F83" t="str">
            <v>VIGILANTE ARMADO - 220 H</v>
          </cell>
          <cell r="R83">
            <v>376.74</v>
          </cell>
          <cell r="W83">
            <v>0</v>
          </cell>
        </row>
        <row r="84">
          <cell r="B84">
            <v>1</v>
          </cell>
          <cell r="F84" t="str">
            <v>VIGILANTE ARMADO - 12X36 NOTURNO</v>
          </cell>
          <cell r="R84">
            <v>291.9735</v>
          </cell>
          <cell r="W84">
            <v>0</v>
          </cell>
        </row>
        <row r="85">
          <cell r="B85">
            <v>1</v>
          </cell>
          <cell r="F85" t="str">
            <v>VIGILANTE ARMADO - 12X36 NOTURNO</v>
          </cell>
          <cell r="R85">
            <v>291.9735</v>
          </cell>
          <cell r="W85">
            <v>0</v>
          </cell>
        </row>
        <row r="86">
          <cell r="B86">
            <v>0</v>
          </cell>
          <cell r="F86" t="str">
            <v>VIGILANTE ARMADO - 12X36 NOTURNO</v>
          </cell>
          <cell r="R86">
            <v>0</v>
          </cell>
          <cell r="W86">
            <v>0</v>
          </cell>
        </row>
        <row r="87">
          <cell r="B87">
            <v>1</v>
          </cell>
          <cell r="F87" t="str">
            <v>VIGILANTE ARMADO - 12X36 DIURNO</v>
          </cell>
          <cell r="R87">
            <v>291.9735</v>
          </cell>
          <cell r="W87">
            <v>27.169200000000004</v>
          </cell>
        </row>
        <row r="88">
          <cell r="B88">
            <v>1</v>
          </cell>
          <cell r="F88" t="str">
            <v>VIGILANTE ARMADO - 12X36 DIURNO</v>
          </cell>
          <cell r="R88">
            <v>291.9735</v>
          </cell>
          <cell r="W88">
            <v>27.169200000000004</v>
          </cell>
        </row>
        <row r="89">
          <cell r="B89">
            <v>0</v>
          </cell>
          <cell r="F89" t="str">
            <v>VIGILANTE ARMADO - 220 H</v>
          </cell>
          <cell r="R89">
            <v>0</v>
          </cell>
          <cell r="W89">
            <v>0</v>
          </cell>
        </row>
        <row r="90">
          <cell r="B90">
            <v>1</v>
          </cell>
          <cell r="F90" t="str">
            <v>VIGILANTE ARMADO - 220 H</v>
          </cell>
          <cell r="R90">
            <v>376.74</v>
          </cell>
          <cell r="W90">
            <v>0</v>
          </cell>
        </row>
        <row r="91">
          <cell r="B91">
            <v>1</v>
          </cell>
          <cell r="F91" t="str">
            <v>VIGILANTE ARMADO - 220 H</v>
          </cell>
          <cell r="R91">
            <v>376.74</v>
          </cell>
          <cell r="W91">
            <v>0</v>
          </cell>
        </row>
        <row r="92">
          <cell r="B92">
            <v>0</v>
          </cell>
          <cell r="F92" t="str">
            <v>VIGILANTE ARMADO - 220 H</v>
          </cell>
          <cell r="R92">
            <v>0</v>
          </cell>
          <cell r="W92">
            <v>0</v>
          </cell>
        </row>
        <row r="93">
          <cell r="B93">
            <v>0</v>
          </cell>
          <cell r="F93" t="str">
            <v>VIGILANTE ARMADO - 220 H</v>
          </cell>
          <cell r="R93">
            <v>0</v>
          </cell>
          <cell r="W93">
            <v>0</v>
          </cell>
        </row>
        <row r="94">
          <cell r="B94">
            <v>1</v>
          </cell>
          <cell r="F94" t="str">
            <v>VIGILANTE ARMADO - 220 H</v>
          </cell>
          <cell r="R94">
            <v>376.74</v>
          </cell>
          <cell r="W94">
            <v>0</v>
          </cell>
        </row>
        <row r="95">
          <cell r="B95">
            <v>1</v>
          </cell>
          <cell r="F95" t="str">
            <v>VIGILANTE ARMADO - 12X36 DIURNO</v>
          </cell>
          <cell r="R95">
            <v>291.9735</v>
          </cell>
          <cell r="W95">
            <v>0</v>
          </cell>
        </row>
        <row r="96">
          <cell r="B96">
            <v>1</v>
          </cell>
          <cell r="F96" t="str">
            <v>VIGILANTE ARMADO - 12X36 NOTURNO</v>
          </cell>
          <cell r="R96">
            <v>291.9735</v>
          </cell>
          <cell r="W96">
            <v>0</v>
          </cell>
        </row>
        <row r="97">
          <cell r="B97">
            <v>1</v>
          </cell>
          <cell r="F97" t="str">
            <v>VIGILANTE ARMADO - 12X36 DIURNO</v>
          </cell>
          <cell r="R97">
            <v>291.9735</v>
          </cell>
          <cell r="W97">
            <v>27.169200000000004</v>
          </cell>
        </row>
        <row r="98">
          <cell r="B98">
            <v>1</v>
          </cell>
          <cell r="F98" t="str">
            <v>VIGILANTE ARMADO - 12X36 NOTURNO</v>
          </cell>
          <cell r="R98">
            <v>291.9735</v>
          </cell>
          <cell r="W98">
            <v>0</v>
          </cell>
        </row>
        <row r="99">
          <cell r="B99">
            <v>1</v>
          </cell>
          <cell r="F99" t="str">
            <v>VIGILANTE ARMADO - 220 H</v>
          </cell>
          <cell r="R99">
            <v>376.74</v>
          </cell>
          <cell r="W99">
            <v>0</v>
          </cell>
        </row>
        <row r="100">
          <cell r="B100">
            <v>1</v>
          </cell>
          <cell r="F100" t="str">
            <v>VIGILANTE ARMADO - 220 H</v>
          </cell>
          <cell r="R100">
            <v>376.74</v>
          </cell>
          <cell r="W100">
            <v>0</v>
          </cell>
        </row>
        <row r="101">
          <cell r="B101">
            <v>0</v>
          </cell>
          <cell r="F101" t="str">
            <v>VIGILANTE ARMADO - 220 H</v>
          </cell>
          <cell r="R101">
            <v>0</v>
          </cell>
          <cell r="W101">
            <v>0</v>
          </cell>
        </row>
        <row r="102">
          <cell r="B102">
            <v>0</v>
          </cell>
          <cell r="F102" t="str">
            <v>VIGILANTE ARMADO - 220 H</v>
          </cell>
          <cell r="R102">
            <v>0</v>
          </cell>
          <cell r="W102">
            <v>0</v>
          </cell>
        </row>
        <row r="103">
          <cell r="B103">
            <v>1</v>
          </cell>
          <cell r="F103" t="str">
            <v>VIGILANTE ARMADO - 220 H</v>
          </cell>
          <cell r="R103">
            <v>376.74</v>
          </cell>
          <cell r="W103">
            <v>0</v>
          </cell>
        </row>
        <row r="104">
          <cell r="B104">
            <v>1</v>
          </cell>
          <cell r="F104" t="str">
            <v>VIGILANTE ARMADO - 220 H</v>
          </cell>
          <cell r="R104">
            <v>75.347999999999999</v>
          </cell>
          <cell r="W104">
            <v>0</v>
          </cell>
        </row>
        <row r="105">
          <cell r="B105">
            <v>1</v>
          </cell>
          <cell r="F105" t="str">
            <v>VIGILANTE ARMADO - 220 H</v>
          </cell>
          <cell r="R105">
            <v>376.74</v>
          </cell>
          <cell r="W105">
            <v>0</v>
          </cell>
        </row>
        <row r="106">
          <cell r="B106">
            <v>1</v>
          </cell>
          <cell r="F106" t="str">
            <v>VIGILANTE ARMADO - 220 H</v>
          </cell>
          <cell r="R106">
            <v>376.74</v>
          </cell>
          <cell r="W106">
            <v>0</v>
          </cell>
        </row>
        <row r="107">
          <cell r="B107">
            <v>0</v>
          </cell>
          <cell r="F107" t="str">
            <v>VIGILANTE ARMADO - 12X36 DIURNO</v>
          </cell>
          <cell r="R107">
            <v>0</v>
          </cell>
          <cell r="W107">
            <v>0</v>
          </cell>
        </row>
        <row r="108">
          <cell r="B108">
            <v>1</v>
          </cell>
          <cell r="F108" t="str">
            <v>VIGILANTE ARMADO - 220 H</v>
          </cell>
          <cell r="R108">
            <v>376.74</v>
          </cell>
          <cell r="W108">
            <v>0</v>
          </cell>
        </row>
        <row r="109">
          <cell r="B109">
            <v>1</v>
          </cell>
          <cell r="F109" t="str">
            <v>VIGILANTE ARMADO - 12X36 DIURNO</v>
          </cell>
          <cell r="R109">
            <v>291.9735</v>
          </cell>
          <cell r="W109">
            <v>0</v>
          </cell>
        </row>
        <row r="110">
          <cell r="B110">
            <v>1</v>
          </cell>
          <cell r="F110" t="str">
            <v>VIGILANTE ARMADO - 12X36 NOTURNO</v>
          </cell>
          <cell r="R110">
            <v>291.9735</v>
          </cell>
          <cell r="W110">
            <v>0</v>
          </cell>
        </row>
        <row r="111">
          <cell r="B111">
            <v>1</v>
          </cell>
          <cell r="F111" t="str">
            <v>VIGILANTE ARMADO - 12X36 DIURNO</v>
          </cell>
          <cell r="R111">
            <v>291.9735</v>
          </cell>
          <cell r="W111">
            <v>0</v>
          </cell>
        </row>
        <row r="112">
          <cell r="B112">
            <v>0</v>
          </cell>
          <cell r="F112" t="str">
            <v>VIGILANTE ARMADO - 12X36 DIURNO</v>
          </cell>
          <cell r="R112">
            <v>0</v>
          </cell>
          <cell r="W112">
            <v>0</v>
          </cell>
        </row>
        <row r="113">
          <cell r="B113">
            <v>0</v>
          </cell>
          <cell r="F113" t="str">
            <v>VIGILANTE ARMADO - 12X36 DIURNO</v>
          </cell>
          <cell r="R113">
            <v>0</v>
          </cell>
          <cell r="W113">
            <v>0</v>
          </cell>
        </row>
        <row r="114">
          <cell r="B114">
            <v>0</v>
          </cell>
          <cell r="F114" t="str">
            <v>VIGILANTE ARMADO - 12X36 DIURNO</v>
          </cell>
          <cell r="R114">
            <v>0</v>
          </cell>
          <cell r="W114">
            <v>0</v>
          </cell>
        </row>
        <row r="115">
          <cell r="B115">
            <v>1</v>
          </cell>
          <cell r="F115" t="str">
            <v>VIGILANTE ARMADO - 12X36 NOTURNO</v>
          </cell>
          <cell r="R115">
            <v>291.9735</v>
          </cell>
          <cell r="W115">
            <v>0</v>
          </cell>
        </row>
        <row r="116">
          <cell r="B116">
            <v>0</v>
          </cell>
          <cell r="F116" t="str">
            <v>VIGILANTE ARMADO - 12X36 NOTURNO</v>
          </cell>
          <cell r="R116">
            <v>0</v>
          </cell>
          <cell r="W116">
            <v>0</v>
          </cell>
        </row>
        <row r="117">
          <cell r="B117">
            <v>1</v>
          </cell>
          <cell r="F117" t="str">
            <v>VIGILANTE ARMADO - 220 H</v>
          </cell>
          <cell r="R117">
            <v>376.74</v>
          </cell>
          <cell r="W117">
            <v>0</v>
          </cell>
        </row>
        <row r="118">
          <cell r="B118">
            <v>1</v>
          </cell>
          <cell r="F118" t="str">
            <v>VIGILANTE ARMADO - 12X36 NOTURNO</v>
          </cell>
          <cell r="R118">
            <v>291.9735</v>
          </cell>
          <cell r="W118">
            <v>0</v>
          </cell>
        </row>
        <row r="119">
          <cell r="B119">
            <v>0</v>
          </cell>
          <cell r="F119" t="str">
            <v>VIGILANTE ARMADO - 12X36 NOTURNO</v>
          </cell>
          <cell r="R119">
            <v>0</v>
          </cell>
          <cell r="W119">
            <v>0</v>
          </cell>
        </row>
        <row r="120">
          <cell r="B120">
            <v>0</v>
          </cell>
          <cell r="F120" t="str">
            <v>VIGILANTE ARMADO - 12X36 NOTURNO</v>
          </cell>
          <cell r="R120">
            <v>0</v>
          </cell>
          <cell r="W120">
            <v>0</v>
          </cell>
        </row>
        <row r="121">
          <cell r="B121">
            <v>1</v>
          </cell>
          <cell r="F121" t="str">
            <v>VIGILANTE ARMADO - 12X36 NOTURNO</v>
          </cell>
          <cell r="R121">
            <v>291.9735</v>
          </cell>
          <cell r="W121">
            <v>0</v>
          </cell>
        </row>
        <row r="122">
          <cell r="B122">
            <v>1</v>
          </cell>
          <cell r="F122" t="str">
            <v>VIGILANTE ARMADO - 220 H</v>
          </cell>
          <cell r="R122">
            <v>376.74</v>
          </cell>
          <cell r="W122">
            <v>0</v>
          </cell>
        </row>
        <row r="123">
          <cell r="B123">
            <v>1</v>
          </cell>
          <cell r="F123" t="str">
            <v>VIGILANTE ARMADO - 12X36 NOTURNO</v>
          </cell>
          <cell r="R123">
            <v>291.9735</v>
          </cell>
          <cell r="W123">
            <v>0</v>
          </cell>
        </row>
        <row r="124">
          <cell r="B124">
            <v>1</v>
          </cell>
          <cell r="F124" t="str">
            <v>VIGILANTE ARMADO - 12X36 NOTURNO</v>
          </cell>
          <cell r="R124">
            <v>291.9735</v>
          </cell>
          <cell r="W124">
            <v>0</v>
          </cell>
        </row>
        <row r="125">
          <cell r="B125">
            <v>1</v>
          </cell>
          <cell r="F125" t="str">
            <v>VIGILANTE ARMADO - 12X36 DIURNO</v>
          </cell>
          <cell r="R125">
            <v>291.9735</v>
          </cell>
          <cell r="W125">
            <v>0</v>
          </cell>
        </row>
        <row r="126">
          <cell r="B126">
            <v>1</v>
          </cell>
          <cell r="F126" t="str">
            <v>VIGILANTE ARMADO - 12X36 DIURNO</v>
          </cell>
          <cell r="R126">
            <v>291.9735</v>
          </cell>
          <cell r="W126">
            <v>0</v>
          </cell>
        </row>
        <row r="127">
          <cell r="B127">
            <v>1</v>
          </cell>
          <cell r="F127" t="str">
            <v>VIGILANTE ARMADO - 12X36 DIURNO</v>
          </cell>
          <cell r="R127">
            <v>291.9735</v>
          </cell>
          <cell r="W127">
            <v>27.169200000000004</v>
          </cell>
        </row>
        <row r="128">
          <cell r="B128">
            <v>1</v>
          </cell>
          <cell r="F128" t="str">
            <v>VIGILANTE ARMADO - 12X36 DIURNO</v>
          </cell>
          <cell r="R128">
            <v>291.9735</v>
          </cell>
          <cell r="W128">
            <v>0</v>
          </cell>
        </row>
        <row r="129">
          <cell r="B129">
            <v>1</v>
          </cell>
          <cell r="F129" t="str">
            <v>VIGILANTE ARMADO - 220 H</v>
          </cell>
          <cell r="R129">
            <v>376.74</v>
          </cell>
          <cell r="W129">
            <v>0</v>
          </cell>
        </row>
        <row r="130">
          <cell r="B130">
            <v>0</v>
          </cell>
          <cell r="F130" t="str">
            <v>VIGILANTE ARMADO - 220 H</v>
          </cell>
          <cell r="R130">
            <v>0</v>
          </cell>
          <cell r="W130">
            <v>0</v>
          </cell>
        </row>
        <row r="131">
          <cell r="B131">
            <v>0</v>
          </cell>
          <cell r="F131" t="str">
            <v>VIGILANTE ARMADO - 12X36 NOTURNO</v>
          </cell>
          <cell r="R131">
            <v>0</v>
          </cell>
          <cell r="W131">
            <v>0</v>
          </cell>
        </row>
        <row r="132">
          <cell r="B132">
            <v>1</v>
          </cell>
          <cell r="F132" t="str">
            <v>VIGILANTE ARMADO - 12X36 NOTURNO</v>
          </cell>
          <cell r="R132">
            <v>291.9735</v>
          </cell>
          <cell r="W132">
            <v>0</v>
          </cell>
        </row>
        <row r="133">
          <cell r="B133">
            <v>1</v>
          </cell>
          <cell r="F133" t="str">
            <v>VIGILANTE ARMADO - 12X36 NOTURNO</v>
          </cell>
          <cell r="R133">
            <v>291.9735</v>
          </cell>
          <cell r="W133">
            <v>27.169200000000004</v>
          </cell>
        </row>
        <row r="134">
          <cell r="B134">
            <v>0</v>
          </cell>
          <cell r="F134" t="str">
            <v>VIGILANTE ARMADO - 12X36 NOTURNO</v>
          </cell>
          <cell r="R134">
            <v>0</v>
          </cell>
          <cell r="W134">
            <v>0</v>
          </cell>
        </row>
        <row r="135">
          <cell r="B135">
            <v>1</v>
          </cell>
          <cell r="F135" t="str">
            <v>VIGILANTE ARMADO - 12X36 DIURNO</v>
          </cell>
          <cell r="R135">
            <v>291.9735</v>
          </cell>
          <cell r="W135">
            <v>0</v>
          </cell>
        </row>
        <row r="136">
          <cell r="B136">
            <v>0</v>
          </cell>
          <cell r="F136" t="str">
            <v>VIGILANTE ARMADO - 12X36 NOTURNO</v>
          </cell>
          <cell r="R136">
            <v>0</v>
          </cell>
          <cell r="W136">
            <v>0</v>
          </cell>
        </row>
        <row r="137">
          <cell r="B137">
            <v>1</v>
          </cell>
          <cell r="F137" t="str">
            <v>VIGILANTE ARMADO - 12X36 NOTURNO</v>
          </cell>
          <cell r="R137">
            <v>291.9735</v>
          </cell>
          <cell r="W137">
            <v>0</v>
          </cell>
        </row>
        <row r="138">
          <cell r="B138">
            <v>0</v>
          </cell>
          <cell r="F138" t="str">
            <v>VIGILANTE ARMADO - 12X36 DIURNO</v>
          </cell>
          <cell r="R138">
            <v>0</v>
          </cell>
          <cell r="W138">
            <v>0</v>
          </cell>
        </row>
        <row r="139">
          <cell r="B139">
            <v>1</v>
          </cell>
          <cell r="F139" t="str">
            <v>VIGILANTE ARMADO - 12X36 DIURNO</v>
          </cell>
          <cell r="R139">
            <v>291.9735</v>
          </cell>
          <cell r="W139">
            <v>0</v>
          </cell>
        </row>
        <row r="140">
          <cell r="B140">
            <v>1</v>
          </cell>
          <cell r="F140" t="str">
            <v>VIGILANTE ARMADO - 12X36 NOTURNO</v>
          </cell>
          <cell r="R140">
            <v>291.9735</v>
          </cell>
          <cell r="W140">
            <v>0</v>
          </cell>
        </row>
        <row r="141">
          <cell r="B141">
            <v>1</v>
          </cell>
          <cell r="F141" t="str">
            <v>VIGILANTE ARMADO - 12X36 NOTURNO</v>
          </cell>
          <cell r="R141">
            <v>291.9735</v>
          </cell>
          <cell r="W141">
            <v>0</v>
          </cell>
        </row>
        <row r="142">
          <cell r="B142">
            <v>0</v>
          </cell>
          <cell r="F142" t="str">
            <v>VIGILANTE ARMADO - 12X36 NOTURNO</v>
          </cell>
          <cell r="R142">
            <v>0</v>
          </cell>
          <cell r="W142">
            <v>0</v>
          </cell>
        </row>
        <row r="143">
          <cell r="B143">
            <v>1</v>
          </cell>
          <cell r="F143" t="str">
            <v>VIGILANTE ARMADO - 12X36 DIURNO</v>
          </cell>
          <cell r="R143">
            <v>291.9735</v>
          </cell>
          <cell r="W143">
            <v>0</v>
          </cell>
        </row>
        <row r="144">
          <cell r="B144">
            <v>1</v>
          </cell>
          <cell r="F144" t="str">
            <v>VIGILANTE ARMADO - 12X36 DIURNO</v>
          </cell>
          <cell r="R144">
            <v>291.9735</v>
          </cell>
          <cell r="W144">
            <v>0</v>
          </cell>
        </row>
        <row r="145">
          <cell r="B145">
            <v>1</v>
          </cell>
          <cell r="F145" t="str">
            <v>VIGILANTE ARMADO - 12X36 NOTURNO</v>
          </cell>
          <cell r="R145">
            <v>291.9735</v>
          </cell>
          <cell r="W145">
            <v>0</v>
          </cell>
        </row>
        <row r="146">
          <cell r="B146">
            <v>1</v>
          </cell>
          <cell r="F146" t="str">
            <v>VIGILANTE ARMADO - 220 H</v>
          </cell>
          <cell r="R146">
            <v>376.74</v>
          </cell>
          <cell r="W146">
            <v>0</v>
          </cell>
        </row>
        <row r="147">
          <cell r="B147">
            <v>1</v>
          </cell>
          <cell r="F147" t="str">
            <v>VIGILANTE ARMADO - 220 H</v>
          </cell>
          <cell r="R147">
            <v>376.74</v>
          </cell>
          <cell r="W147">
            <v>0</v>
          </cell>
        </row>
        <row r="148">
          <cell r="B148">
            <v>0</v>
          </cell>
          <cell r="F148" t="str">
            <v>VIGILANTE ARMADO - 220 H</v>
          </cell>
          <cell r="R148">
            <v>0</v>
          </cell>
          <cell r="W148">
            <v>0</v>
          </cell>
        </row>
        <row r="149">
          <cell r="B149">
            <v>1</v>
          </cell>
          <cell r="F149" t="str">
            <v>VIGILANTE ARMADO - 12X36 DIURNO</v>
          </cell>
          <cell r="R149">
            <v>291.9735</v>
          </cell>
          <cell r="W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291.9735</v>
          </cell>
          <cell r="W150">
            <v>0</v>
          </cell>
        </row>
        <row r="151">
          <cell r="B151">
            <v>1</v>
          </cell>
          <cell r="F151" t="str">
            <v>VIGILANTE ARMADO - 12X36 DIURNO</v>
          </cell>
          <cell r="R151">
            <v>291.9735</v>
          </cell>
          <cell r="W151">
            <v>0</v>
          </cell>
        </row>
        <row r="152">
          <cell r="B152">
            <v>0</v>
          </cell>
          <cell r="F152" t="str">
            <v>VIGILANTE ARMADO - 12X36 NOTURNO</v>
          </cell>
          <cell r="R152">
            <v>0</v>
          </cell>
          <cell r="W152">
            <v>0</v>
          </cell>
        </row>
        <row r="153">
          <cell r="B153">
            <v>1</v>
          </cell>
          <cell r="F153" t="str">
            <v>VIGILANTE ARMADO - 12X36 NOTURNO</v>
          </cell>
          <cell r="R153">
            <v>291.9735</v>
          </cell>
          <cell r="W153">
            <v>0</v>
          </cell>
        </row>
        <row r="154">
          <cell r="B154">
            <v>0</v>
          </cell>
          <cell r="F154" t="str">
            <v>VIGILANTE ARMADO - 12X36 NOTURNO</v>
          </cell>
          <cell r="R154">
            <v>0</v>
          </cell>
          <cell r="W154">
            <v>0</v>
          </cell>
        </row>
        <row r="155">
          <cell r="B155">
            <v>0</v>
          </cell>
          <cell r="F155" t="str">
            <v>VIGILANTE ARMADO - 12X36 NOTURNO</v>
          </cell>
          <cell r="R155">
            <v>0</v>
          </cell>
          <cell r="W155">
            <v>0</v>
          </cell>
        </row>
        <row r="156">
          <cell r="B156">
            <v>1</v>
          </cell>
          <cell r="F156" t="str">
            <v>VIGILANTE ARMADO - 12X36 NOTURNO</v>
          </cell>
          <cell r="R156">
            <v>291.9735</v>
          </cell>
          <cell r="W156">
            <v>0</v>
          </cell>
        </row>
        <row r="157">
          <cell r="B157">
            <v>0</v>
          </cell>
          <cell r="F157" t="str">
            <v>VIGILANTE ARMADO - 12X36 NOTURNO</v>
          </cell>
          <cell r="R157">
            <v>0</v>
          </cell>
          <cell r="W157">
            <v>0</v>
          </cell>
        </row>
        <row r="158">
          <cell r="B158">
            <v>0</v>
          </cell>
          <cell r="F158" t="str">
            <v>VIGILANTE ARMADO - 12X36 NOTURNO</v>
          </cell>
          <cell r="R158">
            <v>0</v>
          </cell>
          <cell r="W158">
            <v>0</v>
          </cell>
        </row>
        <row r="159">
          <cell r="B159">
            <v>1</v>
          </cell>
          <cell r="F159" t="str">
            <v>VIGILANTE ARMADO - 12X36 NOTURNO</v>
          </cell>
          <cell r="R159">
            <v>291.9735</v>
          </cell>
          <cell r="W159">
            <v>0</v>
          </cell>
        </row>
        <row r="160">
          <cell r="B160">
            <v>1</v>
          </cell>
          <cell r="F160" t="str">
            <v>VIGILANTE ARMADO - 12X36 DIURNO</v>
          </cell>
          <cell r="R160">
            <v>291.9735</v>
          </cell>
          <cell r="W160">
            <v>0</v>
          </cell>
        </row>
        <row r="161">
          <cell r="B161">
            <v>0</v>
          </cell>
          <cell r="F161" t="str">
            <v>VIGILANTE ARMADO - 12X36 DIURNO</v>
          </cell>
          <cell r="R161">
            <v>0</v>
          </cell>
          <cell r="W161">
            <v>0</v>
          </cell>
        </row>
        <row r="162">
          <cell r="B162">
            <v>1</v>
          </cell>
          <cell r="F162" t="str">
            <v>VIGILANTE ARMADO - 12X36 NOTURNO</v>
          </cell>
          <cell r="R162">
            <v>291.9735</v>
          </cell>
          <cell r="W162">
            <v>0</v>
          </cell>
        </row>
        <row r="163">
          <cell r="B163">
            <v>1</v>
          </cell>
          <cell r="F163" t="str">
            <v>VIGILANTE ARMADO - 220 H</v>
          </cell>
          <cell r="R163">
            <v>376.74</v>
          </cell>
          <cell r="W163">
            <v>0</v>
          </cell>
        </row>
        <row r="164">
          <cell r="B164">
            <v>1</v>
          </cell>
          <cell r="F164" t="str">
            <v>VIGILANTE ARMADO - 12X36 DIURNO</v>
          </cell>
          <cell r="R164">
            <v>291.9735</v>
          </cell>
          <cell r="W164">
            <v>0</v>
          </cell>
        </row>
        <row r="165">
          <cell r="B165">
            <v>1</v>
          </cell>
          <cell r="F165" t="str">
            <v>VIGILANTE ARMADO - 12X36 DIURNO</v>
          </cell>
          <cell r="R165">
            <v>291.9735</v>
          </cell>
          <cell r="W165">
            <v>0</v>
          </cell>
        </row>
        <row r="166">
          <cell r="B166">
            <v>0</v>
          </cell>
          <cell r="F166" t="str">
            <v>VIGILANTE ARMADO - 12X36 DIURNO</v>
          </cell>
          <cell r="R166">
            <v>0</v>
          </cell>
          <cell r="W166">
            <v>0</v>
          </cell>
        </row>
        <row r="167">
          <cell r="B167">
            <v>1</v>
          </cell>
          <cell r="F167" t="str">
            <v>VIGILANTE ARMADO - 12X36 NOTURNO</v>
          </cell>
          <cell r="R167">
            <v>291.9735</v>
          </cell>
          <cell r="W167">
            <v>0</v>
          </cell>
        </row>
        <row r="168">
          <cell r="B168">
            <v>1</v>
          </cell>
          <cell r="F168" t="str">
            <v>VIGILANTE ARMADO - 12X36 NOTURNO</v>
          </cell>
          <cell r="R168">
            <v>291.9735</v>
          </cell>
          <cell r="W168">
            <v>0</v>
          </cell>
        </row>
        <row r="169">
          <cell r="B169">
            <v>0</v>
          </cell>
          <cell r="F169" t="str">
            <v>VIGILANTE ARMADO - 12X36 NOTURNO</v>
          </cell>
          <cell r="R169">
            <v>0</v>
          </cell>
          <cell r="W169">
            <v>0</v>
          </cell>
        </row>
        <row r="170">
          <cell r="B170"/>
          <cell r="F170"/>
          <cell r="R170">
            <v>33567.534000000029</v>
          </cell>
          <cell r="W170">
            <v>2194.0416000000005</v>
          </cell>
        </row>
        <row r="171">
          <cell r="B171"/>
          <cell r="F171"/>
          <cell r="R171"/>
          <cell r="W171"/>
        </row>
        <row r="179">
          <cell r="B179" t="str">
            <v>FOI DEFINIDO QUE A METODOLOGIA DO CÁLCULO DE DIAS PARA VA E VT SERÁ IGUAL A "DIAS (20) MENOS DIAS ÚTEIS NÃO TRABALHADOS"</v>
          </cell>
          <cell r="F179"/>
          <cell r="R179"/>
        </row>
        <row r="180">
          <cell r="B180" t="str">
            <v xml:space="preserve">INICIALMENTE, QUANDO HOUVER FALTAS, FÉRIAS, AFASTAMENTOS, ETC, COM SUBSTITUTO, OS DIAS TRABALHADOS PELO SUBSTITUTO PODERÃO SER LANÇADOS NO TITULAR. </v>
          </cell>
          <cell r="F180"/>
          <cell r="R180"/>
        </row>
        <row r="181">
          <cell r="B181" t="str">
            <v>COM RELAÇÃO AO VALE TRANSPORTE, O DESCONTO DE 6% TERÁ SEMPRE DE SER PROPORCIONALIZADO PELOS DIAS TRABALHADOS NO MÊS (ISSO PARA O TITULAR E O SUBSTITUTO, SE HOUVER)</v>
          </cell>
          <cell r="F181"/>
          <cell r="R181"/>
        </row>
        <row r="182">
          <cell r="B182" t="str">
            <v>COM RELAÇÃO AO VALE TRANSPORTE, NAS FÉRIAS E FALTAS COM SUBSTITUTO, A REGRA É SEGUIR O TITULAR. SE ELE RECEBE O SUBSTITUTO RECEBE. SE NÃO RECEBE, O SUBSTITUTO NÃO RECEBE.</v>
          </cell>
          <cell r="F182"/>
          <cell r="R182"/>
        </row>
        <row r="183">
          <cell r="B183" t="str">
            <v>COM RELAÇÃO AO VALE TRANSPORTE, NAS LICENÇAS MATERNIDADE OU INSS E NAS DEMISSÕES,  A REGRA É SEGUIR O SUBSTITUTO OU NOVO CONTRATADO.</v>
          </cell>
          <cell r="F183"/>
          <cell r="R183"/>
        </row>
        <row r="184">
          <cell r="B184" t="str">
            <v>COM RELAÇÃO AO VALE TRANSPORTE, NO MÊS DA DEMISSÃO COM NOVO CONTRATADO,  SÓ PODE HAVER UM DESCONTO DE R$ 1,00  (POR DEFINIÇÃO SERÁ O DEMITIDO) POR POSTO DE TRABALHO.</v>
          </cell>
          <cell r="F184"/>
          <cell r="R184"/>
        </row>
        <row r="185">
          <cell r="B185" t="str">
            <v>COM RELAÇÃO AO VALE ALIMENTAÇÃO, OS VALORES DE CESTA BÁSICA SERÃO PROPORCIONALIZADOS. UTILIZAR O MESMO CRITÉRIO DOS TICKETS, OU SEJA, 20 DIAS MENOS DIAS ÚTEIS NÃO TRABALHADOS</v>
          </cell>
          <cell r="F185"/>
          <cell r="R185"/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 e VT "/>
      <sheetName val="TR MENSAL"/>
      <sheetName val="VA e VT  2"/>
      <sheetName val="VA E VT  (2)"/>
      <sheetName val="PROMED assist.Médica."/>
      <sheetName val="VA E VT  MENSAL "/>
      <sheetName val="Faturamento 11-2021"/>
      <sheetName val="Controle de vagas 11-2021"/>
      <sheetName val="Consulta Plano Odont."/>
      <sheetName val="Consulta Seg.de Vida"/>
      <sheetName val="Consulta VA"/>
      <sheetName val="Anotação"/>
    </sheetNames>
    <sheetDataSet>
      <sheetData sheetId="0" refreshError="1"/>
      <sheetData sheetId="1" refreshError="1"/>
      <sheetData sheetId="2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30</v>
          </cell>
          <cell r="Q5">
            <v>19</v>
          </cell>
          <cell r="U5">
            <v>357.9</v>
          </cell>
          <cell r="AG5">
            <v>0</v>
          </cell>
        </row>
        <row r="6">
          <cell r="U6">
            <v>357.9</v>
          </cell>
          <cell r="AG6">
            <v>0</v>
          </cell>
        </row>
        <row r="7">
          <cell r="G7" t="str">
            <v>VIGILANTE ARMADO - 220 H</v>
          </cell>
          <cell r="K7">
            <v>30</v>
          </cell>
          <cell r="Q7">
            <v>19</v>
          </cell>
          <cell r="U7">
            <v>357.9</v>
          </cell>
          <cell r="AG7">
            <v>0</v>
          </cell>
        </row>
        <row r="8">
          <cell r="U8">
            <v>357.9</v>
          </cell>
          <cell r="AG8">
            <v>0</v>
          </cell>
        </row>
        <row r="9">
          <cell r="G9" t="str">
            <v>VIGILANTE ARMADO - 220 H</v>
          </cell>
          <cell r="K9">
            <v>30</v>
          </cell>
          <cell r="Q9">
            <v>19</v>
          </cell>
          <cell r="U9">
            <v>357.9</v>
          </cell>
          <cell r="AG9">
            <v>0</v>
          </cell>
        </row>
        <row r="10">
          <cell r="U10">
            <v>357.9</v>
          </cell>
          <cell r="AG10">
            <v>0</v>
          </cell>
        </row>
        <row r="11">
          <cell r="G11" t="str">
            <v>VIGILANTE ARMADO - 220 H</v>
          </cell>
          <cell r="K11">
            <v>0</v>
          </cell>
          <cell r="Q11">
            <v>0</v>
          </cell>
          <cell r="U11">
            <v>0</v>
          </cell>
          <cell r="AG11">
            <v>0</v>
          </cell>
        </row>
        <row r="12">
          <cell r="G12" t="str">
            <v>VIGILANTE ARMADO - 220 H</v>
          </cell>
          <cell r="K12">
            <v>30</v>
          </cell>
          <cell r="Q12">
            <v>19</v>
          </cell>
          <cell r="U12">
            <v>357.9</v>
          </cell>
          <cell r="AG12">
            <v>0</v>
          </cell>
        </row>
        <row r="13">
          <cell r="U13">
            <v>357.9</v>
          </cell>
          <cell r="AG13">
            <v>0</v>
          </cell>
        </row>
        <row r="14">
          <cell r="G14" t="str">
            <v>VIGILANTE ARMADO - 220 H</v>
          </cell>
          <cell r="K14">
            <v>30</v>
          </cell>
          <cell r="Q14">
            <v>19</v>
          </cell>
          <cell r="U14">
            <v>357.9</v>
          </cell>
          <cell r="AG14">
            <v>18.77</v>
          </cell>
        </row>
        <row r="15">
          <cell r="U15">
            <v>357.9</v>
          </cell>
          <cell r="AG15">
            <v>18.77</v>
          </cell>
        </row>
        <row r="16">
          <cell r="G16" t="str">
            <v>VIGILANTE ARMADO - 12X36 DIURNO</v>
          </cell>
          <cell r="K16">
            <v>30</v>
          </cell>
          <cell r="Q16">
            <v>15</v>
          </cell>
          <cell r="U16">
            <v>282.55</v>
          </cell>
          <cell r="AG16">
            <v>0</v>
          </cell>
        </row>
        <row r="17">
          <cell r="G17" t="str">
            <v>VIGILANTE ARMADO - 12X36 DIURNO</v>
          </cell>
          <cell r="K17">
            <v>30</v>
          </cell>
          <cell r="Q17">
            <v>15</v>
          </cell>
          <cell r="U17">
            <v>282.55</v>
          </cell>
          <cell r="AG17">
            <v>106.97</v>
          </cell>
        </row>
        <row r="18">
          <cell r="G18" t="str">
            <v>VIGILANTE ARMADO - 12X36 DIURNO</v>
          </cell>
          <cell r="K18">
            <v>5</v>
          </cell>
          <cell r="Q18">
            <v>3</v>
          </cell>
          <cell r="U18">
            <v>56.51</v>
          </cell>
          <cell r="AG18">
            <v>0</v>
          </cell>
        </row>
        <row r="19">
          <cell r="G19" t="str">
            <v>VIGILANTE ARMADO - 12X36 DIURNO</v>
          </cell>
          <cell r="K19">
            <v>25</v>
          </cell>
          <cell r="Q19">
            <v>12</v>
          </cell>
          <cell r="U19">
            <v>226.04</v>
          </cell>
          <cell r="AG19">
            <v>0</v>
          </cell>
        </row>
        <row r="20">
          <cell r="G20" t="str">
            <v>VIGILANTE ARMADO - 12X36 DIURNO</v>
          </cell>
          <cell r="K20">
            <v>30</v>
          </cell>
          <cell r="Q20">
            <v>15</v>
          </cell>
          <cell r="U20">
            <v>282.55</v>
          </cell>
          <cell r="AG20">
            <v>55.67</v>
          </cell>
        </row>
        <row r="21">
          <cell r="G21" t="str">
            <v>VIGILANTE ARMADO - 12X36 NOTURNO</v>
          </cell>
          <cell r="K21">
            <v>0</v>
          </cell>
          <cell r="Q21">
            <v>0</v>
          </cell>
          <cell r="U21">
            <v>0</v>
          </cell>
          <cell r="AG21">
            <v>0</v>
          </cell>
        </row>
        <row r="22">
          <cell r="G22" t="str">
            <v>VIGILANTE ARMADO - 12X36 NOTURNO</v>
          </cell>
          <cell r="K22">
            <v>0</v>
          </cell>
          <cell r="Q22">
            <v>0</v>
          </cell>
          <cell r="U22">
            <v>0</v>
          </cell>
          <cell r="AG22">
            <v>0</v>
          </cell>
        </row>
        <row r="23">
          <cell r="G23" t="str">
            <v>VIGILANTE ARMADO - 12X36 NOTURNO</v>
          </cell>
          <cell r="K23">
            <v>30</v>
          </cell>
          <cell r="Q23">
            <v>15</v>
          </cell>
          <cell r="U23">
            <v>282.55</v>
          </cell>
          <cell r="AG23">
            <v>0</v>
          </cell>
        </row>
        <row r="24">
          <cell r="G24" t="str">
            <v>VIGILANTE ARMADO - 12X36 DIURNO</v>
          </cell>
          <cell r="K24">
            <v>30</v>
          </cell>
          <cell r="Q24">
            <v>15</v>
          </cell>
          <cell r="U24">
            <v>282.55</v>
          </cell>
          <cell r="AG24">
            <v>22.67</v>
          </cell>
        </row>
        <row r="25">
          <cell r="G25" t="str">
            <v>VIGILANTE ARMADO - 12X36 NOTURNO</v>
          </cell>
          <cell r="K25">
            <v>16</v>
          </cell>
          <cell r="Q25">
            <v>8</v>
          </cell>
          <cell r="U25">
            <v>150.69999999999999</v>
          </cell>
          <cell r="AG25">
            <v>0</v>
          </cell>
        </row>
        <row r="26">
          <cell r="G26" t="str">
            <v>VIGILANTE ARMADO - 12X36 NOTURNO</v>
          </cell>
          <cell r="K26">
            <v>14</v>
          </cell>
          <cell r="Q26">
            <v>7</v>
          </cell>
          <cell r="U26">
            <v>131.86000000000001</v>
          </cell>
          <cell r="AG26">
            <v>0</v>
          </cell>
        </row>
        <row r="27">
          <cell r="G27" t="str">
            <v>VIGILANTE ARMADO - 220 H</v>
          </cell>
          <cell r="K27">
            <v>29</v>
          </cell>
          <cell r="Q27">
            <v>18</v>
          </cell>
          <cell r="U27">
            <v>339.07</v>
          </cell>
          <cell r="AG27">
            <v>154.21</v>
          </cell>
        </row>
        <row r="28">
          <cell r="G28" t="str">
            <v>VIGILANTE ARMADO - 220 H</v>
          </cell>
          <cell r="K28">
            <v>1</v>
          </cell>
          <cell r="Q28">
            <v>1</v>
          </cell>
          <cell r="U28">
            <v>18.84</v>
          </cell>
          <cell r="AG28">
            <v>0</v>
          </cell>
        </row>
        <row r="29">
          <cell r="G29" t="str">
            <v>VIGILANTE ARMADO - 12X36 NOTURNO</v>
          </cell>
          <cell r="K29">
            <v>30</v>
          </cell>
          <cell r="Q29">
            <v>15</v>
          </cell>
          <cell r="U29">
            <v>282.55</v>
          </cell>
          <cell r="AG29">
            <v>0</v>
          </cell>
        </row>
        <row r="30">
          <cell r="G30" t="str">
            <v>VIGILANTE ARMADO - 12X36 NOTURNO</v>
          </cell>
          <cell r="K30">
            <v>30</v>
          </cell>
          <cell r="Q30">
            <v>15</v>
          </cell>
          <cell r="U30">
            <v>282.55</v>
          </cell>
          <cell r="AG30">
            <v>0</v>
          </cell>
        </row>
        <row r="31">
          <cell r="G31" t="str">
            <v>VIGILANTE ARMADO - 12X36 NOTURNO</v>
          </cell>
          <cell r="K31">
            <v>30</v>
          </cell>
          <cell r="Q31">
            <v>15</v>
          </cell>
          <cell r="U31">
            <v>282.55</v>
          </cell>
          <cell r="AG31">
            <v>0</v>
          </cell>
        </row>
        <row r="32">
          <cell r="G32" t="str">
            <v>VIGILANTE ARMADO - 12X36 DIURNO</v>
          </cell>
          <cell r="K32">
            <v>10</v>
          </cell>
          <cell r="Q32">
            <v>5</v>
          </cell>
          <cell r="U32">
            <v>94.18</v>
          </cell>
          <cell r="AG32">
            <v>52.56</v>
          </cell>
        </row>
        <row r="33">
          <cell r="G33" t="str">
            <v>VIGILANTE ARMADO - 12X36 DIURNO</v>
          </cell>
          <cell r="K33">
            <v>20</v>
          </cell>
          <cell r="Q33">
            <v>10</v>
          </cell>
          <cell r="U33">
            <v>188.37</v>
          </cell>
          <cell r="AG33">
            <v>33.11</v>
          </cell>
        </row>
        <row r="34">
          <cell r="G34" t="str">
            <v>VIGILANTE ARMADO - 12X36 DIURNO</v>
          </cell>
          <cell r="K34">
            <v>0</v>
          </cell>
          <cell r="Q34">
            <v>0</v>
          </cell>
          <cell r="U34">
            <v>0</v>
          </cell>
          <cell r="AG34">
            <v>0</v>
          </cell>
        </row>
        <row r="35">
          <cell r="G35" t="str">
            <v>VIGILANTE ARMADO - 12X36 DIURNO</v>
          </cell>
          <cell r="K35">
            <v>0</v>
          </cell>
          <cell r="Q35">
            <v>0</v>
          </cell>
          <cell r="U35">
            <v>0</v>
          </cell>
          <cell r="AG35">
            <v>0</v>
          </cell>
        </row>
        <row r="36">
          <cell r="G36" t="str">
            <v>VIGILANTE ARMADO - 12X36 DIURNO</v>
          </cell>
          <cell r="K36">
            <v>30</v>
          </cell>
          <cell r="Q36">
            <v>15</v>
          </cell>
          <cell r="U36">
            <v>282.55</v>
          </cell>
          <cell r="AG36">
            <v>0</v>
          </cell>
        </row>
        <row r="37">
          <cell r="G37" t="str">
            <v>VIGILANTE ARMADO - 12X36 NOTURNO</v>
          </cell>
          <cell r="K37">
            <v>30</v>
          </cell>
          <cell r="Q37">
            <v>15</v>
          </cell>
          <cell r="U37">
            <v>282.55</v>
          </cell>
          <cell r="AG37">
            <v>0</v>
          </cell>
        </row>
        <row r="38">
          <cell r="G38" t="str">
            <v>VIGILANTE ARMADO - 12X36 DIURNO</v>
          </cell>
          <cell r="K38">
            <v>29</v>
          </cell>
          <cell r="Q38">
            <v>14</v>
          </cell>
          <cell r="U38">
            <v>263.72000000000003</v>
          </cell>
          <cell r="AG38">
            <v>0</v>
          </cell>
        </row>
        <row r="39">
          <cell r="G39" t="str">
            <v>VIGILANTE ARMADO - 12X36 DIURNO</v>
          </cell>
          <cell r="K39">
            <v>1</v>
          </cell>
          <cell r="Q39">
            <v>1</v>
          </cell>
          <cell r="U39">
            <v>18.84</v>
          </cell>
          <cell r="AG39">
            <v>0</v>
          </cell>
        </row>
        <row r="40">
          <cell r="G40" t="str">
            <v>VIGILANTE ARMADO - 12X36 DIURNO</v>
          </cell>
          <cell r="K40">
            <v>0</v>
          </cell>
          <cell r="Q40">
            <v>0</v>
          </cell>
          <cell r="U40">
            <v>0</v>
          </cell>
          <cell r="AG40">
            <v>0</v>
          </cell>
        </row>
        <row r="41">
          <cell r="G41" t="str">
            <v>VIGILANTE ARMADO - 12X36 DIURNO</v>
          </cell>
          <cell r="K41">
            <v>30</v>
          </cell>
          <cell r="Q41">
            <v>15</v>
          </cell>
          <cell r="U41">
            <v>282.55</v>
          </cell>
          <cell r="AG41">
            <v>40.67</v>
          </cell>
        </row>
        <row r="42">
          <cell r="G42" t="str">
            <v>VIGILANTE ARMADO - 12X36 DIURNO</v>
          </cell>
          <cell r="K42">
            <v>0</v>
          </cell>
          <cell r="Q42">
            <v>0</v>
          </cell>
          <cell r="U42">
            <v>0</v>
          </cell>
          <cell r="AG42">
            <v>0</v>
          </cell>
        </row>
        <row r="43">
          <cell r="G43" t="str">
            <v>VIGILANTE ARMADO - 220 H</v>
          </cell>
          <cell r="K43">
            <v>30</v>
          </cell>
          <cell r="Q43">
            <v>19</v>
          </cell>
          <cell r="U43">
            <v>357.9</v>
          </cell>
          <cell r="AG43">
            <v>0</v>
          </cell>
        </row>
        <row r="44">
          <cell r="G44" t="str">
            <v>VIGILANTE ARMADO - 220 H</v>
          </cell>
          <cell r="K44">
            <v>0</v>
          </cell>
          <cell r="Q44">
            <v>0</v>
          </cell>
          <cell r="U44">
            <v>0</v>
          </cell>
          <cell r="AG44">
            <v>0</v>
          </cell>
        </row>
        <row r="45">
          <cell r="G45" t="str">
            <v>VIGILANTE ARMADO - 12X36 DIURNO</v>
          </cell>
          <cell r="K45">
            <v>10</v>
          </cell>
          <cell r="Q45">
            <v>5</v>
          </cell>
          <cell r="U45">
            <v>94.18</v>
          </cell>
          <cell r="AG45">
            <v>7.56</v>
          </cell>
        </row>
        <row r="46">
          <cell r="G46" t="str">
            <v>VIGILANTE ARMADO - 12X36 DIURNO</v>
          </cell>
          <cell r="K46">
            <v>20</v>
          </cell>
          <cell r="Q46">
            <v>10</v>
          </cell>
          <cell r="U46">
            <v>188.37</v>
          </cell>
          <cell r="AG46">
            <v>26.36</v>
          </cell>
        </row>
        <row r="47">
          <cell r="G47" t="str">
            <v>VIGILANTE ARMADO - 12X36 DIURNO</v>
          </cell>
          <cell r="K47">
            <v>3</v>
          </cell>
          <cell r="Q47">
            <v>1</v>
          </cell>
          <cell r="U47">
            <v>18.84</v>
          </cell>
          <cell r="AG47">
            <v>0</v>
          </cell>
        </row>
        <row r="48">
          <cell r="G48" t="str">
            <v>VIGILANTE ARMADO - 12X36 DIURNO</v>
          </cell>
          <cell r="K48">
            <v>27</v>
          </cell>
          <cell r="Q48">
            <v>14</v>
          </cell>
          <cell r="U48">
            <v>263.72000000000003</v>
          </cell>
          <cell r="AG48">
            <v>55.7</v>
          </cell>
        </row>
        <row r="49">
          <cell r="G49" t="str">
            <v>VIGILANTE ARMADO - 12X36 NOTURNO</v>
          </cell>
          <cell r="K49">
            <v>0</v>
          </cell>
          <cell r="Q49">
            <v>0</v>
          </cell>
          <cell r="U49">
            <v>0</v>
          </cell>
          <cell r="AG49">
            <v>0</v>
          </cell>
        </row>
        <row r="50">
          <cell r="G50" t="str">
            <v>VIGILANTE ARMADO - 12X36 NOTURNO</v>
          </cell>
          <cell r="K50">
            <v>30</v>
          </cell>
          <cell r="Q50">
            <v>15</v>
          </cell>
          <cell r="U50">
            <v>282.55</v>
          </cell>
          <cell r="AG50">
            <v>231.17</v>
          </cell>
        </row>
        <row r="51">
          <cell r="G51" t="str">
            <v>VIGILANTE ARMADO - 12X36 NOTURNO</v>
          </cell>
          <cell r="K51">
            <v>0</v>
          </cell>
          <cell r="Q51">
            <v>0</v>
          </cell>
          <cell r="U51">
            <v>0</v>
          </cell>
          <cell r="AG51">
            <v>0</v>
          </cell>
        </row>
        <row r="52">
          <cell r="G52" t="str">
            <v>VIGILANTE ARMADO - 220 H</v>
          </cell>
          <cell r="K52">
            <v>27</v>
          </cell>
          <cell r="Q52">
            <v>16</v>
          </cell>
          <cell r="U52">
            <v>301.39</v>
          </cell>
          <cell r="AG52">
            <v>91.95</v>
          </cell>
        </row>
        <row r="53">
          <cell r="G53" t="str">
            <v>VIGILANTE ARMADO - 220 H</v>
          </cell>
          <cell r="K53">
            <v>1</v>
          </cell>
          <cell r="Q53">
            <v>1</v>
          </cell>
          <cell r="U53">
            <v>18.84</v>
          </cell>
          <cell r="AG53">
            <v>5.26</v>
          </cell>
        </row>
        <row r="54">
          <cell r="G54" t="str">
            <v>VIGILANTE ARMADO - 220 H</v>
          </cell>
          <cell r="K54">
            <v>2</v>
          </cell>
          <cell r="Q54">
            <v>2</v>
          </cell>
          <cell r="U54">
            <v>37.67</v>
          </cell>
          <cell r="AG54">
            <v>0</v>
          </cell>
        </row>
        <row r="55">
          <cell r="G55" t="str">
            <v>VIGILANTE ARMADO - 12X36 DIURNO</v>
          </cell>
          <cell r="K55">
            <v>30</v>
          </cell>
          <cell r="Q55">
            <v>15</v>
          </cell>
          <cell r="U55">
            <v>282.55</v>
          </cell>
          <cell r="AG55">
            <v>0</v>
          </cell>
        </row>
        <row r="56">
          <cell r="G56" t="str">
            <v>VIGILANTE ARMADO - 12X36 DIURNO</v>
          </cell>
          <cell r="K56">
            <v>24</v>
          </cell>
          <cell r="Q56">
            <v>12</v>
          </cell>
          <cell r="U56">
            <v>226.04</v>
          </cell>
          <cell r="AG56">
            <v>0</v>
          </cell>
        </row>
        <row r="57">
          <cell r="G57" t="str">
            <v>VIGILANTE ARMADO - 12X36 DIURNO</v>
          </cell>
          <cell r="K57">
            <v>6</v>
          </cell>
          <cell r="Q57">
            <v>3</v>
          </cell>
          <cell r="U57">
            <v>56.51</v>
          </cell>
          <cell r="AG57">
            <v>0</v>
          </cell>
        </row>
        <row r="58">
          <cell r="G58" t="str">
            <v>VIGILANTE ARMADO - 12X36 NOTURNO</v>
          </cell>
          <cell r="K58">
            <v>21</v>
          </cell>
          <cell r="Q58">
            <v>11</v>
          </cell>
          <cell r="U58">
            <v>207.21</v>
          </cell>
          <cell r="AG58">
            <v>0</v>
          </cell>
        </row>
        <row r="59">
          <cell r="G59" t="str">
            <v>VIGILANTE ARMADO - 12X36 NOTURNO</v>
          </cell>
          <cell r="K59">
            <v>7</v>
          </cell>
          <cell r="Q59">
            <v>3</v>
          </cell>
          <cell r="U59">
            <v>56.51</v>
          </cell>
          <cell r="AG59">
            <v>40.99</v>
          </cell>
        </row>
        <row r="60">
          <cell r="G60" t="str">
            <v>VIGILANTE ARMADO - 12X36 NOTURNO</v>
          </cell>
          <cell r="K60">
            <v>2</v>
          </cell>
          <cell r="Q60">
            <v>1</v>
          </cell>
          <cell r="U60">
            <v>18.84</v>
          </cell>
          <cell r="AG60">
            <v>0</v>
          </cell>
        </row>
        <row r="61">
          <cell r="G61" t="str">
            <v>VIGILANTE ARMADO - 12X36 DIURNO</v>
          </cell>
          <cell r="K61">
            <v>30</v>
          </cell>
          <cell r="Q61">
            <v>15</v>
          </cell>
          <cell r="U61">
            <v>282.55</v>
          </cell>
          <cell r="AG61">
            <v>0</v>
          </cell>
        </row>
        <row r="62">
          <cell r="G62" t="str">
            <v>VIGILANTE ARMADO - 12X36 DIURNO</v>
          </cell>
          <cell r="K62">
            <v>30</v>
          </cell>
          <cell r="Q62">
            <v>15</v>
          </cell>
          <cell r="U62">
            <v>282.55</v>
          </cell>
          <cell r="AG62">
            <v>22.67</v>
          </cell>
        </row>
        <row r="63">
          <cell r="G63" t="str">
            <v>VIGILANTE ARMADO - 12X36 NOTURNO</v>
          </cell>
          <cell r="K63">
            <v>30</v>
          </cell>
          <cell r="Q63">
            <v>15</v>
          </cell>
          <cell r="U63">
            <v>282.55</v>
          </cell>
          <cell r="AG63">
            <v>22.07</v>
          </cell>
        </row>
        <row r="64">
          <cell r="G64" t="str">
            <v>VIGILANTE ARMADO - 12X36 NOTURNO</v>
          </cell>
          <cell r="K64">
            <v>30</v>
          </cell>
          <cell r="Q64">
            <v>15</v>
          </cell>
          <cell r="U64">
            <v>282.55</v>
          </cell>
          <cell r="AG64">
            <v>0</v>
          </cell>
        </row>
        <row r="65">
          <cell r="G65" t="str">
            <v>VIGILANTE ARMADO - 12X36 DIURNO</v>
          </cell>
          <cell r="K65">
            <v>0</v>
          </cell>
          <cell r="Q65">
            <v>0</v>
          </cell>
          <cell r="U65">
            <v>0</v>
          </cell>
          <cell r="AG65">
            <v>0</v>
          </cell>
        </row>
        <row r="66">
          <cell r="G66" t="str">
            <v>VIGILANTE ARMADO - 12X36 DIURNO</v>
          </cell>
          <cell r="K66">
            <v>30</v>
          </cell>
          <cell r="Q66">
            <v>15</v>
          </cell>
          <cell r="U66">
            <v>282.55</v>
          </cell>
          <cell r="AG66">
            <v>22.67</v>
          </cell>
        </row>
        <row r="67">
          <cell r="G67" t="str">
            <v>VIGILANTE ARMADO - 12X36 NOTURNO</v>
          </cell>
          <cell r="K67">
            <v>24</v>
          </cell>
          <cell r="Q67">
            <v>12</v>
          </cell>
          <cell r="U67">
            <v>226.04</v>
          </cell>
          <cell r="AG67">
            <v>0</v>
          </cell>
        </row>
        <row r="68">
          <cell r="G68" t="str">
            <v>VIGILANTE ARMADO - 12X36 NOTURNO</v>
          </cell>
          <cell r="K68">
            <v>6</v>
          </cell>
          <cell r="Q68">
            <v>3</v>
          </cell>
          <cell r="U68">
            <v>56.51</v>
          </cell>
          <cell r="AG68">
            <v>0</v>
          </cell>
        </row>
        <row r="69">
          <cell r="G69" t="str">
            <v>VIGILANTE ARMADO - 12X36 NOTURNO</v>
          </cell>
          <cell r="K69">
            <v>30</v>
          </cell>
          <cell r="Q69">
            <v>15</v>
          </cell>
          <cell r="U69">
            <v>282.55</v>
          </cell>
          <cell r="AG69">
            <v>22.67</v>
          </cell>
        </row>
        <row r="70">
          <cell r="G70" t="str">
            <v>VIGILANTE ARMADO - 12X36 DIURNO</v>
          </cell>
          <cell r="K70">
            <v>0</v>
          </cell>
          <cell r="Q70">
            <v>0</v>
          </cell>
          <cell r="U70">
            <v>0</v>
          </cell>
          <cell r="AG70">
            <v>0</v>
          </cell>
        </row>
        <row r="71">
          <cell r="G71" t="str">
            <v>VIGILANTE ARMADO - 12X36 DIURNO</v>
          </cell>
          <cell r="K71">
            <v>0</v>
          </cell>
          <cell r="Q71">
            <v>0</v>
          </cell>
          <cell r="U71">
            <v>0</v>
          </cell>
          <cell r="AG71">
            <v>0</v>
          </cell>
        </row>
        <row r="72">
          <cell r="G72" t="str">
            <v>VIGILANTE ARMADO - 12X36 DIURNO</v>
          </cell>
          <cell r="K72">
            <v>30</v>
          </cell>
          <cell r="Q72">
            <v>15</v>
          </cell>
          <cell r="U72">
            <v>282.55</v>
          </cell>
          <cell r="AG72">
            <v>0</v>
          </cell>
        </row>
        <row r="73">
          <cell r="G73" t="str">
            <v>VIGILANTE ARMADO - 12X36 DIURNO</v>
          </cell>
          <cell r="K73">
            <v>30</v>
          </cell>
          <cell r="Q73">
            <v>15</v>
          </cell>
          <cell r="U73">
            <v>282.55</v>
          </cell>
          <cell r="AG73">
            <v>0</v>
          </cell>
        </row>
        <row r="74">
          <cell r="G74" t="str">
            <v>VIGILANTE ARMADO - 12X36 NOTURNO</v>
          </cell>
          <cell r="K74">
            <v>0</v>
          </cell>
          <cell r="Q74">
            <v>0</v>
          </cell>
          <cell r="U74">
            <v>0</v>
          </cell>
          <cell r="AG74">
            <v>0</v>
          </cell>
        </row>
        <row r="75">
          <cell r="G75" t="str">
            <v>VIGILANTE ARMADO - 12X36 NOTURNO</v>
          </cell>
          <cell r="K75">
            <v>0</v>
          </cell>
          <cell r="Q75">
            <v>0</v>
          </cell>
          <cell r="U75">
            <v>0</v>
          </cell>
          <cell r="AG75">
            <v>0</v>
          </cell>
        </row>
        <row r="76">
          <cell r="G76" t="str">
            <v>VIGILANTE ARMADO - 12X36 NOTURNO</v>
          </cell>
          <cell r="K76">
            <v>18</v>
          </cell>
          <cell r="Q76">
            <v>9</v>
          </cell>
          <cell r="U76">
            <v>169.53</v>
          </cell>
          <cell r="AG76">
            <v>118</v>
          </cell>
        </row>
        <row r="77">
          <cell r="G77" t="str">
            <v>VIGILANTE ARMADO - 12X36 NOTURNO</v>
          </cell>
          <cell r="K77">
            <v>6</v>
          </cell>
          <cell r="Q77">
            <v>3</v>
          </cell>
          <cell r="U77">
            <v>56.51</v>
          </cell>
          <cell r="AG77">
            <v>0</v>
          </cell>
        </row>
        <row r="78">
          <cell r="G78" t="str">
            <v>VIGILANTE ARMADO - 12X36 NOTURNO</v>
          </cell>
          <cell r="K78">
            <v>4</v>
          </cell>
          <cell r="Q78">
            <v>2</v>
          </cell>
          <cell r="U78">
            <v>37.67</v>
          </cell>
          <cell r="AG78">
            <v>0</v>
          </cell>
        </row>
        <row r="79">
          <cell r="G79" t="str">
            <v>VIGILANTE ARMADO - 12X36 NOTURNO</v>
          </cell>
          <cell r="K79">
            <v>2</v>
          </cell>
          <cell r="Q79">
            <v>1</v>
          </cell>
          <cell r="U79">
            <v>18.84</v>
          </cell>
          <cell r="AG79">
            <v>0</v>
          </cell>
        </row>
        <row r="80">
          <cell r="G80" t="str">
            <v>VIGILANTE ARMADO - 12X36 NOTURNO</v>
          </cell>
          <cell r="K80">
            <v>24</v>
          </cell>
          <cell r="Q80">
            <v>12</v>
          </cell>
          <cell r="U80">
            <v>226.04</v>
          </cell>
          <cell r="AG80">
            <v>0</v>
          </cell>
        </row>
        <row r="81">
          <cell r="U81">
            <v>10058.84</v>
          </cell>
          <cell r="AG81">
            <v>1132.93</v>
          </cell>
        </row>
        <row r="82">
          <cell r="G82" t="str">
            <v>VIGILANTE ARMADO - 12X36 NOTURNO</v>
          </cell>
          <cell r="K82">
            <v>6</v>
          </cell>
          <cell r="Q82">
            <v>3</v>
          </cell>
          <cell r="U82">
            <v>56.51</v>
          </cell>
          <cell r="AG82">
            <v>0</v>
          </cell>
        </row>
        <row r="83">
          <cell r="U83">
            <v>56.51</v>
          </cell>
          <cell r="AG83">
            <v>0</v>
          </cell>
        </row>
        <row r="84">
          <cell r="G84" t="str">
            <v>VIGILANTE ARMADO - 220 H</v>
          </cell>
          <cell r="K84">
            <v>30</v>
          </cell>
          <cell r="Q84">
            <v>19</v>
          </cell>
          <cell r="U84">
            <v>357.9</v>
          </cell>
          <cell r="AG84">
            <v>101.02</v>
          </cell>
        </row>
        <row r="85">
          <cell r="G85" t="str">
            <v>VIGILANTE ARMADO - 220 H</v>
          </cell>
          <cell r="K85">
            <v>30</v>
          </cell>
          <cell r="Q85">
            <v>19</v>
          </cell>
          <cell r="U85">
            <v>357.9</v>
          </cell>
          <cell r="AG85">
            <v>391.62</v>
          </cell>
        </row>
        <row r="86">
          <cell r="U86">
            <v>715.8</v>
          </cell>
          <cell r="AG86">
            <v>492.64</v>
          </cell>
        </row>
        <row r="87">
          <cell r="G87" t="str">
            <v>VIGILANTE ARMADO - 12X36 DIURNO</v>
          </cell>
          <cell r="K87">
            <v>10</v>
          </cell>
          <cell r="Q87">
            <v>5</v>
          </cell>
          <cell r="U87">
            <v>94.18</v>
          </cell>
          <cell r="AG87">
            <v>0</v>
          </cell>
        </row>
        <row r="88">
          <cell r="G88" t="str">
            <v>VIGILANTE ARMADO - 12X36 DIURNO</v>
          </cell>
          <cell r="K88">
            <v>20</v>
          </cell>
          <cell r="Q88">
            <v>10</v>
          </cell>
          <cell r="U88">
            <v>188.37</v>
          </cell>
          <cell r="AG88">
            <v>0</v>
          </cell>
        </row>
        <row r="89">
          <cell r="G89" t="str">
            <v>VIGILANTE ARMADO - 12X36 DIURNO</v>
          </cell>
          <cell r="K89">
            <v>30</v>
          </cell>
          <cell r="Q89">
            <v>15</v>
          </cell>
          <cell r="U89">
            <v>282.55</v>
          </cell>
          <cell r="AG89">
            <v>0</v>
          </cell>
        </row>
        <row r="90">
          <cell r="U90">
            <v>565.1</v>
          </cell>
          <cell r="AG90">
            <v>0</v>
          </cell>
        </row>
        <row r="91">
          <cell r="G91" t="str">
            <v>VIGILANTE ARMADO - 220 H</v>
          </cell>
          <cell r="K91">
            <v>30</v>
          </cell>
          <cell r="Q91">
            <v>19</v>
          </cell>
          <cell r="U91">
            <v>357.9</v>
          </cell>
          <cell r="AG91">
            <v>0</v>
          </cell>
        </row>
        <row r="92">
          <cell r="U92">
            <v>357.9</v>
          </cell>
          <cell r="AG92">
            <v>0</v>
          </cell>
        </row>
        <row r="93">
          <cell r="G93" t="str">
            <v>VIGILANTE ARMADO - 220 H</v>
          </cell>
          <cell r="K93">
            <v>30</v>
          </cell>
          <cell r="Q93">
            <v>19</v>
          </cell>
          <cell r="U93">
            <v>357.9</v>
          </cell>
          <cell r="AG93">
            <v>1.67</v>
          </cell>
        </row>
        <row r="94">
          <cell r="U94">
            <v>357.9</v>
          </cell>
          <cell r="AG94">
            <v>1.67</v>
          </cell>
        </row>
        <row r="95">
          <cell r="G95" t="str">
            <v>VIGILANTE ARMADO - 220 H</v>
          </cell>
          <cell r="K95">
            <v>29</v>
          </cell>
          <cell r="Q95">
            <v>18</v>
          </cell>
          <cell r="U95">
            <v>339.07</v>
          </cell>
          <cell r="AG95">
            <v>0</v>
          </cell>
        </row>
        <row r="96">
          <cell r="G96" t="str">
            <v>VIGILANTE ARMADO - 220 H</v>
          </cell>
          <cell r="K96">
            <v>1</v>
          </cell>
          <cell r="Q96">
            <v>1</v>
          </cell>
          <cell r="U96">
            <v>18.84</v>
          </cell>
          <cell r="AG96">
            <v>0</v>
          </cell>
        </row>
        <row r="97">
          <cell r="U97">
            <v>357.91</v>
          </cell>
          <cell r="AG97">
            <v>0</v>
          </cell>
        </row>
        <row r="98">
          <cell r="G98" t="str">
            <v>VIGILANTE ARMADO - 220 H</v>
          </cell>
          <cell r="K98">
            <v>30</v>
          </cell>
          <cell r="Q98">
            <v>19</v>
          </cell>
          <cell r="U98">
            <v>357.9</v>
          </cell>
          <cell r="AG98">
            <v>0</v>
          </cell>
        </row>
        <row r="99">
          <cell r="U99">
            <v>357.9</v>
          </cell>
          <cell r="AG99">
            <v>0</v>
          </cell>
        </row>
        <row r="100">
          <cell r="G100" t="str">
            <v>VIGILANTE ARMADO - 220 H</v>
          </cell>
          <cell r="K100">
            <v>30</v>
          </cell>
          <cell r="Q100">
            <v>19</v>
          </cell>
          <cell r="U100">
            <v>357.9</v>
          </cell>
          <cell r="AG100">
            <v>0</v>
          </cell>
        </row>
        <row r="101">
          <cell r="U101">
            <v>357.9</v>
          </cell>
          <cell r="AG101">
            <v>0</v>
          </cell>
        </row>
        <row r="102">
          <cell r="G102" t="str">
            <v>VIGILANTE ARMADO - 12X36 NOTURNO</v>
          </cell>
          <cell r="K102">
            <v>30</v>
          </cell>
          <cell r="Q102">
            <v>15</v>
          </cell>
          <cell r="U102">
            <v>282.55</v>
          </cell>
          <cell r="AG102">
            <v>0</v>
          </cell>
        </row>
        <row r="103">
          <cell r="G103" t="str">
            <v>VIGILANTE ARMADO - 12X36 NOTURNO</v>
          </cell>
          <cell r="K103">
            <v>30</v>
          </cell>
          <cell r="Q103">
            <v>15</v>
          </cell>
          <cell r="U103">
            <v>282.55</v>
          </cell>
          <cell r="AG103">
            <v>0</v>
          </cell>
        </row>
        <row r="104">
          <cell r="G104" t="str">
            <v>VIGILANTE ARMADO - 12X36 DIURNO</v>
          </cell>
          <cell r="K104">
            <v>2</v>
          </cell>
          <cell r="Q104">
            <v>1</v>
          </cell>
          <cell r="U104">
            <v>18.84</v>
          </cell>
          <cell r="AG104">
            <v>5.31</v>
          </cell>
        </row>
        <row r="105">
          <cell r="G105" t="str">
            <v>VIGILANTE ARMADO - 12X36 DIURNO</v>
          </cell>
          <cell r="K105">
            <v>28</v>
          </cell>
          <cell r="Q105">
            <v>14</v>
          </cell>
          <cell r="U105">
            <v>263.72000000000003</v>
          </cell>
          <cell r="AG105">
            <v>21.16</v>
          </cell>
        </row>
        <row r="106">
          <cell r="G106" t="str">
            <v>VIGILANTE ARMADO - 12X36 DIURNO</v>
          </cell>
          <cell r="K106">
            <v>30</v>
          </cell>
          <cell r="Q106">
            <v>15</v>
          </cell>
          <cell r="U106">
            <v>282.55</v>
          </cell>
          <cell r="AG106">
            <v>0</v>
          </cell>
        </row>
        <row r="107">
          <cell r="U107">
            <v>1130.21</v>
          </cell>
          <cell r="AG107">
            <v>26.47</v>
          </cell>
        </row>
        <row r="108">
          <cell r="G108" t="str">
            <v>VIGILANTE ARMADO - 220 H</v>
          </cell>
          <cell r="K108">
            <v>0</v>
          </cell>
          <cell r="Q108">
            <v>0</v>
          </cell>
          <cell r="U108">
            <v>0</v>
          </cell>
          <cell r="AG108">
            <v>0</v>
          </cell>
        </row>
        <row r="109">
          <cell r="G109" t="str">
            <v>VIGILANTE ARMADO - 220 H</v>
          </cell>
          <cell r="K109">
            <v>30</v>
          </cell>
          <cell r="Q109">
            <v>19</v>
          </cell>
          <cell r="U109">
            <v>357.9</v>
          </cell>
          <cell r="AG109">
            <v>0</v>
          </cell>
        </row>
        <row r="110">
          <cell r="U110">
            <v>357.9</v>
          </cell>
          <cell r="AG110">
            <v>0</v>
          </cell>
        </row>
        <row r="111">
          <cell r="G111" t="str">
            <v>VIGILANTE ARMADO - 220 H</v>
          </cell>
          <cell r="K111">
            <v>30</v>
          </cell>
          <cell r="Q111">
            <v>19</v>
          </cell>
          <cell r="U111">
            <v>357.9</v>
          </cell>
          <cell r="AG111">
            <v>0</v>
          </cell>
        </row>
        <row r="112">
          <cell r="U112">
            <v>357.9</v>
          </cell>
          <cell r="AG112">
            <v>0</v>
          </cell>
        </row>
        <row r="113">
          <cell r="G113" t="str">
            <v>VIGILANTE ARMADO - 220 H</v>
          </cell>
          <cell r="K113">
            <v>0</v>
          </cell>
          <cell r="Q113">
            <v>0</v>
          </cell>
          <cell r="U113">
            <v>0</v>
          </cell>
          <cell r="AG113">
            <v>0</v>
          </cell>
        </row>
        <row r="114">
          <cell r="G114" t="str">
            <v>VIGILANTE ARMADO - 220 H</v>
          </cell>
          <cell r="K114">
            <v>0</v>
          </cell>
          <cell r="Q114">
            <v>0</v>
          </cell>
          <cell r="U114">
            <v>0</v>
          </cell>
          <cell r="AG114">
            <v>0</v>
          </cell>
        </row>
        <row r="115">
          <cell r="G115" t="str">
            <v>VIGILANTE ARMADO - 220 H</v>
          </cell>
          <cell r="K115">
            <v>30</v>
          </cell>
          <cell r="Q115">
            <v>19</v>
          </cell>
          <cell r="U115">
            <v>357.9</v>
          </cell>
          <cell r="AG115">
            <v>0</v>
          </cell>
        </row>
        <row r="116">
          <cell r="G116" t="str">
            <v>VIGILANTE ARMADO - 12X36 DIURNO</v>
          </cell>
          <cell r="K116">
            <v>30</v>
          </cell>
          <cell r="Q116">
            <v>15</v>
          </cell>
          <cell r="U116">
            <v>282.55</v>
          </cell>
          <cell r="AG116">
            <v>0</v>
          </cell>
        </row>
        <row r="117">
          <cell r="G117" t="str">
            <v>VIGILANTE ARMADO - 12X36 NOTURNO</v>
          </cell>
          <cell r="K117">
            <v>30</v>
          </cell>
          <cell r="Q117">
            <v>15</v>
          </cell>
          <cell r="U117">
            <v>282.55</v>
          </cell>
          <cell r="AG117">
            <v>0</v>
          </cell>
        </row>
        <row r="118">
          <cell r="G118" t="str">
            <v>VIGILANTE ARMADO - 12X36 DIURNO</v>
          </cell>
          <cell r="K118">
            <v>30</v>
          </cell>
          <cell r="Q118">
            <v>15</v>
          </cell>
          <cell r="U118">
            <v>282.55</v>
          </cell>
          <cell r="AG118">
            <v>16.670000000000002</v>
          </cell>
        </row>
        <row r="119">
          <cell r="G119" t="str">
            <v>VIGILANTE ARMADO - 12X36 NOTURNO</v>
          </cell>
          <cell r="K119">
            <v>30</v>
          </cell>
          <cell r="Q119">
            <v>15</v>
          </cell>
          <cell r="U119">
            <v>282.55</v>
          </cell>
          <cell r="AG119">
            <v>0</v>
          </cell>
        </row>
        <row r="120">
          <cell r="U120">
            <v>1488.1</v>
          </cell>
          <cell r="AG120">
            <v>16.670000000000002</v>
          </cell>
        </row>
        <row r="121">
          <cell r="G121" t="str">
            <v>VIGILANTE ARMADO - 220 H</v>
          </cell>
          <cell r="K121">
            <v>30</v>
          </cell>
          <cell r="Q121">
            <v>19</v>
          </cell>
          <cell r="U121">
            <v>357.9</v>
          </cell>
          <cell r="AG121">
            <v>0</v>
          </cell>
        </row>
        <row r="122">
          <cell r="U122">
            <v>357.9</v>
          </cell>
          <cell r="AG122">
            <v>0</v>
          </cell>
        </row>
        <row r="123">
          <cell r="G123" t="str">
            <v>VIGILANTE ARMADO - 220 H</v>
          </cell>
          <cell r="K123">
            <v>30</v>
          </cell>
          <cell r="Q123">
            <v>19</v>
          </cell>
          <cell r="U123">
            <v>357.9</v>
          </cell>
          <cell r="AG123">
            <v>0</v>
          </cell>
        </row>
        <row r="124">
          <cell r="G124" t="str">
            <v>VIGILANTE ARMADO - 220 H</v>
          </cell>
          <cell r="K124">
            <v>0</v>
          </cell>
          <cell r="Q124">
            <v>0</v>
          </cell>
          <cell r="U124">
            <v>0</v>
          </cell>
          <cell r="AG124">
            <v>0</v>
          </cell>
        </row>
        <row r="125">
          <cell r="G125" t="str">
            <v>VIGILANTE ARMADO - 220 H</v>
          </cell>
          <cell r="K125">
            <v>0</v>
          </cell>
          <cell r="Q125">
            <v>0</v>
          </cell>
          <cell r="U125">
            <v>0</v>
          </cell>
          <cell r="AG125">
            <v>0</v>
          </cell>
        </row>
        <row r="126">
          <cell r="G126" t="str">
            <v>VIGILANTE ARMADO - 220 H</v>
          </cell>
          <cell r="K126">
            <v>30</v>
          </cell>
          <cell r="Q126">
            <v>19</v>
          </cell>
          <cell r="U126">
            <v>357.9</v>
          </cell>
          <cell r="AG126">
            <v>0</v>
          </cell>
        </row>
        <row r="127">
          <cell r="U127">
            <v>715.8</v>
          </cell>
          <cell r="AG127">
            <v>0</v>
          </cell>
        </row>
        <row r="128">
          <cell r="G128" t="str">
            <v>VIGILANTE ARMADO - 220 H</v>
          </cell>
          <cell r="K128">
            <v>30</v>
          </cell>
          <cell r="Q128">
            <v>19</v>
          </cell>
          <cell r="U128">
            <v>357.9</v>
          </cell>
          <cell r="AG128">
            <v>0</v>
          </cell>
        </row>
        <row r="129">
          <cell r="U129">
            <v>357.9</v>
          </cell>
          <cell r="AG129">
            <v>0</v>
          </cell>
        </row>
        <row r="130">
          <cell r="G130" t="str">
            <v>VIGILANTE ARMADO - 220 H</v>
          </cell>
          <cell r="K130">
            <v>30</v>
          </cell>
          <cell r="Q130">
            <v>19</v>
          </cell>
          <cell r="U130">
            <v>357.9</v>
          </cell>
          <cell r="AG130">
            <v>0</v>
          </cell>
        </row>
        <row r="131">
          <cell r="U131">
            <v>357.9</v>
          </cell>
          <cell r="AG131">
            <v>0</v>
          </cell>
        </row>
        <row r="132">
          <cell r="G132" t="str">
            <v>VIGILANTE ARMADO - 220 H</v>
          </cell>
          <cell r="K132">
            <v>30</v>
          </cell>
          <cell r="Q132">
            <v>19</v>
          </cell>
          <cell r="U132">
            <v>357.9</v>
          </cell>
          <cell r="AG132">
            <v>0</v>
          </cell>
        </row>
        <row r="133">
          <cell r="U133">
            <v>357.9</v>
          </cell>
          <cell r="AG133">
            <v>0</v>
          </cell>
        </row>
        <row r="134">
          <cell r="G134" t="str">
            <v>VIGILANTE ARMADO - 12X36 DIURNO</v>
          </cell>
          <cell r="K134">
            <v>0</v>
          </cell>
          <cell r="Q134">
            <v>0</v>
          </cell>
          <cell r="U134">
            <v>0</v>
          </cell>
          <cell r="AG134">
            <v>0</v>
          </cell>
        </row>
        <row r="135">
          <cell r="G135" t="str">
            <v>VIGILANTE ARMADO - 220 H</v>
          </cell>
          <cell r="K135">
            <v>10</v>
          </cell>
          <cell r="Q135">
            <v>5</v>
          </cell>
          <cell r="U135">
            <v>94.18</v>
          </cell>
          <cell r="AG135">
            <v>0</v>
          </cell>
        </row>
        <row r="136">
          <cell r="G136" t="str">
            <v>VIGILANTE ARMADO - 220 H</v>
          </cell>
          <cell r="K136">
            <v>20</v>
          </cell>
          <cell r="Q136">
            <v>14</v>
          </cell>
          <cell r="U136">
            <v>263.72000000000003</v>
          </cell>
          <cell r="AG136">
            <v>0</v>
          </cell>
        </row>
        <row r="137">
          <cell r="U137">
            <v>357.9</v>
          </cell>
          <cell r="AG137">
            <v>0</v>
          </cell>
        </row>
        <row r="138">
          <cell r="G138" t="str">
            <v>VIGILANTE ARMADO - 12X36 DIURNO</v>
          </cell>
          <cell r="K138">
            <v>24</v>
          </cell>
          <cell r="Q138">
            <v>12</v>
          </cell>
          <cell r="U138">
            <v>226.04</v>
          </cell>
          <cell r="AG138">
            <v>0</v>
          </cell>
        </row>
        <row r="139">
          <cell r="G139" t="str">
            <v>VIGILANTE ARMADO - 12X36 DIURNO</v>
          </cell>
          <cell r="K139">
            <v>6</v>
          </cell>
          <cell r="Q139">
            <v>3</v>
          </cell>
          <cell r="U139">
            <v>56.51</v>
          </cell>
          <cell r="AG139">
            <v>0</v>
          </cell>
        </row>
        <row r="140">
          <cell r="G140" t="str">
            <v>VIGILANTE ARMADO - 12X36 NOTURNO</v>
          </cell>
          <cell r="K140">
            <v>30</v>
          </cell>
          <cell r="Q140">
            <v>15</v>
          </cell>
          <cell r="U140">
            <v>282.55</v>
          </cell>
          <cell r="AG140">
            <v>0</v>
          </cell>
        </row>
        <row r="141">
          <cell r="G141" t="str">
            <v>VIGILANTE ARMADO - 12X36 DIURNO</v>
          </cell>
          <cell r="K141">
            <v>26</v>
          </cell>
          <cell r="Q141">
            <v>13</v>
          </cell>
          <cell r="U141">
            <v>244.88</v>
          </cell>
          <cell r="AG141">
            <v>0</v>
          </cell>
        </row>
        <row r="142">
          <cell r="G142" t="str">
            <v>VIGILANTE ARMADO - 12X36 DIURNO</v>
          </cell>
          <cell r="K142">
            <v>4</v>
          </cell>
          <cell r="Q142">
            <v>2</v>
          </cell>
          <cell r="U142">
            <v>37.67</v>
          </cell>
          <cell r="AG142">
            <v>0</v>
          </cell>
        </row>
        <row r="143">
          <cell r="G143" t="str">
            <v>VIGILANTE ARMADO - 12X36 DIURNO</v>
          </cell>
          <cell r="K143">
            <v>0</v>
          </cell>
          <cell r="Q143">
            <v>0</v>
          </cell>
          <cell r="U143">
            <v>0</v>
          </cell>
          <cell r="AG143">
            <v>0</v>
          </cell>
        </row>
        <row r="144">
          <cell r="G144" t="str">
            <v>VIGILANTE ARMADO - 12X36 DIURNO</v>
          </cell>
          <cell r="K144">
            <v>0</v>
          </cell>
          <cell r="Q144">
            <v>0</v>
          </cell>
          <cell r="U144">
            <v>0</v>
          </cell>
          <cell r="AG144">
            <v>0</v>
          </cell>
        </row>
        <row r="145">
          <cell r="G145" t="str">
            <v>VIGILANTE ARMADO - 12X36 NOTURNO</v>
          </cell>
          <cell r="K145">
            <v>10</v>
          </cell>
          <cell r="Q145">
            <v>5</v>
          </cell>
          <cell r="U145">
            <v>94.18</v>
          </cell>
          <cell r="AG145">
            <v>0</v>
          </cell>
        </row>
        <row r="146">
          <cell r="G146" t="str">
            <v>VIGILANTE ARMADO - 12X36 NOTURNO</v>
          </cell>
          <cell r="K146">
            <v>20</v>
          </cell>
          <cell r="Q146">
            <v>10</v>
          </cell>
          <cell r="U146">
            <v>188.37</v>
          </cell>
          <cell r="AG146">
            <v>0</v>
          </cell>
        </row>
        <row r="147">
          <cell r="G147" t="str">
            <v>VIGILANTE ARMADO - 12X36 NOTURNO</v>
          </cell>
          <cell r="K147">
            <v>0</v>
          </cell>
          <cell r="Q147">
            <v>0</v>
          </cell>
          <cell r="U147">
            <v>0</v>
          </cell>
          <cell r="AG147">
            <v>0</v>
          </cell>
        </row>
        <row r="148">
          <cell r="U148">
            <v>1130.2</v>
          </cell>
          <cell r="AG148">
            <v>0</v>
          </cell>
        </row>
        <row r="149">
          <cell r="G149" t="str">
            <v>VIGILANTE ARMADO - 220 H</v>
          </cell>
          <cell r="K149">
            <v>30</v>
          </cell>
          <cell r="Q149">
            <v>19</v>
          </cell>
          <cell r="U149">
            <v>357.9</v>
          </cell>
          <cell r="AG149">
            <v>0</v>
          </cell>
        </row>
        <row r="150">
          <cell r="U150">
            <v>357.9</v>
          </cell>
          <cell r="AG150">
            <v>0</v>
          </cell>
        </row>
        <row r="151">
          <cell r="G151" t="str">
            <v>VIGILANTE ARMADO - 12X36 NOTURNO</v>
          </cell>
          <cell r="K151">
            <v>30</v>
          </cell>
          <cell r="Q151">
            <v>15</v>
          </cell>
          <cell r="U151">
            <v>282.55</v>
          </cell>
          <cell r="AG151">
            <v>0</v>
          </cell>
        </row>
        <row r="152">
          <cell r="G152" t="str">
            <v>VIGILANTE ARMADO - 12X36 NOTURNO</v>
          </cell>
          <cell r="K152">
            <v>0</v>
          </cell>
          <cell r="Q152">
            <v>0</v>
          </cell>
          <cell r="U152">
            <v>0</v>
          </cell>
          <cell r="AG152">
            <v>0</v>
          </cell>
        </row>
        <row r="153">
          <cell r="G153" t="str">
            <v>VIGILANTE ARMADO - 12X36 NOTURNO</v>
          </cell>
          <cell r="K153">
            <v>0</v>
          </cell>
          <cell r="Q153">
            <v>0</v>
          </cell>
          <cell r="U153">
            <v>0</v>
          </cell>
          <cell r="AG153">
            <v>0</v>
          </cell>
        </row>
        <row r="154">
          <cell r="G154" t="str">
            <v>VIGILANTE ARMADO - 12X36 NOTURNO</v>
          </cell>
          <cell r="K154">
            <v>30</v>
          </cell>
          <cell r="Q154">
            <v>15</v>
          </cell>
          <cell r="U154">
            <v>282.55</v>
          </cell>
          <cell r="AG154">
            <v>0</v>
          </cell>
        </row>
        <row r="155">
          <cell r="U155">
            <v>565.1</v>
          </cell>
          <cell r="AG155">
            <v>0</v>
          </cell>
        </row>
        <row r="156">
          <cell r="G156" t="str">
            <v>VIGILANTE ARMADO - 220 H</v>
          </cell>
          <cell r="K156">
            <v>30</v>
          </cell>
          <cell r="Q156">
            <v>19</v>
          </cell>
          <cell r="U156">
            <v>357.9</v>
          </cell>
          <cell r="AG156">
            <v>0</v>
          </cell>
        </row>
        <row r="157">
          <cell r="U157">
            <v>357.9</v>
          </cell>
          <cell r="AG157">
            <v>0</v>
          </cell>
        </row>
        <row r="158">
          <cell r="G158" t="str">
            <v>VIGILANTE ARMADO - 12X36 NOTURNO</v>
          </cell>
          <cell r="K158">
            <v>30</v>
          </cell>
          <cell r="Q158">
            <v>15</v>
          </cell>
          <cell r="U158">
            <v>282.55</v>
          </cell>
          <cell r="AG158">
            <v>0</v>
          </cell>
        </row>
        <row r="159">
          <cell r="G159" t="str">
            <v>VIGILANTE ARMADO - 12X36 NOTURNO</v>
          </cell>
          <cell r="K159">
            <v>30</v>
          </cell>
          <cell r="Q159">
            <v>15</v>
          </cell>
          <cell r="U159">
            <v>282.55</v>
          </cell>
          <cell r="AG159">
            <v>0</v>
          </cell>
        </row>
        <row r="160">
          <cell r="G160" t="str">
            <v>VIGILANTE ARMADO - 12X36 DIURNO</v>
          </cell>
          <cell r="K160">
            <v>28</v>
          </cell>
          <cell r="Q160">
            <v>14</v>
          </cell>
          <cell r="U160">
            <v>263.72000000000003</v>
          </cell>
          <cell r="AG160">
            <v>0</v>
          </cell>
        </row>
        <row r="161">
          <cell r="G161" t="str">
            <v>VIGILANTE ARMADO - 12X36 DIURNO</v>
          </cell>
          <cell r="K161">
            <v>2</v>
          </cell>
          <cell r="Q161">
            <v>1</v>
          </cell>
          <cell r="U161">
            <v>18.84</v>
          </cell>
          <cell r="AG161">
            <v>0</v>
          </cell>
        </row>
        <row r="162">
          <cell r="G162" t="str">
            <v>VIGILANTE ARMADO - 12X36 DIURNO</v>
          </cell>
          <cell r="K162">
            <v>30</v>
          </cell>
          <cell r="Q162">
            <v>15</v>
          </cell>
          <cell r="U162">
            <v>282.55</v>
          </cell>
          <cell r="AG162">
            <v>0</v>
          </cell>
        </row>
        <row r="163">
          <cell r="U163">
            <v>1130.21</v>
          </cell>
          <cell r="AG163">
            <v>0</v>
          </cell>
        </row>
        <row r="164">
          <cell r="G164" t="str">
            <v>VIGILANTE ARMADO - 12X36 DIURNO</v>
          </cell>
          <cell r="K164">
            <v>30</v>
          </cell>
          <cell r="Q164">
            <v>15</v>
          </cell>
          <cell r="U164">
            <v>282.55</v>
          </cell>
          <cell r="AG164">
            <v>0</v>
          </cell>
        </row>
        <row r="165">
          <cell r="G165" t="str">
            <v>VIGILANTE ARMADO - 12X36 DIURNO</v>
          </cell>
          <cell r="K165">
            <v>8</v>
          </cell>
          <cell r="Q165">
            <v>4</v>
          </cell>
          <cell r="U165">
            <v>75.349999999999994</v>
          </cell>
          <cell r="AG165">
            <v>0</v>
          </cell>
        </row>
        <row r="166">
          <cell r="G166" t="str">
            <v>VIGILANTE ARMADO - 12X36 DIURNO</v>
          </cell>
          <cell r="K166">
            <v>18</v>
          </cell>
          <cell r="Q166">
            <v>9</v>
          </cell>
          <cell r="U166">
            <v>169.53</v>
          </cell>
          <cell r="AG166">
            <v>0</v>
          </cell>
        </row>
        <row r="167">
          <cell r="G167" t="str">
            <v>VIGILANTE ARMADO - 12X36 DIURNO</v>
          </cell>
          <cell r="K167">
            <v>4</v>
          </cell>
          <cell r="Q167">
            <v>2</v>
          </cell>
          <cell r="U167">
            <v>37.67</v>
          </cell>
          <cell r="AG167">
            <v>0</v>
          </cell>
        </row>
        <row r="168">
          <cell r="G168" t="str">
            <v>VIGILANTE ARMADO - 220 H</v>
          </cell>
          <cell r="K168">
            <v>30</v>
          </cell>
          <cell r="Q168">
            <v>19</v>
          </cell>
          <cell r="U168">
            <v>357.9</v>
          </cell>
          <cell r="AG168">
            <v>0</v>
          </cell>
        </row>
        <row r="169">
          <cell r="G169" t="str">
            <v>VIGILANTE ARMADO - 12X36 NOTURNO</v>
          </cell>
          <cell r="K169">
            <v>0</v>
          </cell>
          <cell r="Q169">
            <v>0</v>
          </cell>
          <cell r="U169">
            <v>0</v>
          </cell>
          <cell r="AG169">
            <v>0</v>
          </cell>
        </row>
        <row r="170">
          <cell r="G170" t="str">
            <v>VIGILANTE ARMADO - 12X36 NOTURNO</v>
          </cell>
          <cell r="K170">
            <v>10</v>
          </cell>
          <cell r="Q170">
            <v>5</v>
          </cell>
          <cell r="U170">
            <v>94.18</v>
          </cell>
          <cell r="AG170">
            <v>0</v>
          </cell>
        </row>
        <row r="171">
          <cell r="G171" t="str">
            <v>VIGILANTE ARMADO - 12X36 NOTURNO</v>
          </cell>
          <cell r="K171">
            <v>20</v>
          </cell>
          <cell r="Q171">
            <v>10</v>
          </cell>
          <cell r="U171">
            <v>188.37</v>
          </cell>
          <cell r="AG171">
            <v>149.11000000000001</v>
          </cell>
        </row>
        <row r="172">
          <cell r="G172" t="str">
            <v>VIGILANTE ARMADO - 12X36 NOTURNO</v>
          </cell>
          <cell r="K172">
            <v>4</v>
          </cell>
          <cell r="Q172">
            <v>2</v>
          </cell>
          <cell r="U172">
            <v>37.67</v>
          </cell>
          <cell r="AG172">
            <v>7.42</v>
          </cell>
        </row>
        <row r="173">
          <cell r="G173" t="str">
            <v>VIGILANTE ARMADO - 12X36 NOTURNO</v>
          </cell>
          <cell r="K173">
            <v>26</v>
          </cell>
          <cell r="Q173">
            <v>13</v>
          </cell>
          <cell r="U173">
            <v>244.88</v>
          </cell>
          <cell r="AG173">
            <v>0</v>
          </cell>
        </row>
        <row r="174">
          <cell r="U174">
            <v>1488.1</v>
          </cell>
          <cell r="AG174">
            <v>156.53</v>
          </cell>
        </row>
        <row r="175">
          <cell r="G175" t="str">
            <v>VIGILANTE ARMADO - 12X36 DIURNO</v>
          </cell>
          <cell r="K175">
            <v>30</v>
          </cell>
          <cell r="Q175">
            <v>15</v>
          </cell>
          <cell r="U175">
            <v>282.55</v>
          </cell>
          <cell r="AG175">
            <v>0</v>
          </cell>
        </row>
        <row r="176">
          <cell r="G176" t="str">
            <v>VIGILANTE ARMADO - 12X36 NOTURNO</v>
          </cell>
          <cell r="K176">
            <v>0</v>
          </cell>
          <cell r="Q176">
            <v>0</v>
          </cell>
          <cell r="U176">
            <v>0</v>
          </cell>
          <cell r="AG176">
            <v>0</v>
          </cell>
        </row>
        <row r="177">
          <cell r="G177" t="str">
            <v>VIGILANTE ARMADO - 12X36 NOTURNO</v>
          </cell>
          <cell r="K177">
            <v>30</v>
          </cell>
          <cell r="Q177">
            <v>15</v>
          </cell>
          <cell r="U177">
            <v>282.55</v>
          </cell>
          <cell r="AG177">
            <v>0</v>
          </cell>
        </row>
        <row r="178">
          <cell r="G178" t="str">
            <v>VIGILANTE ARMADO - 12X36 DIURNO</v>
          </cell>
          <cell r="K178">
            <v>0</v>
          </cell>
          <cell r="Q178">
            <v>0</v>
          </cell>
          <cell r="U178">
            <v>0</v>
          </cell>
          <cell r="AG178">
            <v>0</v>
          </cell>
        </row>
        <row r="179">
          <cell r="G179" t="str">
            <v>VIGILANTE ARMADO - 12X36 DIURNO</v>
          </cell>
          <cell r="K179">
            <v>30</v>
          </cell>
          <cell r="Q179">
            <v>15</v>
          </cell>
          <cell r="U179">
            <v>282.55</v>
          </cell>
          <cell r="AG179">
            <v>0</v>
          </cell>
        </row>
        <row r="180">
          <cell r="G180" t="str">
            <v>VIGILANTE ARMADO - 12X36 NOTURNO</v>
          </cell>
          <cell r="K180">
            <v>30</v>
          </cell>
          <cell r="Q180">
            <v>15</v>
          </cell>
          <cell r="U180">
            <v>282.55</v>
          </cell>
          <cell r="AG180">
            <v>0</v>
          </cell>
        </row>
        <row r="181">
          <cell r="U181">
            <v>1130.2</v>
          </cell>
          <cell r="AG181">
            <v>0</v>
          </cell>
        </row>
        <row r="182">
          <cell r="G182" t="str">
            <v>VIGILANTE ARMADO - 12X36 NOTURNO</v>
          </cell>
          <cell r="K182">
            <v>30</v>
          </cell>
          <cell r="Q182">
            <v>15</v>
          </cell>
          <cell r="U182">
            <v>282.55</v>
          </cell>
          <cell r="AG182">
            <v>0</v>
          </cell>
        </row>
        <row r="183">
          <cell r="G183" t="str">
            <v>VIGILANTE ARMADO - 12X36 DIURNO</v>
          </cell>
          <cell r="K183">
            <v>30</v>
          </cell>
          <cell r="Q183">
            <v>15</v>
          </cell>
          <cell r="U183">
            <v>282.55</v>
          </cell>
          <cell r="AG183">
            <v>0</v>
          </cell>
        </row>
        <row r="184">
          <cell r="G184" t="str">
            <v>VIGILANTE ARMADO - 12X36 DIURNO</v>
          </cell>
          <cell r="K184">
            <v>30</v>
          </cell>
          <cell r="Q184">
            <v>15</v>
          </cell>
          <cell r="U184">
            <v>282.55</v>
          </cell>
          <cell r="AG184">
            <v>0</v>
          </cell>
        </row>
        <row r="185">
          <cell r="G185" t="str">
            <v>VIGILANTE ARMADO - 12X36 NOTURNO</v>
          </cell>
          <cell r="K185">
            <v>30</v>
          </cell>
          <cell r="Q185">
            <v>15</v>
          </cell>
          <cell r="U185">
            <v>282.55</v>
          </cell>
          <cell r="AG185">
            <v>0</v>
          </cell>
        </row>
        <row r="186">
          <cell r="U186">
            <v>1130.2</v>
          </cell>
          <cell r="AG186">
            <v>0</v>
          </cell>
        </row>
        <row r="187">
          <cell r="G187" t="str">
            <v>VIGILANTE ARMADO - 220 H</v>
          </cell>
          <cell r="K187">
            <v>30</v>
          </cell>
          <cell r="Q187">
            <v>19</v>
          </cell>
          <cell r="U187">
            <v>357.9</v>
          </cell>
          <cell r="AG187">
            <v>0</v>
          </cell>
        </row>
        <row r="188">
          <cell r="U188">
            <v>357.9</v>
          </cell>
          <cell r="AG188">
            <v>0</v>
          </cell>
        </row>
        <row r="189">
          <cell r="G189" t="str">
            <v>VIGILANTE ARMADO - 220 H</v>
          </cell>
          <cell r="K189">
            <v>29</v>
          </cell>
          <cell r="Q189">
            <v>18</v>
          </cell>
          <cell r="U189">
            <v>339.07</v>
          </cell>
          <cell r="AG189">
            <v>0</v>
          </cell>
        </row>
        <row r="190">
          <cell r="G190" t="str">
            <v>VIGILANTE ARMADO - 220 H</v>
          </cell>
          <cell r="K190">
            <v>1</v>
          </cell>
          <cell r="Q190">
            <v>1</v>
          </cell>
          <cell r="U190">
            <v>18.84</v>
          </cell>
          <cell r="AG190">
            <v>0</v>
          </cell>
        </row>
        <row r="191">
          <cell r="U191">
            <v>357.91</v>
          </cell>
          <cell r="AG191">
            <v>0</v>
          </cell>
        </row>
        <row r="192">
          <cell r="G192" t="str">
            <v>VIGILANTE ARMADO - 12X36 DIURNO</v>
          </cell>
          <cell r="K192">
            <v>30</v>
          </cell>
          <cell r="Q192">
            <v>15</v>
          </cell>
          <cell r="U192">
            <v>282.55</v>
          </cell>
          <cell r="AG192">
            <v>0</v>
          </cell>
        </row>
        <row r="193">
          <cell r="G193" t="str">
            <v>VIGILANTE ARMADO - 12X36 DIURNO</v>
          </cell>
          <cell r="K193">
            <v>30</v>
          </cell>
          <cell r="Q193">
            <v>15</v>
          </cell>
          <cell r="U193">
            <v>282.55</v>
          </cell>
          <cell r="AG193">
            <v>0</v>
          </cell>
        </row>
        <row r="194">
          <cell r="U194">
            <v>565.1</v>
          </cell>
          <cell r="AG194">
            <v>0</v>
          </cell>
        </row>
        <row r="195">
          <cell r="G195" t="str">
            <v>VIGILANTE ARMADO - 12X36 DIURNO</v>
          </cell>
          <cell r="K195">
            <v>30</v>
          </cell>
          <cell r="Q195">
            <v>15</v>
          </cell>
          <cell r="U195">
            <v>282.55</v>
          </cell>
          <cell r="AG195">
            <v>0</v>
          </cell>
        </row>
        <row r="196">
          <cell r="G196" t="str">
            <v>VIGILANTE ARMADO - 12X36 NOTURNO</v>
          </cell>
          <cell r="K196">
            <v>0</v>
          </cell>
          <cell r="Q196">
            <v>0</v>
          </cell>
          <cell r="U196">
            <v>0</v>
          </cell>
          <cell r="AG196">
            <v>0</v>
          </cell>
        </row>
        <row r="197">
          <cell r="G197" t="str">
            <v>VIGILANTE ARMADO - 12X36 NOTURNO</v>
          </cell>
          <cell r="K197">
            <v>30</v>
          </cell>
          <cell r="Q197">
            <v>15</v>
          </cell>
          <cell r="U197">
            <v>282.55</v>
          </cell>
          <cell r="AG197">
            <v>0</v>
          </cell>
        </row>
        <row r="198">
          <cell r="G198" t="str">
            <v>VIGILANTE ARMADO - 12X36 NOTURNO</v>
          </cell>
          <cell r="K198">
            <v>0</v>
          </cell>
          <cell r="Q198">
            <v>0</v>
          </cell>
          <cell r="U198">
            <v>0</v>
          </cell>
          <cell r="AG198">
            <v>0</v>
          </cell>
        </row>
        <row r="199">
          <cell r="G199" t="str">
            <v>VIGILANTE ARMADO - 12X36 NOTURNO</v>
          </cell>
          <cell r="K199">
            <v>30</v>
          </cell>
          <cell r="Q199">
            <v>15</v>
          </cell>
          <cell r="U199">
            <v>282.55</v>
          </cell>
          <cell r="AG199">
            <v>0</v>
          </cell>
        </row>
        <row r="200">
          <cell r="G200" t="str">
            <v>VIGILANTE ARMADO - 12X36 NOTURNO</v>
          </cell>
          <cell r="K200">
            <v>0</v>
          </cell>
          <cell r="Q200">
            <v>0</v>
          </cell>
          <cell r="U200">
            <v>0</v>
          </cell>
          <cell r="AG200">
            <v>0</v>
          </cell>
        </row>
        <row r="201">
          <cell r="G201" t="str">
            <v>VIGILANTE ARMADO - 12X36 NOTURNO</v>
          </cell>
          <cell r="K201">
            <v>0</v>
          </cell>
          <cell r="Q201">
            <v>0</v>
          </cell>
          <cell r="U201">
            <v>0</v>
          </cell>
          <cell r="AG201">
            <v>0</v>
          </cell>
        </row>
        <row r="202">
          <cell r="G202" t="str">
            <v>VIGILANTE ARMADO - 12X36 NOTURNO</v>
          </cell>
          <cell r="K202">
            <v>30</v>
          </cell>
          <cell r="Q202">
            <v>15</v>
          </cell>
          <cell r="U202">
            <v>282.55</v>
          </cell>
          <cell r="AG202">
            <v>0</v>
          </cell>
        </row>
        <row r="203">
          <cell r="G203" t="str">
            <v>VIGILANTE ARMADO - 12X36 DIURNO</v>
          </cell>
          <cell r="K203">
            <v>16</v>
          </cell>
          <cell r="Q203">
            <v>8</v>
          </cell>
          <cell r="U203">
            <v>150.69999999999999</v>
          </cell>
          <cell r="AG203">
            <v>0</v>
          </cell>
        </row>
        <row r="204">
          <cell r="G204" t="str">
            <v>VIGILANTE ARMADO - 12X36 DIURNO</v>
          </cell>
          <cell r="K204">
            <v>14</v>
          </cell>
          <cell r="Q204">
            <v>7</v>
          </cell>
          <cell r="U204">
            <v>131.86000000000001</v>
          </cell>
          <cell r="AG204">
            <v>0</v>
          </cell>
        </row>
        <row r="205">
          <cell r="G205" t="str">
            <v>VIGILANTE ARMADO - 12X36 NOTURNO</v>
          </cell>
          <cell r="K205">
            <v>15</v>
          </cell>
          <cell r="Q205">
            <v>7</v>
          </cell>
          <cell r="U205">
            <v>131.86000000000001</v>
          </cell>
          <cell r="AG205">
            <v>0</v>
          </cell>
        </row>
        <row r="206">
          <cell r="G206" t="str">
            <v>VIGILANTE ARMADO - 12X36 NOTURNO</v>
          </cell>
          <cell r="K206">
            <v>15</v>
          </cell>
          <cell r="Q206">
            <v>8</v>
          </cell>
          <cell r="U206">
            <v>150.69999999999999</v>
          </cell>
          <cell r="AG206">
            <v>0</v>
          </cell>
        </row>
        <row r="207">
          <cell r="U207">
            <v>1695.32</v>
          </cell>
          <cell r="AG207">
            <v>0</v>
          </cell>
        </row>
        <row r="208">
          <cell r="G208" t="str">
            <v>VIGILANTE ARMADO - 220 H</v>
          </cell>
          <cell r="K208">
            <v>30</v>
          </cell>
          <cell r="Q208">
            <v>19</v>
          </cell>
          <cell r="U208">
            <v>357.9</v>
          </cell>
          <cell r="AG208">
            <v>0</v>
          </cell>
        </row>
        <row r="209">
          <cell r="U209">
            <v>357.9</v>
          </cell>
          <cell r="AG209">
            <v>0</v>
          </cell>
        </row>
        <row r="210">
          <cell r="G210" t="str">
            <v>VIGILANTE ARMADO - 12X36 DIURNO</v>
          </cell>
          <cell r="K210">
            <v>10</v>
          </cell>
          <cell r="Q210">
            <v>5</v>
          </cell>
          <cell r="U210">
            <v>94.18</v>
          </cell>
          <cell r="AG210">
            <v>0</v>
          </cell>
        </row>
        <row r="211">
          <cell r="G211" t="str">
            <v>VIGILANTE ARMADO - 12X36 DIURNO</v>
          </cell>
          <cell r="K211">
            <v>20</v>
          </cell>
          <cell r="Q211">
            <v>10</v>
          </cell>
          <cell r="U211">
            <v>188.37</v>
          </cell>
          <cell r="AG211">
            <v>0</v>
          </cell>
        </row>
        <row r="212">
          <cell r="G212" t="str">
            <v>VIGILANTE ARMADO - 12X36 NOTURNO</v>
          </cell>
          <cell r="K212">
            <v>30</v>
          </cell>
          <cell r="Q212">
            <v>15</v>
          </cell>
          <cell r="U212">
            <v>282.55</v>
          </cell>
          <cell r="AG212">
            <v>0</v>
          </cell>
        </row>
        <row r="213">
          <cell r="G213" t="str">
            <v>VIGILANTE ARMADO - 12X36 NOTURNO</v>
          </cell>
          <cell r="K213">
            <v>30</v>
          </cell>
          <cell r="Q213">
            <v>15</v>
          </cell>
          <cell r="U213">
            <v>282.55</v>
          </cell>
          <cell r="AG213">
            <v>0</v>
          </cell>
        </row>
        <row r="214">
          <cell r="G214" t="str">
            <v>VIGILANTE ARMADO - 12X36 DIURNO</v>
          </cell>
          <cell r="K214">
            <v>24</v>
          </cell>
          <cell r="Q214">
            <v>12</v>
          </cell>
          <cell r="U214">
            <v>226.04</v>
          </cell>
          <cell r="AG214">
            <v>0</v>
          </cell>
        </row>
        <row r="215">
          <cell r="G215" t="str">
            <v>VIGILANTE ARMADO - 12X36 DIURNO</v>
          </cell>
          <cell r="K215">
            <v>0</v>
          </cell>
          <cell r="Q215">
            <v>0</v>
          </cell>
          <cell r="U215">
            <v>0</v>
          </cell>
          <cell r="AG215">
            <v>0</v>
          </cell>
        </row>
        <row r="216">
          <cell r="G216" t="str">
            <v>VIGILANTE ARMADO - 12X36 DIURNO</v>
          </cell>
          <cell r="K216">
            <v>6</v>
          </cell>
          <cell r="Q216">
            <v>3</v>
          </cell>
          <cell r="U216">
            <v>56.51</v>
          </cell>
          <cell r="AG216">
            <v>0</v>
          </cell>
        </row>
        <row r="217">
          <cell r="U217">
            <v>1130.2</v>
          </cell>
          <cell r="AG217">
            <v>0</v>
          </cell>
        </row>
        <row r="218">
          <cell r="U218">
            <v>32568.81</v>
          </cell>
          <cell r="AG218">
            <v>1845.68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354.01221818181813</v>
          </cell>
        </row>
        <row r="12">
          <cell r="H12" t="str">
            <v>VIGILANTE ARMADO - 220 H</v>
          </cell>
          <cell r="BJ12">
            <v>354.01221818181813</v>
          </cell>
        </row>
        <row r="13">
          <cell r="H13" t="str">
            <v>VIGILANTE ARMADO - 220 H</v>
          </cell>
          <cell r="BJ13">
            <v>354.01221818181813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354.01221818181813</v>
          </cell>
        </row>
        <row r="16">
          <cell r="H16" t="str">
            <v>VIGILANTE ARMADO - 220 H</v>
          </cell>
          <cell r="BJ16">
            <v>354.01221818181813</v>
          </cell>
        </row>
        <row r="17">
          <cell r="H17" t="str">
            <v>VIGILANTE ARMADO - 12X36 DIURNO</v>
          </cell>
          <cell r="BJ17">
            <v>274.3594690909091</v>
          </cell>
        </row>
        <row r="18">
          <cell r="H18" t="str">
            <v>VIGILANTE ARMADO - 12X36 DIURNO</v>
          </cell>
          <cell r="BJ18">
            <v>274.3594690909091</v>
          </cell>
        </row>
        <row r="19">
          <cell r="H19" t="str">
            <v>VIGILANTE ARMADO - 12X36 DIURNO</v>
          </cell>
          <cell r="BJ19">
            <v>0</v>
          </cell>
        </row>
        <row r="20">
          <cell r="H20" t="str">
            <v>VIGILANTE ARMADO - 12X36 DIURNO</v>
          </cell>
          <cell r="BJ20">
            <v>274.3594690909091</v>
          </cell>
        </row>
        <row r="21">
          <cell r="H21" t="str">
            <v>VIGILANTE ARMADO - 12X36 DIURNO</v>
          </cell>
          <cell r="BJ21">
            <v>274.3594690909091</v>
          </cell>
        </row>
        <row r="22">
          <cell r="H22" t="str">
            <v>VIGILANTE ARMADO - 12X36 NOTURNO</v>
          </cell>
          <cell r="BJ22">
            <v>0</v>
          </cell>
        </row>
        <row r="23">
          <cell r="H23" t="str">
            <v>VIGILANTE ARMADO - 12X36 NOTURNO</v>
          </cell>
          <cell r="BJ23">
            <v>0</v>
          </cell>
        </row>
        <row r="24">
          <cell r="H24" t="str">
            <v>VIGILANTE ARMADO - 12X36 NOTURNO</v>
          </cell>
          <cell r="BJ24">
            <v>328.48310981157022</v>
          </cell>
        </row>
        <row r="25">
          <cell r="H25" t="str">
            <v>VIGILANTE ARMADO - 12X36 DIURNO</v>
          </cell>
          <cell r="BJ25">
            <v>274.3594690909091</v>
          </cell>
        </row>
        <row r="26">
          <cell r="H26" t="str">
            <v>VIGILANTE ARMADO - 12X36 NOTURNO</v>
          </cell>
          <cell r="BJ26">
            <v>328.48310981157022</v>
          </cell>
        </row>
        <row r="27">
          <cell r="H27" t="str">
            <v>VIGILANTE ARMADO - 12X36 NOTURNO</v>
          </cell>
          <cell r="BJ27">
            <v>0</v>
          </cell>
        </row>
        <row r="28">
          <cell r="H28" t="str">
            <v>VIGILANTE ARMADO - 220 H</v>
          </cell>
          <cell r="BJ28">
            <v>354.01221818181813</v>
          </cell>
        </row>
        <row r="29">
          <cell r="H29" t="str">
            <v>VIGILANTE ARMADO - 12X36 NOTURNO</v>
          </cell>
          <cell r="BJ29">
            <v>328.48310981157022</v>
          </cell>
        </row>
        <row r="30">
          <cell r="H30" t="str">
            <v>VIGILANTE ARMADO - 12X36 NOTURNO</v>
          </cell>
          <cell r="BJ30">
            <v>328.48310981157022</v>
          </cell>
        </row>
        <row r="31">
          <cell r="H31" t="str">
            <v>VIGILANTE ARMADO - 12X36 NOTURNO</v>
          </cell>
          <cell r="BJ31">
            <v>328.48310981157022</v>
          </cell>
        </row>
        <row r="32">
          <cell r="H32" t="str">
            <v>VIGILANTE ARMADO - 12X36 DIURNO</v>
          </cell>
          <cell r="BJ32">
            <v>0</v>
          </cell>
        </row>
        <row r="33">
          <cell r="H33" t="str">
            <v>VIGILANTE ARMADO - 12X36 DIURNO</v>
          </cell>
          <cell r="BJ33">
            <v>274.3594690909091</v>
          </cell>
        </row>
        <row r="34">
          <cell r="H34" t="str">
            <v>VIGILANTE ARMADO - 12X36 DIURNO</v>
          </cell>
          <cell r="BJ34">
            <v>0</v>
          </cell>
        </row>
        <row r="35">
          <cell r="H35" t="str">
            <v>VIGILANTE ARMADO - 12X36 DIURNO</v>
          </cell>
          <cell r="BJ35">
            <v>0</v>
          </cell>
        </row>
        <row r="36">
          <cell r="H36" t="str">
            <v>VIGILANTE ARMADO - 12X36 DIURNO</v>
          </cell>
          <cell r="BJ36">
            <v>274.3594690909091</v>
          </cell>
        </row>
        <row r="37">
          <cell r="H37" t="str">
            <v>VIGILANTE ARMADO - 12X36 NOTURNO</v>
          </cell>
          <cell r="BJ37">
            <v>328.48310981157022</v>
          </cell>
        </row>
        <row r="38">
          <cell r="H38" t="str">
            <v>VIGILANTE ARMADO - 12X36 DIURNO</v>
          </cell>
          <cell r="BJ38">
            <v>274.3594690909091</v>
          </cell>
        </row>
        <row r="39">
          <cell r="H39" t="str">
            <v>VIGILANTE ARMADO - 12X36 DIURNO</v>
          </cell>
          <cell r="BJ39">
            <v>0</v>
          </cell>
        </row>
        <row r="40">
          <cell r="H40" t="str">
            <v>VIGILANTE ARMADO - 12X36 DIURNO</v>
          </cell>
          <cell r="BJ40">
            <v>274.3594690909091</v>
          </cell>
        </row>
        <row r="41">
          <cell r="H41" t="str">
            <v>VIGILANTE ARMADO - 12X36 DIURNO</v>
          </cell>
          <cell r="BJ41">
            <v>0</v>
          </cell>
        </row>
        <row r="42">
          <cell r="H42" t="str">
            <v>VIGILANTE ARMADO - 220 H</v>
          </cell>
          <cell r="BJ42">
            <v>354.01221818181813</v>
          </cell>
        </row>
        <row r="43">
          <cell r="H43" t="str">
            <v>VIGILANTE ARMADO - 220 H</v>
          </cell>
          <cell r="BJ43">
            <v>0</v>
          </cell>
        </row>
        <row r="44">
          <cell r="H44" t="str">
            <v>VIGILANTE ARMADO - 12X36 DIURNO</v>
          </cell>
          <cell r="BJ44">
            <v>274.3594690909091</v>
          </cell>
        </row>
        <row r="45">
          <cell r="H45" t="str">
            <v>VIGILANTE ARMADO - 12X36 DIURNO</v>
          </cell>
          <cell r="BJ45">
            <v>0</v>
          </cell>
        </row>
        <row r="46">
          <cell r="H46" t="str">
            <v>VIGILANTE ARMADO - 12X36 DIURNO</v>
          </cell>
          <cell r="BJ46">
            <v>274.3594690909091</v>
          </cell>
        </row>
        <row r="47">
          <cell r="H47" t="str">
            <v>VIGILANTE ARMADO - 12X36 DIURNO</v>
          </cell>
          <cell r="BJ47">
            <v>0</v>
          </cell>
        </row>
        <row r="48">
          <cell r="H48" t="str">
            <v>VIGILANTE ARMADO - 12X36 NOTURNO</v>
          </cell>
          <cell r="BJ48">
            <v>0</v>
          </cell>
        </row>
        <row r="49">
          <cell r="H49" t="str">
            <v>VIGILANTE ARMADO - 12X36 NOTURNO</v>
          </cell>
          <cell r="BJ49">
            <v>328.48310981157022</v>
          </cell>
        </row>
        <row r="50">
          <cell r="H50" t="str">
            <v>VIGILANTE ARMADO - 12X36 NOTURNO</v>
          </cell>
          <cell r="BJ50">
            <v>0</v>
          </cell>
        </row>
        <row r="51">
          <cell r="H51" t="str">
            <v>VIGILANTE ARMADO - 220 H</v>
          </cell>
          <cell r="BJ51">
            <v>354.01221818181813</v>
          </cell>
        </row>
        <row r="52">
          <cell r="H52" t="str">
            <v>VIGILANTE ARMADO - 12X36 DIURNO</v>
          </cell>
          <cell r="BJ52">
            <v>274.3594690909091</v>
          </cell>
        </row>
        <row r="53">
          <cell r="H53" t="str">
            <v>VIGILANTE ARMADO - 12X36 DIURNO</v>
          </cell>
          <cell r="BJ53">
            <v>274.3594690909091</v>
          </cell>
        </row>
        <row r="54">
          <cell r="H54" t="str">
            <v>VIGILANTE ARMADO - 12X36 NOTURNO</v>
          </cell>
          <cell r="BJ54">
            <v>328.48310981157022</v>
          </cell>
        </row>
        <row r="55">
          <cell r="H55" t="str">
            <v>VIGILANTE ARMADO - 12X36 NOTURNO</v>
          </cell>
          <cell r="BJ55">
            <v>0</v>
          </cell>
        </row>
        <row r="56">
          <cell r="H56" t="str">
            <v>VIGILANTE ARMADO - 12X36 DIURNO</v>
          </cell>
          <cell r="BJ56">
            <v>274.3594690909091</v>
          </cell>
        </row>
        <row r="57">
          <cell r="H57" t="str">
            <v>VIGILANTE ARMADO - 12X36 DIURNO</v>
          </cell>
          <cell r="BJ57">
            <v>274.3594690909091</v>
          </cell>
        </row>
        <row r="58">
          <cell r="H58" t="str">
            <v>VIGILANTE ARMADO - 12X36 NOTURNO</v>
          </cell>
          <cell r="BJ58">
            <v>328.48310981157022</v>
          </cell>
        </row>
        <row r="59">
          <cell r="H59" t="str">
            <v>VIGILANTE ARMADO - 12X36 NOTURNO</v>
          </cell>
          <cell r="BJ59">
            <v>328.48310981157022</v>
          </cell>
        </row>
        <row r="60">
          <cell r="H60" t="str">
            <v>VIGILANTE ARMADO - 12X36 DIURNO</v>
          </cell>
          <cell r="BJ60">
            <v>0</v>
          </cell>
        </row>
        <row r="61">
          <cell r="H61" t="str">
            <v>VIGILANTE ARMADO - 12X36 DIURNO</v>
          </cell>
          <cell r="BJ61">
            <v>274.3594690909091</v>
          </cell>
        </row>
        <row r="62">
          <cell r="H62" t="str">
            <v>VIGILANTE ARMADO - 12X36 NOTURNO</v>
          </cell>
          <cell r="BJ62">
            <v>328.48310981157022</v>
          </cell>
        </row>
        <row r="63">
          <cell r="H63" t="str">
            <v>VIGILANTE ARMADO - 12X36 NOTURNO</v>
          </cell>
          <cell r="BJ63">
            <v>328.48310981157022</v>
          </cell>
        </row>
        <row r="64">
          <cell r="H64" t="str">
            <v>VIGILANTE ARMADO - 12X36 DIURNO</v>
          </cell>
          <cell r="BJ64">
            <v>0</v>
          </cell>
        </row>
        <row r="65">
          <cell r="H65" t="str">
            <v>VIGILANTE ARMADO - 12X36 DIURNO</v>
          </cell>
          <cell r="BJ65">
            <v>0</v>
          </cell>
        </row>
        <row r="66">
          <cell r="H66" t="str">
            <v>VIGILANTE ARMADO - 12X36 DIURNO</v>
          </cell>
          <cell r="BJ66">
            <v>274.3594690909091</v>
          </cell>
        </row>
        <row r="67">
          <cell r="H67" t="str">
            <v>VIGILANTE ARMADO - 12X36 DIURNO</v>
          </cell>
          <cell r="BJ67">
            <v>274.3594690909091</v>
          </cell>
        </row>
        <row r="68">
          <cell r="H68" t="str">
            <v>VIGILANTE ARMADO - 12X36 NOTURNO</v>
          </cell>
          <cell r="BJ68">
            <v>0</v>
          </cell>
        </row>
        <row r="69">
          <cell r="H69" t="str">
            <v>VIGILANTE ARMADO - 12X36 NOTURNO</v>
          </cell>
          <cell r="BJ69">
            <v>0</v>
          </cell>
        </row>
        <row r="70">
          <cell r="H70" t="str">
            <v>VIGILANTE ARMADO - 12X36 NOTURNO</v>
          </cell>
          <cell r="BJ70">
            <v>328.48310981157022</v>
          </cell>
        </row>
        <row r="71">
          <cell r="H71" t="str">
            <v>VIGILANTE ARMADO - 12X36 NOTURNO</v>
          </cell>
          <cell r="BJ71">
            <v>328.48310981157022</v>
          </cell>
        </row>
        <row r="72">
          <cell r="H72" t="str">
            <v>VIGILANTE ARMADO - 220 H</v>
          </cell>
          <cell r="BJ72">
            <v>354.01221818181813</v>
          </cell>
        </row>
        <row r="73">
          <cell r="H73" t="str">
            <v>VIGILANTE ARMADO - 220 H</v>
          </cell>
          <cell r="BJ73">
            <v>354.01221818181813</v>
          </cell>
        </row>
        <row r="74">
          <cell r="H74" t="str">
            <v>VIGILANTE ARMADO - 12X36 DIURNO</v>
          </cell>
          <cell r="BJ74">
            <v>274.3594690909091</v>
          </cell>
        </row>
        <row r="75">
          <cell r="H75" t="str">
            <v>VIGILANTE ARMADO - 12X36 DIURNO</v>
          </cell>
          <cell r="BJ75">
            <v>0</v>
          </cell>
        </row>
        <row r="76">
          <cell r="H76" t="str">
            <v>VIGILANTE ARMADO - 12X36 DIURNO</v>
          </cell>
          <cell r="BJ76">
            <v>274.3594690909091</v>
          </cell>
        </row>
        <row r="77">
          <cell r="H77" t="str">
            <v>VIGILANTE ARMADO - 220 H</v>
          </cell>
          <cell r="BJ77">
            <v>354.01221818181813</v>
          </cell>
        </row>
        <row r="78">
          <cell r="H78" t="str">
            <v>VIGILANTE ARMADO - 220 H</v>
          </cell>
          <cell r="BJ78">
            <v>354.01221818181813</v>
          </cell>
        </row>
        <row r="79">
          <cell r="H79" t="str">
            <v>VIGILANTE ARMADO - 220 H</v>
          </cell>
          <cell r="BJ79">
            <v>354.01221818181813</v>
          </cell>
        </row>
        <row r="80">
          <cell r="H80" t="str">
            <v>VIGILANTE ARMADO - 220 H</v>
          </cell>
          <cell r="BJ80">
            <v>0</v>
          </cell>
        </row>
        <row r="81">
          <cell r="H81" t="str">
            <v>VIGILANTE ARMADO - 220 H</v>
          </cell>
          <cell r="BJ81">
            <v>354.01221818181813</v>
          </cell>
        </row>
        <row r="82">
          <cell r="H82" t="str">
            <v>VIGILANTE ARMADO - 220 H</v>
          </cell>
          <cell r="BJ82">
            <v>354.01221818181813</v>
          </cell>
        </row>
        <row r="83">
          <cell r="H83" t="str">
            <v>VIGILANTE ARMADO - 12X36 NOTURNO</v>
          </cell>
          <cell r="BJ83">
            <v>328.48310981157022</v>
          </cell>
        </row>
        <row r="84">
          <cell r="H84" t="str">
            <v>VIGILANTE ARMADO - 12X36 NOTURNO</v>
          </cell>
          <cell r="BJ84">
            <v>328.48310981157022</v>
          </cell>
        </row>
        <row r="85">
          <cell r="H85" t="str">
            <v>VIGILANTE ARMADO - 12X36 DIURNO</v>
          </cell>
          <cell r="BJ85">
            <v>274.3594690909091</v>
          </cell>
        </row>
        <row r="86">
          <cell r="H86" t="str">
            <v>VIGILANTE ARMADO - 12X36 DIURNO</v>
          </cell>
          <cell r="BJ86">
            <v>0</v>
          </cell>
        </row>
        <row r="87">
          <cell r="H87" t="str">
            <v>VIGILANTE ARMADO - 12X36 DIURNO</v>
          </cell>
          <cell r="BJ87">
            <v>274.3594690909091</v>
          </cell>
        </row>
        <row r="88">
          <cell r="H88" t="str">
            <v>VIGILANTE ARMADO - 220 H</v>
          </cell>
          <cell r="BJ88">
            <v>0</v>
          </cell>
        </row>
        <row r="89">
          <cell r="H89" t="str">
            <v>VIGILANTE ARMADO - 220 H</v>
          </cell>
          <cell r="BJ89">
            <v>354.01221818181813</v>
          </cell>
        </row>
        <row r="90">
          <cell r="H90" t="str">
            <v>VIGILANTE ARMADO - 220 H</v>
          </cell>
          <cell r="BJ90">
            <v>354.01221818181813</v>
          </cell>
        </row>
        <row r="91">
          <cell r="H91" t="str">
            <v>VIGILANTE ARMADO - 220 H</v>
          </cell>
          <cell r="BJ91">
            <v>0</v>
          </cell>
        </row>
        <row r="92">
          <cell r="H92" t="str">
            <v>VIGILANTE ARMADO - 220 H</v>
          </cell>
          <cell r="BJ92">
            <v>0</v>
          </cell>
        </row>
        <row r="93">
          <cell r="H93" t="str">
            <v>VIGILANTE ARMADO - 220 H</v>
          </cell>
          <cell r="BJ93">
            <v>354.01221818181813</v>
          </cell>
        </row>
        <row r="94">
          <cell r="H94" t="str">
            <v>VIGILANTE ARMADO - 12X36 DIURNO</v>
          </cell>
          <cell r="BJ94">
            <v>274.3594690909091</v>
          </cell>
        </row>
        <row r="95">
          <cell r="H95" t="str">
            <v>VIGILANTE ARMADO - 12X36 NOTURNO</v>
          </cell>
          <cell r="BJ95">
            <v>328.48310981157022</v>
          </cell>
        </row>
        <row r="96">
          <cell r="H96" t="str">
            <v>VIGILANTE ARMADO - 12X36 DIURNO</v>
          </cell>
          <cell r="BJ96">
            <v>274.3594690909091</v>
          </cell>
        </row>
        <row r="97">
          <cell r="H97" t="str">
            <v>VIGILANTE ARMADO - 12X36 NOTURNO</v>
          </cell>
          <cell r="BJ97">
            <v>328.48310981157022</v>
          </cell>
        </row>
        <row r="98">
          <cell r="H98" t="str">
            <v>VIGILANTE ARMADO - 220 H</v>
          </cell>
          <cell r="BJ98">
            <v>354.01221818181813</v>
          </cell>
        </row>
        <row r="99">
          <cell r="H99" t="str">
            <v>VIGILANTE ARMADO - 220 H</v>
          </cell>
          <cell r="BJ99">
            <v>354.01221818181813</v>
          </cell>
        </row>
        <row r="100">
          <cell r="H100" t="str">
            <v>VIGILANTE ARMADO - 220 H</v>
          </cell>
          <cell r="BJ100">
            <v>0</v>
          </cell>
        </row>
        <row r="101">
          <cell r="H101" t="str">
            <v>VIGILANTE ARMADO - 220 H</v>
          </cell>
          <cell r="BJ101">
            <v>0</v>
          </cell>
        </row>
        <row r="102">
          <cell r="H102" t="str">
            <v>VIGILANTE ARMADO - 220 H</v>
          </cell>
          <cell r="BJ102">
            <v>354.01221818181813</v>
          </cell>
        </row>
        <row r="103">
          <cell r="H103" t="str">
            <v>VIGILANTE ARMADO - 220 H</v>
          </cell>
          <cell r="BJ103">
            <v>354.01221818181813</v>
          </cell>
        </row>
        <row r="104">
          <cell r="H104" t="str">
            <v>VIGILANTE ARMADO - 220 H</v>
          </cell>
          <cell r="BJ104">
            <v>354.01221818181813</v>
          </cell>
        </row>
        <row r="105">
          <cell r="H105" t="str">
            <v>VIGILANTE ARMADO - 220 H</v>
          </cell>
          <cell r="BJ105">
            <v>354.01221818181813</v>
          </cell>
        </row>
        <row r="106">
          <cell r="H106" t="str">
            <v>VIGILANTE ARMADO - 12X36 DIURNO</v>
          </cell>
          <cell r="BJ106">
            <v>0</v>
          </cell>
        </row>
        <row r="107">
          <cell r="H107" t="str">
            <v>VIGILANTE ARMADO - 220 H</v>
          </cell>
          <cell r="BJ107">
            <v>354.01221818181813</v>
          </cell>
        </row>
        <row r="108">
          <cell r="H108" t="str">
            <v>VIGILANTE ARMADO - 220 H</v>
          </cell>
          <cell r="BJ108">
            <v>0</v>
          </cell>
        </row>
        <row r="109">
          <cell r="H109" t="str">
            <v>VIGILANTE ARMADO - 12X36 DIURNO</v>
          </cell>
          <cell r="BJ109">
            <v>274.3594690909091</v>
          </cell>
        </row>
        <row r="110">
          <cell r="H110" t="str">
            <v>VIGILANTE ARMADO - 12X36 DIURNO</v>
          </cell>
          <cell r="BJ110">
            <v>0</v>
          </cell>
        </row>
        <row r="111">
          <cell r="H111" t="str">
            <v>VIGILANTE ARMADO - 12X36 NOTURNO</v>
          </cell>
          <cell r="BJ111">
            <v>328.48310981157022</v>
          </cell>
        </row>
        <row r="112">
          <cell r="H112" t="str">
            <v>VIGILANTE ARMADO - 12X36 DIURNO</v>
          </cell>
          <cell r="BJ112">
            <v>274.3594690909091</v>
          </cell>
        </row>
        <row r="113">
          <cell r="H113" t="str">
            <v>VIGILANTE ARMADO - 12X36 DIURNO</v>
          </cell>
          <cell r="BJ113">
            <v>0</v>
          </cell>
        </row>
        <row r="114">
          <cell r="H114" t="str">
            <v>VIGILANTE ARMADO - 12X36 DIURNO</v>
          </cell>
          <cell r="BJ114">
            <v>0</v>
          </cell>
        </row>
        <row r="115">
          <cell r="H115" t="str">
            <v>VIGILANTE ARMADO - 12X36 DIURNO</v>
          </cell>
          <cell r="BJ115">
            <v>0</v>
          </cell>
        </row>
        <row r="116">
          <cell r="H116" t="str">
            <v>VIGILANTE ARMADO - 12X36 NOTURNO</v>
          </cell>
          <cell r="BJ116">
            <v>328.48310981157022</v>
          </cell>
        </row>
        <row r="117">
          <cell r="H117" t="str">
            <v>VIGILANTE ARMADO - 12X36 NOTURNO</v>
          </cell>
          <cell r="BJ117">
            <v>0</v>
          </cell>
        </row>
        <row r="118">
          <cell r="H118" t="str">
            <v>VIGILANTE ARMADO - 12X36 NOTURNO</v>
          </cell>
          <cell r="BJ118">
            <v>0</v>
          </cell>
        </row>
        <row r="119">
          <cell r="H119" t="str">
            <v>VIGILANTE ARMADO - 220 H</v>
          </cell>
          <cell r="BJ119">
            <v>354.01221818181813</v>
          </cell>
        </row>
        <row r="120">
          <cell r="H120" t="str">
            <v>VIGILANTE ARMADO - 12X36 NOTURNO</v>
          </cell>
          <cell r="BJ120">
            <v>328.48310981157022</v>
          </cell>
        </row>
        <row r="121">
          <cell r="H121" t="str">
            <v>VIGILANTE ARMADO - 12X36 NOTURNO</v>
          </cell>
          <cell r="BJ121">
            <v>0</v>
          </cell>
        </row>
        <row r="122">
          <cell r="H122" t="str">
            <v>VIGILANTE ARMADO - 12X36 NOTURNO</v>
          </cell>
          <cell r="BJ122">
            <v>0</v>
          </cell>
        </row>
        <row r="123">
          <cell r="H123" t="str">
            <v>VIGILANTE ARMADO - 12X36 NOTURNO</v>
          </cell>
          <cell r="BJ123">
            <v>328.48310981157022</v>
          </cell>
        </row>
        <row r="124">
          <cell r="H124" t="str">
            <v>VIGILANTE ARMADO - 220 H</v>
          </cell>
          <cell r="BJ124">
            <v>354.01221818181813</v>
          </cell>
        </row>
        <row r="125">
          <cell r="H125" t="str">
            <v>VIGILANTE ARMADO - 12X36 NOTURNO</v>
          </cell>
          <cell r="BJ125">
            <v>328.48310981157022</v>
          </cell>
        </row>
        <row r="126">
          <cell r="H126" t="str">
            <v>VIGILANTE ARMADO - 12X36 NOTURNO</v>
          </cell>
          <cell r="BJ126">
            <v>328.48310981157022</v>
          </cell>
        </row>
        <row r="127">
          <cell r="H127" t="str">
            <v>VIGILANTE ARMADO - 12X36 DIURNO</v>
          </cell>
          <cell r="BJ127">
            <v>274.3594690909091</v>
          </cell>
        </row>
        <row r="128">
          <cell r="H128" t="str">
            <v>VIGILANTE ARMADO - 12X36 DIURNO</v>
          </cell>
          <cell r="BJ128">
            <v>274.3594690909091</v>
          </cell>
        </row>
        <row r="129">
          <cell r="H129" t="str">
            <v>VIGILANTE ARMADO - 12X36 DIURNO</v>
          </cell>
          <cell r="BJ129">
            <v>274.3594690909091</v>
          </cell>
        </row>
        <row r="130">
          <cell r="H130" t="str">
            <v>VIGILANTE ARMADO - 12X36 DIURNO</v>
          </cell>
          <cell r="BJ130">
            <v>0</v>
          </cell>
        </row>
        <row r="131">
          <cell r="H131" t="str">
            <v>VIGILANTE ARMADO - 12X36 DIURNO</v>
          </cell>
          <cell r="BJ131">
            <v>274.3594690909091</v>
          </cell>
        </row>
        <row r="132">
          <cell r="H132" t="str">
            <v>VIGILANTE ARMADO - 220 H</v>
          </cell>
          <cell r="BJ132">
            <v>354.01221818181813</v>
          </cell>
        </row>
        <row r="133">
          <cell r="H133" t="str">
            <v>VIGILANTE ARMADO - 12X36 NOTURNO</v>
          </cell>
          <cell r="BJ133">
            <v>0</v>
          </cell>
        </row>
        <row r="134">
          <cell r="H134" t="str">
            <v>VIGILANTE ARMADO - 12X36 NOTURNO</v>
          </cell>
          <cell r="BJ134">
            <v>328.48310981157022</v>
          </cell>
        </row>
        <row r="135">
          <cell r="H135" t="str">
            <v>VIGILANTE ARMADO - 12X36 NOTURNO</v>
          </cell>
          <cell r="BJ135">
            <v>0</v>
          </cell>
        </row>
        <row r="136">
          <cell r="H136" t="str">
            <v>VIGILANTE ARMADO - 12X36 NOTURNO</v>
          </cell>
          <cell r="BJ136">
            <v>328.48310981157022</v>
          </cell>
        </row>
        <row r="137">
          <cell r="H137" t="str">
            <v>VIGILANTE ARMADO - 12X36 NOTURNO</v>
          </cell>
          <cell r="BJ137">
            <v>0</v>
          </cell>
        </row>
        <row r="138">
          <cell r="H138" t="str">
            <v>VIGILANTE ARMADO - 12X36 DIURNO</v>
          </cell>
          <cell r="BJ138">
            <v>274.3594690909091</v>
          </cell>
        </row>
        <row r="139">
          <cell r="H139" t="str">
            <v>VIGILANTE ARMADO - 12X36 NOTURNO</v>
          </cell>
          <cell r="BJ139">
            <v>0</v>
          </cell>
        </row>
        <row r="140">
          <cell r="H140" t="str">
            <v>VIGILANTE ARMADO - 12X36 NOTURNO</v>
          </cell>
          <cell r="BJ140">
            <v>328.48310981157022</v>
          </cell>
        </row>
        <row r="141">
          <cell r="H141" t="str">
            <v>VIGILANTE ARMADO - 12X36 DIURNO</v>
          </cell>
          <cell r="BJ141">
            <v>0</v>
          </cell>
        </row>
        <row r="142">
          <cell r="H142" t="str">
            <v>VIGILANTE ARMADO - 12X36 DIURNO</v>
          </cell>
          <cell r="BJ142">
            <v>274.3594690909091</v>
          </cell>
        </row>
        <row r="143">
          <cell r="H143" t="str">
            <v>VIGILANTE ARMADO - 12X36 NOTURNO</v>
          </cell>
          <cell r="BJ143">
            <v>328.48310981157022</v>
          </cell>
        </row>
        <row r="144">
          <cell r="H144" t="str">
            <v>VIGILANTE ARMADO - 12X36 NOTURNO</v>
          </cell>
          <cell r="BJ144">
            <v>328.48310981157022</v>
          </cell>
        </row>
        <row r="145">
          <cell r="H145" t="str">
            <v>VIGILANTE ARMADO - 12X36 DIURNO</v>
          </cell>
          <cell r="BJ145">
            <v>274.3594690909091</v>
          </cell>
        </row>
        <row r="146">
          <cell r="H146" t="str">
            <v>VIGILANTE ARMADO - 12X36 DIURNO</v>
          </cell>
          <cell r="BJ146">
            <v>274.3594690909091</v>
          </cell>
        </row>
        <row r="147">
          <cell r="H147" t="str">
            <v>VIGILANTE ARMADO - 12X36 NOTURNO</v>
          </cell>
          <cell r="BJ147">
            <v>328.48310981157022</v>
          </cell>
        </row>
        <row r="148">
          <cell r="H148" t="str">
            <v>VIGILANTE ARMADO - 220 H</v>
          </cell>
          <cell r="BJ148">
            <v>354.01221818181813</v>
          </cell>
        </row>
        <row r="149">
          <cell r="H149" t="str">
            <v>VIGILANTE ARMADO - 220 H</v>
          </cell>
          <cell r="BJ149">
            <v>354.01221818181813</v>
          </cell>
        </row>
        <row r="150">
          <cell r="H150" t="str">
            <v>VIGILANTE ARMADO - 12X36 DIURNO</v>
          </cell>
          <cell r="BJ150">
            <v>274.3594690909091</v>
          </cell>
        </row>
        <row r="151">
          <cell r="H151" t="str">
            <v>VIGILANTE ARMADO - 12X36 DIURNO</v>
          </cell>
          <cell r="BJ151">
            <v>274.3594690909091</v>
          </cell>
        </row>
        <row r="152">
          <cell r="H152" t="str">
            <v>VIGILANTE ARMADO - 12X36 DIURNO</v>
          </cell>
          <cell r="BJ152">
            <v>274.3594690909091</v>
          </cell>
        </row>
        <row r="153">
          <cell r="H153" t="str">
            <v>VIGILANTE ARMADO - 12X36 NOTURNO</v>
          </cell>
          <cell r="BJ153">
            <v>0</v>
          </cell>
        </row>
        <row r="154">
          <cell r="H154" t="str">
            <v>VIGILANTE ARMADO - 12X36 NOTURNO</v>
          </cell>
          <cell r="BJ154">
            <v>328.48310981157022</v>
          </cell>
        </row>
        <row r="155">
          <cell r="H155" t="str">
            <v>VIGILANTE ARMADO - 12X36 NOTURNO</v>
          </cell>
          <cell r="BJ155">
            <v>0</v>
          </cell>
        </row>
        <row r="156">
          <cell r="H156" t="str">
            <v>VIGILANTE ARMADO - 12X36 NOTURNO</v>
          </cell>
          <cell r="BJ156">
            <v>328.48310981157022</v>
          </cell>
        </row>
        <row r="157">
          <cell r="H157" t="str">
            <v>VIGILANTE ARMADO - 12X36 NOTURNO</v>
          </cell>
          <cell r="BJ157">
            <v>0</v>
          </cell>
        </row>
        <row r="158">
          <cell r="H158" t="str">
            <v>VIGILANTE ARMADO - 12X36 NOTURNO</v>
          </cell>
          <cell r="BJ158">
            <v>0</v>
          </cell>
        </row>
        <row r="159">
          <cell r="H159" t="str">
            <v>VIGILANTE ARMADO - 12X36 NOTURNO</v>
          </cell>
          <cell r="BJ159">
            <v>328.48310981157022</v>
          </cell>
        </row>
        <row r="160">
          <cell r="H160" t="str">
            <v>VIGILANTE ARMADO - 12X36 DIURNO</v>
          </cell>
          <cell r="BJ160">
            <v>274.3594690909091</v>
          </cell>
        </row>
        <row r="161">
          <cell r="H161" t="str">
            <v>VIGILANTE ARMADO - 12X36 DIURNO</v>
          </cell>
          <cell r="BJ161">
            <v>0</v>
          </cell>
        </row>
        <row r="162">
          <cell r="H162" t="str">
            <v>VIGILANTE ARMADO - 12X36 NOTURNO</v>
          </cell>
          <cell r="BJ162">
            <v>328.48310981157022</v>
          </cell>
        </row>
        <row r="163">
          <cell r="H163" t="str">
            <v>VIGILANTE ARMADO - 12X36 NOTURNO</v>
          </cell>
          <cell r="BJ163">
            <v>0</v>
          </cell>
        </row>
        <row r="164">
          <cell r="H164" t="str">
            <v>VIGILANTE ARMADO - 220 H</v>
          </cell>
          <cell r="BJ164">
            <v>354.01221818181813</v>
          </cell>
        </row>
        <row r="165">
          <cell r="H165" t="str">
            <v>VIGILANTE ARMADO - 12X36 DIURNO</v>
          </cell>
          <cell r="BJ165">
            <v>274.3594690909091</v>
          </cell>
        </row>
        <row r="166">
          <cell r="H166" t="str">
            <v>VIGILANTE ARMADO - 12X36 DIURNO</v>
          </cell>
          <cell r="BJ166">
            <v>0</v>
          </cell>
        </row>
        <row r="167">
          <cell r="H167" t="str">
            <v>VIGILANTE ARMADO - 12X36 DIURNO</v>
          </cell>
          <cell r="BJ167">
            <v>274.3594690909091</v>
          </cell>
        </row>
        <row r="168">
          <cell r="H168" t="str">
            <v>VIGILANTE ARMADO - 12X36 NOTURNO</v>
          </cell>
          <cell r="BJ168">
            <v>328.48310981157022</v>
          </cell>
        </row>
        <row r="169">
          <cell r="H169" t="str">
            <v>VIGILANTE ARMADO - 12X36 NOTURNO</v>
          </cell>
          <cell r="BJ169">
            <v>328.48310981157022</v>
          </cell>
        </row>
        <row r="170">
          <cell r="H170" t="str">
            <v>VIGILANTE ARMADO - 12X36 NOTURNO</v>
          </cell>
          <cell r="BJ170">
            <v>0</v>
          </cell>
        </row>
        <row r="179">
          <cell r="H179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376.74</v>
          </cell>
        </row>
        <row r="12">
          <cell r="B12">
            <v>1</v>
          </cell>
          <cell r="F12" t="str">
            <v>VIGILANTE ARMADO - 220 H</v>
          </cell>
          <cell r="R12">
            <v>376.74</v>
          </cell>
        </row>
        <row r="13">
          <cell r="B13">
            <v>1</v>
          </cell>
          <cell r="F13" t="str">
            <v>VIGILANTE ARMADO - 220 H</v>
          </cell>
          <cell r="R13">
            <v>376.74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</row>
        <row r="15">
          <cell r="B15">
            <v>1</v>
          </cell>
          <cell r="F15" t="str">
            <v>VIGILANTE ARMADO - 220 H</v>
          </cell>
          <cell r="R15">
            <v>376.74</v>
          </cell>
        </row>
        <row r="16">
          <cell r="B16">
            <v>1</v>
          </cell>
          <cell r="F16" t="str">
            <v>VIGILANTE ARMADO - 220 H</v>
          </cell>
          <cell r="R16">
            <v>376.74</v>
          </cell>
        </row>
        <row r="17">
          <cell r="B17">
            <v>1</v>
          </cell>
          <cell r="F17" t="str">
            <v>VIGILANTE ARMADO - 12X36 DIURNO</v>
          </cell>
          <cell r="R17">
            <v>291.9735</v>
          </cell>
        </row>
        <row r="18">
          <cell r="B18">
            <v>1</v>
          </cell>
          <cell r="F18" t="str">
            <v>VIGILANTE ARMADO - 12X36 DIURNO</v>
          </cell>
          <cell r="R18">
            <v>291.9735</v>
          </cell>
        </row>
        <row r="19">
          <cell r="B19">
            <v>0</v>
          </cell>
          <cell r="F19" t="str">
            <v>VIGILANTE ARMADO - 12X36 DIURNO</v>
          </cell>
          <cell r="R19">
            <v>0</v>
          </cell>
        </row>
        <row r="20">
          <cell r="B20">
            <v>1</v>
          </cell>
          <cell r="F20" t="str">
            <v>VIGILANTE ARMADO - 12X36 DIURNO</v>
          </cell>
          <cell r="R20">
            <v>291.9735</v>
          </cell>
        </row>
        <row r="21">
          <cell r="B21">
            <v>1</v>
          </cell>
          <cell r="F21" t="str">
            <v>VIGILANTE ARMADO - 12X36 DIURNO</v>
          </cell>
          <cell r="R21">
            <v>291.9735</v>
          </cell>
        </row>
        <row r="22">
          <cell r="B22">
            <v>0</v>
          </cell>
          <cell r="F22" t="str">
            <v>VIGILANTE ARMADO - 12X36 NOTURNO</v>
          </cell>
          <cell r="R22">
            <v>0</v>
          </cell>
        </row>
        <row r="23">
          <cell r="B23">
            <v>0</v>
          </cell>
          <cell r="F23" t="str">
            <v>VIGILANTE ARMADO - 12X36 NOTURNO</v>
          </cell>
          <cell r="R23">
            <v>0</v>
          </cell>
        </row>
        <row r="24">
          <cell r="B24">
            <v>1</v>
          </cell>
          <cell r="F24" t="str">
            <v>VIGILANTE ARMADO - 12X36 NOTURNO</v>
          </cell>
          <cell r="R24">
            <v>291.9735</v>
          </cell>
        </row>
        <row r="25">
          <cell r="B25">
            <v>1</v>
          </cell>
          <cell r="F25" t="str">
            <v>VIGILANTE ARMADO - 12X36 DIURNO</v>
          </cell>
          <cell r="R25">
            <v>291.9735</v>
          </cell>
        </row>
        <row r="26">
          <cell r="B26">
            <v>1</v>
          </cell>
          <cell r="F26" t="str">
            <v>VIGILANTE ARMADO - 12X36 NOTURNO</v>
          </cell>
          <cell r="R26">
            <v>291.9735</v>
          </cell>
        </row>
        <row r="27">
          <cell r="B27">
            <v>0</v>
          </cell>
          <cell r="F27" t="str">
            <v>VIGILANTE ARMADO - 12X36 NOTURNO</v>
          </cell>
          <cell r="R27">
            <v>0</v>
          </cell>
        </row>
        <row r="28">
          <cell r="B28">
            <v>1</v>
          </cell>
          <cell r="F28" t="str">
            <v>VIGILANTE ARMADO - 220 H</v>
          </cell>
          <cell r="R28">
            <v>376.74</v>
          </cell>
        </row>
        <row r="29">
          <cell r="B29">
            <v>1</v>
          </cell>
          <cell r="F29" t="str">
            <v>VIGILANTE ARMADO - 12X36 NOTURNO</v>
          </cell>
          <cell r="R29">
            <v>291.9735</v>
          </cell>
        </row>
        <row r="30">
          <cell r="B30">
            <v>1</v>
          </cell>
          <cell r="F30" t="str">
            <v>VIGILANTE ARMADO - 12X36 NOTURNO</v>
          </cell>
          <cell r="R30">
            <v>291.9735</v>
          </cell>
        </row>
        <row r="31">
          <cell r="B31">
            <v>1</v>
          </cell>
          <cell r="F31" t="str">
            <v>VIGILANTE ARMADO - 12X36 NOTURNO</v>
          </cell>
          <cell r="R31">
            <v>291.9735</v>
          </cell>
        </row>
        <row r="32">
          <cell r="B32">
            <v>0</v>
          </cell>
          <cell r="F32" t="str">
            <v>VIGILANTE ARMADO - 12X36 DIURNO</v>
          </cell>
          <cell r="R32">
            <v>0</v>
          </cell>
        </row>
        <row r="33">
          <cell r="B33">
            <v>1</v>
          </cell>
          <cell r="F33" t="str">
            <v>VIGILANTE ARMADO - 12X36 DIURNO</v>
          </cell>
          <cell r="R33">
            <v>291.9735</v>
          </cell>
        </row>
        <row r="34">
          <cell r="B34">
            <v>0</v>
          </cell>
          <cell r="F34" t="str">
            <v>VIGILANTE ARMADO - 12X36 DIURNO</v>
          </cell>
          <cell r="R34">
            <v>0</v>
          </cell>
        </row>
        <row r="35">
          <cell r="B35">
            <v>0</v>
          </cell>
          <cell r="F35" t="str">
            <v>VIGILANTE ARMADO - 12X36 DIURNO</v>
          </cell>
          <cell r="R35">
            <v>0</v>
          </cell>
        </row>
        <row r="36">
          <cell r="B36">
            <v>1</v>
          </cell>
          <cell r="F36" t="str">
            <v>VIGILANTE ARMADO - 12X36 DIURNO</v>
          </cell>
          <cell r="R36">
            <v>291.9735</v>
          </cell>
        </row>
        <row r="37">
          <cell r="B37">
            <v>1</v>
          </cell>
          <cell r="F37" t="str">
            <v>VIGILANTE ARMADO - 12X36 NOTURNO</v>
          </cell>
          <cell r="R37">
            <v>291.9735</v>
          </cell>
        </row>
        <row r="38">
          <cell r="B38">
            <v>1</v>
          </cell>
          <cell r="F38" t="str">
            <v>VIGILANTE ARMADO - 12X36 DIURNO</v>
          </cell>
          <cell r="R38">
            <v>291.9735</v>
          </cell>
        </row>
        <row r="39">
          <cell r="B39">
            <v>0</v>
          </cell>
          <cell r="F39" t="str">
            <v>VIGILANTE ARMADO - 12X36 DIURNO</v>
          </cell>
          <cell r="R39">
            <v>0</v>
          </cell>
        </row>
        <row r="40">
          <cell r="B40">
            <v>1</v>
          </cell>
          <cell r="F40" t="str">
            <v>VIGILANTE ARMADO - 12X36 DIURNO</v>
          </cell>
          <cell r="R40">
            <v>291.9735</v>
          </cell>
        </row>
        <row r="41">
          <cell r="B41">
            <v>0</v>
          </cell>
          <cell r="F41" t="str">
            <v>VIGILANTE ARMADO - 12X36 DIURNO</v>
          </cell>
          <cell r="R41">
            <v>0</v>
          </cell>
        </row>
        <row r="42">
          <cell r="B42">
            <v>1</v>
          </cell>
          <cell r="F42" t="str">
            <v>VIGILANTE ARMADO - 220 H</v>
          </cell>
          <cell r="R42">
            <v>376.74</v>
          </cell>
        </row>
        <row r="43">
          <cell r="B43">
            <v>0</v>
          </cell>
          <cell r="F43" t="str">
            <v>VIGILANTE ARMADO - 220 H</v>
          </cell>
          <cell r="R43">
            <v>0</v>
          </cell>
        </row>
        <row r="44">
          <cell r="B44">
            <v>1</v>
          </cell>
          <cell r="F44" t="str">
            <v>VIGILANTE ARMADO - 12X36 DIURNO</v>
          </cell>
          <cell r="R44">
            <v>291.9735</v>
          </cell>
        </row>
        <row r="45">
          <cell r="B45">
            <v>0</v>
          </cell>
          <cell r="F45" t="str">
            <v>VIGILANTE ARMADO - 12X36 DIURNO</v>
          </cell>
          <cell r="R45">
            <v>0</v>
          </cell>
        </row>
        <row r="46">
          <cell r="B46">
            <v>1</v>
          </cell>
          <cell r="F46" t="str">
            <v>VIGILANTE ARMADO - 12X36 DIURNO</v>
          </cell>
          <cell r="R46">
            <v>291.9735</v>
          </cell>
        </row>
        <row r="47">
          <cell r="B47">
            <v>0</v>
          </cell>
          <cell r="F47" t="str">
            <v>VIGILANTE ARMADO - 12X36 DIURNO</v>
          </cell>
          <cell r="R47">
            <v>0</v>
          </cell>
        </row>
        <row r="48">
          <cell r="B48">
            <v>0</v>
          </cell>
          <cell r="F48" t="str">
            <v>VIGILANTE ARMADO - 12X36 NOTURNO</v>
          </cell>
          <cell r="R48">
            <v>0</v>
          </cell>
        </row>
        <row r="49">
          <cell r="B49">
            <v>1</v>
          </cell>
          <cell r="F49" t="str">
            <v>VIGILANTE ARMADO - 12X36 NOTURNO</v>
          </cell>
          <cell r="R49">
            <v>291.9735</v>
          </cell>
        </row>
        <row r="50">
          <cell r="B50">
            <v>0</v>
          </cell>
          <cell r="F50" t="str">
            <v>VIGILANTE ARMADO - 12X36 NOTURNO</v>
          </cell>
          <cell r="R50">
            <v>0</v>
          </cell>
        </row>
        <row r="51">
          <cell r="B51">
            <v>1</v>
          </cell>
          <cell r="F51" t="str">
            <v>VIGILANTE ARMADO - 220 H</v>
          </cell>
          <cell r="R51">
            <v>376.74</v>
          </cell>
        </row>
        <row r="52">
          <cell r="B52">
            <v>1</v>
          </cell>
          <cell r="F52" t="str">
            <v>VIGILANTE ARMADO - 12X36 DIURNO</v>
          </cell>
          <cell r="R52">
            <v>291.9735</v>
          </cell>
        </row>
        <row r="53">
          <cell r="B53">
            <v>1</v>
          </cell>
          <cell r="F53" t="str">
            <v>VIGILANTE ARMADO - 12X36 DIURNO</v>
          </cell>
          <cell r="R53">
            <v>291.9735</v>
          </cell>
        </row>
        <row r="54">
          <cell r="B54">
            <v>1</v>
          </cell>
          <cell r="F54" t="str">
            <v>VIGILANTE ARMADO - 12X36 NOTURNO</v>
          </cell>
          <cell r="R54">
            <v>291.9735</v>
          </cell>
        </row>
        <row r="55">
          <cell r="B55">
            <v>0</v>
          </cell>
          <cell r="F55" t="str">
            <v>VIGILANTE ARMADO - 12X36 NOTURNO</v>
          </cell>
          <cell r="R55">
            <v>0</v>
          </cell>
        </row>
        <row r="56">
          <cell r="B56">
            <v>1</v>
          </cell>
          <cell r="F56" t="str">
            <v>VIGILANTE ARMADO - 12X36 DIURNO</v>
          </cell>
          <cell r="R56">
            <v>291.9735</v>
          </cell>
        </row>
        <row r="57">
          <cell r="B57">
            <v>1</v>
          </cell>
          <cell r="F57" t="str">
            <v>VIGILANTE ARMADO - 12X36 DIURNO</v>
          </cell>
          <cell r="R57">
            <v>291.9735</v>
          </cell>
        </row>
        <row r="58">
          <cell r="B58">
            <v>1</v>
          </cell>
          <cell r="F58" t="str">
            <v>VIGILANTE ARMADO - 12X36 NOTURNO</v>
          </cell>
          <cell r="R58">
            <v>291.9735</v>
          </cell>
        </row>
        <row r="59">
          <cell r="B59">
            <v>1</v>
          </cell>
          <cell r="F59" t="str">
            <v>VIGILANTE ARMADO - 12X36 NOTURNO</v>
          </cell>
          <cell r="R59">
            <v>291.9735</v>
          </cell>
        </row>
        <row r="60">
          <cell r="B60">
            <v>0</v>
          </cell>
          <cell r="F60" t="str">
            <v>VIGILANTE ARMADO - 12X36 DIURNO</v>
          </cell>
          <cell r="R60">
            <v>0</v>
          </cell>
        </row>
        <row r="61">
          <cell r="B61">
            <v>1</v>
          </cell>
          <cell r="F61" t="str">
            <v>VIGILANTE ARMADO - 12X36 DIURNO</v>
          </cell>
          <cell r="R61">
            <v>291.9735</v>
          </cell>
        </row>
        <row r="62">
          <cell r="B62">
            <v>1</v>
          </cell>
          <cell r="F62" t="str">
            <v>VIGILANTE ARMADO - 12X36 NOTURNO</v>
          </cell>
          <cell r="R62">
            <v>291.9735</v>
          </cell>
        </row>
        <row r="63">
          <cell r="B63">
            <v>1</v>
          </cell>
          <cell r="F63" t="str">
            <v>VIGILANTE ARMADO - 12X36 NOTURNO</v>
          </cell>
          <cell r="R63">
            <v>291.9735</v>
          </cell>
        </row>
        <row r="64">
          <cell r="B64">
            <v>0</v>
          </cell>
          <cell r="F64" t="str">
            <v>VIGILANTE ARMADO - 12X36 DIURNO</v>
          </cell>
          <cell r="R64">
            <v>0</v>
          </cell>
        </row>
        <row r="65">
          <cell r="B65">
            <v>0</v>
          </cell>
          <cell r="F65" t="str">
            <v>VIGILANTE ARMADO - 12X36 DIURNO</v>
          </cell>
          <cell r="R65">
            <v>0</v>
          </cell>
        </row>
        <row r="66">
          <cell r="B66">
            <v>1</v>
          </cell>
          <cell r="F66" t="str">
            <v>VIGILANTE ARMADO - 12X36 DIURNO</v>
          </cell>
          <cell r="R66">
            <v>291.9735</v>
          </cell>
        </row>
        <row r="67">
          <cell r="B67">
            <v>1</v>
          </cell>
          <cell r="F67" t="str">
            <v>VIGILANTE ARMADO - 12X36 DIURNO</v>
          </cell>
          <cell r="R67">
            <v>291.9735</v>
          </cell>
        </row>
        <row r="68">
          <cell r="B68">
            <v>0</v>
          </cell>
          <cell r="F68" t="str">
            <v>VIGILANTE ARMADO - 12X36 NOTURNO</v>
          </cell>
          <cell r="R68">
            <v>0</v>
          </cell>
        </row>
        <row r="69">
          <cell r="B69">
            <v>0</v>
          </cell>
          <cell r="F69" t="str">
            <v>VIGILANTE ARMADO - 12X36 NOTURNO</v>
          </cell>
          <cell r="R69">
            <v>0</v>
          </cell>
        </row>
        <row r="70">
          <cell r="B70">
            <v>1</v>
          </cell>
          <cell r="F70" t="str">
            <v>VIGILANTE ARMADO - 12X36 NOTURNO</v>
          </cell>
          <cell r="R70">
            <v>291.9735</v>
          </cell>
        </row>
        <row r="71">
          <cell r="B71">
            <v>1</v>
          </cell>
          <cell r="F71" t="str">
            <v>VIGILANTE ARMADO - 12X36 NOTURNO</v>
          </cell>
          <cell r="R71">
            <v>291.9735</v>
          </cell>
        </row>
        <row r="72">
          <cell r="B72">
            <v>1</v>
          </cell>
          <cell r="F72" t="str">
            <v>VIGILANTE ARMADO - 220 H</v>
          </cell>
          <cell r="R72">
            <v>376.74</v>
          </cell>
        </row>
        <row r="73">
          <cell r="B73">
            <v>1</v>
          </cell>
          <cell r="F73" t="str">
            <v>VIGILANTE ARMADO - 220 H</v>
          </cell>
          <cell r="R73">
            <v>376.74</v>
          </cell>
        </row>
        <row r="74">
          <cell r="B74">
            <v>1</v>
          </cell>
          <cell r="F74" t="str">
            <v>VIGILANTE ARMADO - 12X36 DIURNO</v>
          </cell>
          <cell r="R74">
            <v>291.9735</v>
          </cell>
        </row>
        <row r="75">
          <cell r="B75">
            <v>0</v>
          </cell>
          <cell r="F75" t="str">
            <v>VIGILANTE ARMADO - 12X36 DIURNO</v>
          </cell>
          <cell r="R75">
            <v>0</v>
          </cell>
        </row>
        <row r="76">
          <cell r="B76">
            <v>1</v>
          </cell>
          <cell r="F76" t="str">
            <v>VIGILANTE ARMADO - 12X36 DIURNO</v>
          </cell>
          <cell r="R76">
            <v>291.9735</v>
          </cell>
        </row>
        <row r="77">
          <cell r="B77">
            <v>1</v>
          </cell>
          <cell r="F77" t="str">
            <v>VIGILANTE ARMADO - 220 H</v>
          </cell>
          <cell r="R77">
            <v>376.74</v>
          </cell>
        </row>
        <row r="78">
          <cell r="B78">
            <v>1</v>
          </cell>
          <cell r="F78" t="str">
            <v>VIGILANTE ARMADO - 220 H</v>
          </cell>
          <cell r="R78">
            <v>376.74</v>
          </cell>
        </row>
        <row r="79">
          <cell r="B79">
            <v>1</v>
          </cell>
          <cell r="F79" t="str">
            <v>VIGILANTE ARMADO - 220 H</v>
          </cell>
          <cell r="R79">
            <v>376.74</v>
          </cell>
        </row>
        <row r="80">
          <cell r="B80">
            <v>0</v>
          </cell>
          <cell r="F80" t="str">
            <v>VIGILANTE ARMADO - 220 H</v>
          </cell>
          <cell r="R80">
            <v>0</v>
          </cell>
        </row>
        <row r="81">
          <cell r="B81">
            <v>1</v>
          </cell>
          <cell r="F81" t="str">
            <v>VIGILANTE ARMADO - 220 H</v>
          </cell>
          <cell r="R81">
            <v>376.74</v>
          </cell>
        </row>
        <row r="82">
          <cell r="B82">
            <v>1</v>
          </cell>
          <cell r="F82" t="str">
            <v>VIGILANTE ARMADO - 220 H</v>
          </cell>
          <cell r="R82">
            <v>376.74</v>
          </cell>
        </row>
        <row r="83">
          <cell r="B83">
            <v>1</v>
          </cell>
          <cell r="F83" t="str">
            <v>VIGILANTE ARMADO - 12X36 NOTURNO</v>
          </cell>
          <cell r="R83">
            <v>291.9735</v>
          </cell>
        </row>
        <row r="84">
          <cell r="B84">
            <v>1</v>
          </cell>
          <cell r="F84" t="str">
            <v>VIGILANTE ARMADO - 12X36 NOTURNO</v>
          </cell>
          <cell r="R84">
            <v>291.9735</v>
          </cell>
        </row>
        <row r="85">
          <cell r="B85">
            <v>1</v>
          </cell>
          <cell r="F85" t="str">
            <v>VIGILANTE ARMADO - 12X36 DIURNO</v>
          </cell>
          <cell r="R85">
            <v>291.9735</v>
          </cell>
        </row>
        <row r="86">
          <cell r="B86">
            <v>0</v>
          </cell>
          <cell r="F86" t="str">
            <v>VIGILANTE ARMADO - 12X36 DIURNO</v>
          </cell>
          <cell r="R86">
            <v>0</v>
          </cell>
        </row>
        <row r="87">
          <cell r="B87">
            <v>1</v>
          </cell>
          <cell r="F87" t="str">
            <v>VIGILANTE ARMADO - 12X36 DIURNO</v>
          </cell>
          <cell r="R87">
            <v>291.9735</v>
          </cell>
        </row>
        <row r="88">
          <cell r="B88">
            <v>0</v>
          </cell>
          <cell r="F88" t="str">
            <v>VIGILANTE ARMADO - 220 H</v>
          </cell>
          <cell r="R88">
            <v>0</v>
          </cell>
        </row>
        <row r="89">
          <cell r="B89">
            <v>1</v>
          </cell>
          <cell r="F89" t="str">
            <v>VIGILANTE ARMADO - 220 H</v>
          </cell>
          <cell r="R89">
            <v>376.74</v>
          </cell>
        </row>
        <row r="90">
          <cell r="B90">
            <v>1</v>
          </cell>
          <cell r="F90" t="str">
            <v>VIGILANTE ARMADO - 220 H</v>
          </cell>
          <cell r="R90">
            <v>376.74</v>
          </cell>
        </row>
        <row r="91">
          <cell r="B91">
            <v>0</v>
          </cell>
          <cell r="F91" t="str">
            <v>VIGILANTE ARMADO - 220 H</v>
          </cell>
          <cell r="R91">
            <v>0</v>
          </cell>
        </row>
        <row r="92">
          <cell r="B92">
            <v>0</v>
          </cell>
          <cell r="F92" t="str">
            <v>VIGILANTE ARMADO - 220 H</v>
          </cell>
          <cell r="R92">
            <v>0</v>
          </cell>
        </row>
        <row r="93">
          <cell r="B93">
            <v>1</v>
          </cell>
          <cell r="F93" t="str">
            <v>VIGILANTE ARMADO - 220 H</v>
          </cell>
          <cell r="R93">
            <v>376.74</v>
          </cell>
        </row>
        <row r="94">
          <cell r="B94">
            <v>1</v>
          </cell>
          <cell r="F94" t="str">
            <v>VIGILANTE ARMADO - 12X36 DIURNO</v>
          </cell>
          <cell r="R94">
            <v>291.9735</v>
          </cell>
        </row>
        <row r="95">
          <cell r="B95">
            <v>1</v>
          </cell>
          <cell r="F95" t="str">
            <v>VIGILANTE ARMADO - 12X36 NOTURNO</v>
          </cell>
          <cell r="R95">
            <v>291.9735</v>
          </cell>
        </row>
        <row r="96">
          <cell r="B96">
            <v>1</v>
          </cell>
          <cell r="F96" t="str">
            <v>VIGILANTE ARMADO - 12X36 DIURNO</v>
          </cell>
          <cell r="R96">
            <v>291.9735</v>
          </cell>
        </row>
        <row r="97">
          <cell r="B97">
            <v>1</v>
          </cell>
          <cell r="F97" t="str">
            <v>VIGILANTE ARMADO - 12X36 NOTURNO</v>
          </cell>
          <cell r="R97">
            <v>291.9735</v>
          </cell>
        </row>
        <row r="98">
          <cell r="B98">
            <v>1</v>
          </cell>
          <cell r="F98" t="str">
            <v>VIGILANTE ARMADO - 220 H</v>
          </cell>
          <cell r="R98">
            <v>376.74</v>
          </cell>
        </row>
        <row r="99">
          <cell r="B99">
            <v>1</v>
          </cell>
          <cell r="F99" t="str">
            <v>VIGILANTE ARMADO - 220 H</v>
          </cell>
          <cell r="R99">
            <v>376.74</v>
          </cell>
        </row>
        <row r="100">
          <cell r="B100">
            <v>0</v>
          </cell>
          <cell r="F100" t="str">
            <v>VIGILANTE ARMADO - 220 H</v>
          </cell>
          <cell r="R100">
            <v>0</v>
          </cell>
        </row>
        <row r="101">
          <cell r="B101">
            <v>0</v>
          </cell>
          <cell r="F101" t="str">
            <v>VIGILANTE ARMADO - 220 H</v>
          </cell>
          <cell r="R101">
            <v>0</v>
          </cell>
        </row>
        <row r="102">
          <cell r="B102">
            <v>1</v>
          </cell>
          <cell r="F102" t="str">
            <v>VIGILANTE ARMADO - 220 H</v>
          </cell>
          <cell r="R102">
            <v>376.74</v>
          </cell>
        </row>
        <row r="103">
          <cell r="B103">
            <v>1</v>
          </cell>
          <cell r="F103" t="str">
            <v>VIGILANTE ARMADO - 220 H</v>
          </cell>
          <cell r="R103">
            <v>376.74</v>
          </cell>
        </row>
        <row r="104">
          <cell r="B104">
            <v>1</v>
          </cell>
          <cell r="F104" t="str">
            <v>VIGILANTE ARMADO - 220 H</v>
          </cell>
          <cell r="R104">
            <v>376.74</v>
          </cell>
        </row>
        <row r="105">
          <cell r="B105">
            <v>1</v>
          </cell>
          <cell r="F105" t="str">
            <v>VIGILANTE ARMADO - 220 H</v>
          </cell>
          <cell r="R105">
            <v>376.74</v>
          </cell>
        </row>
        <row r="106">
          <cell r="B106">
            <v>0</v>
          </cell>
          <cell r="F106" t="str">
            <v>VIGILANTE ARMADO - 12X36 DIURNO</v>
          </cell>
          <cell r="R106">
            <v>0</v>
          </cell>
        </row>
        <row r="107">
          <cell r="B107">
            <v>1</v>
          </cell>
          <cell r="F107" t="str">
            <v>VIGILANTE ARMADO - 220 H</v>
          </cell>
          <cell r="R107">
            <v>376.74</v>
          </cell>
        </row>
        <row r="108">
          <cell r="B108">
            <v>0</v>
          </cell>
          <cell r="F108" t="str">
            <v>VIGILANTE ARMADO - 220 H</v>
          </cell>
          <cell r="R108">
            <v>0</v>
          </cell>
        </row>
        <row r="109">
          <cell r="B109">
            <v>1</v>
          </cell>
          <cell r="F109" t="str">
            <v>VIGILANTE ARMADO - 12X36 DIURNO</v>
          </cell>
          <cell r="R109">
            <v>291.9735</v>
          </cell>
        </row>
        <row r="110">
          <cell r="B110">
            <v>0</v>
          </cell>
          <cell r="F110" t="str">
            <v>VIGILANTE ARMADO - 12X36 DIURNO</v>
          </cell>
          <cell r="R110">
            <v>0</v>
          </cell>
        </row>
        <row r="111">
          <cell r="B111">
            <v>1</v>
          </cell>
          <cell r="F111" t="str">
            <v>VIGILANTE ARMADO - 12X36 NOTURNO</v>
          </cell>
          <cell r="R111">
            <v>291.9735</v>
          </cell>
        </row>
        <row r="112">
          <cell r="B112">
            <v>1</v>
          </cell>
          <cell r="F112" t="str">
            <v>VIGILANTE ARMADO - 12X36 DIURNO</v>
          </cell>
          <cell r="R112">
            <v>291.9735</v>
          </cell>
        </row>
        <row r="113">
          <cell r="B113">
            <v>0</v>
          </cell>
          <cell r="F113" t="str">
            <v>VIGILANTE ARMADO - 12X36 DIURNO</v>
          </cell>
          <cell r="R113">
            <v>0</v>
          </cell>
        </row>
        <row r="114">
          <cell r="B114">
            <v>0</v>
          </cell>
          <cell r="F114" t="str">
            <v>VIGILANTE ARMADO - 12X36 DIURNO</v>
          </cell>
          <cell r="R114">
            <v>0</v>
          </cell>
        </row>
        <row r="115">
          <cell r="B115">
            <v>0</v>
          </cell>
          <cell r="F115" t="str">
            <v>VIGILANTE ARMADO - 12X36 DIURNO</v>
          </cell>
          <cell r="R115">
            <v>0</v>
          </cell>
        </row>
        <row r="116">
          <cell r="B116">
            <v>1</v>
          </cell>
          <cell r="F116" t="str">
            <v>VIGILANTE ARMADO - 12X36 NOTURNO</v>
          </cell>
          <cell r="R116">
            <v>291.9735</v>
          </cell>
        </row>
        <row r="117">
          <cell r="B117">
            <v>0</v>
          </cell>
          <cell r="F117" t="str">
            <v>VIGILANTE ARMADO - 12X36 NOTURNO</v>
          </cell>
          <cell r="R117">
            <v>0</v>
          </cell>
        </row>
        <row r="118">
          <cell r="B118">
            <v>0</v>
          </cell>
          <cell r="F118" t="str">
            <v>VIGILANTE ARMADO - 12X36 NOTURNO</v>
          </cell>
          <cell r="R118">
            <v>0</v>
          </cell>
        </row>
        <row r="119">
          <cell r="B119">
            <v>1</v>
          </cell>
          <cell r="F119" t="str">
            <v>VIGILANTE ARMADO - 220 H</v>
          </cell>
          <cell r="R119">
            <v>376.74</v>
          </cell>
        </row>
        <row r="120">
          <cell r="B120">
            <v>1</v>
          </cell>
          <cell r="F120" t="str">
            <v>VIGILANTE ARMADO - 12X36 NOTURNO</v>
          </cell>
          <cell r="R120">
            <v>291.9735</v>
          </cell>
        </row>
        <row r="121">
          <cell r="B121">
            <v>0</v>
          </cell>
          <cell r="F121" t="str">
            <v>VIGILANTE ARMADO - 12X36 NOTURNO</v>
          </cell>
          <cell r="R121">
            <v>0</v>
          </cell>
        </row>
        <row r="122">
          <cell r="B122">
            <v>0</v>
          </cell>
          <cell r="F122" t="str">
            <v>VIGILANTE ARMADO - 12X36 NOTURNO</v>
          </cell>
          <cell r="R122">
            <v>0</v>
          </cell>
        </row>
        <row r="123">
          <cell r="B123">
            <v>1</v>
          </cell>
          <cell r="F123" t="str">
            <v>VIGILANTE ARMADO - 12X36 NOTURNO</v>
          </cell>
          <cell r="R123">
            <v>291.9735</v>
          </cell>
        </row>
        <row r="124">
          <cell r="B124">
            <v>1</v>
          </cell>
          <cell r="F124" t="str">
            <v>VIGILANTE ARMADO - 220 H</v>
          </cell>
          <cell r="R124">
            <v>376.74</v>
          </cell>
        </row>
        <row r="125">
          <cell r="B125">
            <v>1</v>
          </cell>
          <cell r="F125" t="str">
            <v>VIGILANTE ARMADO - 12X36 NOTURNO</v>
          </cell>
          <cell r="R125">
            <v>291.9735</v>
          </cell>
        </row>
        <row r="126">
          <cell r="B126">
            <v>1</v>
          </cell>
          <cell r="F126" t="str">
            <v>VIGILANTE ARMADO - 12X36 NOTURNO</v>
          </cell>
          <cell r="R126">
            <v>291.9735</v>
          </cell>
        </row>
        <row r="127">
          <cell r="B127">
            <v>1</v>
          </cell>
          <cell r="F127" t="str">
            <v>VIGILANTE ARMADO - 12X36 DIURNO</v>
          </cell>
          <cell r="R127">
            <v>291.9735</v>
          </cell>
        </row>
        <row r="128">
          <cell r="B128">
            <v>1</v>
          </cell>
          <cell r="F128" t="str">
            <v>VIGILANTE ARMADO - 12X36 DIURNO</v>
          </cell>
          <cell r="R128">
            <v>291.9735</v>
          </cell>
        </row>
        <row r="129">
          <cell r="B129">
            <v>1</v>
          </cell>
          <cell r="F129" t="str">
            <v>VIGILANTE ARMADO - 12X36 DIURNO</v>
          </cell>
          <cell r="R129">
            <v>291.9735</v>
          </cell>
        </row>
        <row r="130">
          <cell r="B130">
            <v>0</v>
          </cell>
          <cell r="F130" t="str">
            <v>VIGILANTE ARMADO - 12X36 DIURNO</v>
          </cell>
          <cell r="R130">
            <v>0</v>
          </cell>
        </row>
        <row r="131">
          <cell r="B131">
            <v>1</v>
          </cell>
          <cell r="F131" t="str">
            <v>VIGILANTE ARMADO - 12X36 DIURNO</v>
          </cell>
          <cell r="R131">
            <v>291.9735</v>
          </cell>
        </row>
        <row r="132">
          <cell r="B132">
            <v>1</v>
          </cell>
          <cell r="F132" t="str">
            <v>VIGILANTE ARMADO - 220 H</v>
          </cell>
          <cell r="R132">
            <v>376.74</v>
          </cell>
        </row>
        <row r="133">
          <cell r="B133">
            <v>0</v>
          </cell>
          <cell r="F133" t="str">
            <v>VIGILANTE ARMADO - 12X36 NOTURNO</v>
          </cell>
          <cell r="R133">
            <v>0</v>
          </cell>
        </row>
        <row r="134">
          <cell r="B134">
            <v>1</v>
          </cell>
          <cell r="F134" t="str">
            <v>VIGILANTE ARMADO - 12X36 NOTURNO</v>
          </cell>
          <cell r="R134">
            <v>291.9735</v>
          </cell>
        </row>
        <row r="135">
          <cell r="B135">
            <v>0</v>
          </cell>
          <cell r="F135" t="str">
            <v>VIGILANTE ARMADO - 12X36 NOTURNO</v>
          </cell>
          <cell r="R135">
            <v>0</v>
          </cell>
        </row>
        <row r="136">
          <cell r="B136">
            <v>1</v>
          </cell>
          <cell r="F136" t="str">
            <v>VIGILANTE ARMADO - 12X36 NOTURNO</v>
          </cell>
          <cell r="R136">
            <v>291.9735</v>
          </cell>
        </row>
        <row r="137">
          <cell r="B137">
            <v>0</v>
          </cell>
          <cell r="F137" t="str">
            <v>VIGILANTE ARMADO - 12X36 NOTURNO</v>
          </cell>
          <cell r="R137">
            <v>0</v>
          </cell>
        </row>
        <row r="138">
          <cell r="B138">
            <v>1</v>
          </cell>
          <cell r="F138" t="str">
            <v>VIGILANTE ARMADO - 12X36 DIURNO</v>
          </cell>
          <cell r="R138">
            <v>291.9735</v>
          </cell>
        </row>
        <row r="139">
          <cell r="B139">
            <v>0</v>
          </cell>
          <cell r="F139" t="str">
            <v>VIGILANTE ARMADO - 12X36 NOTURNO</v>
          </cell>
          <cell r="R139">
            <v>0</v>
          </cell>
        </row>
        <row r="140">
          <cell r="B140">
            <v>1</v>
          </cell>
          <cell r="F140" t="str">
            <v>VIGILANTE ARMADO - 12X36 NOTURNO</v>
          </cell>
          <cell r="R140">
            <v>291.9735</v>
          </cell>
        </row>
        <row r="141">
          <cell r="B141">
            <v>0</v>
          </cell>
          <cell r="F141" t="str">
            <v>VIGILANTE ARMADO - 12X36 DIURNO</v>
          </cell>
          <cell r="R141">
            <v>0</v>
          </cell>
        </row>
        <row r="142">
          <cell r="B142">
            <v>1</v>
          </cell>
          <cell r="F142" t="str">
            <v>VIGILANTE ARMADO - 12X36 DIURNO</v>
          </cell>
          <cell r="R142">
            <v>291.9735</v>
          </cell>
        </row>
        <row r="143">
          <cell r="B143">
            <v>1</v>
          </cell>
          <cell r="F143" t="str">
            <v>VIGILANTE ARMADO - 12X36 NOTURNO</v>
          </cell>
          <cell r="R143">
            <v>291.9735</v>
          </cell>
        </row>
        <row r="144">
          <cell r="B144">
            <v>1</v>
          </cell>
          <cell r="F144" t="str">
            <v>VIGILANTE ARMADO - 12X36 NOTURNO</v>
          </cell>
          <cell r="R144">
            <v>291.9735</v>
          </cell>
        </row>
        <row r="145">
          <cell r="B145">
            <v>1</v>
          </cell>
          <cell r="F145" t="str">
            <v>VIGILANTE ARMADO - 12X36 DIURNO</v>
          </cell>
          <cell r="R145">
            <v>291.9735</v>
          </cell>
        </row>
        <row r="146">
          <cell r="B146">
            <v>1</v>
          </cell>
          <cell r="F146" t="str">
            <v>VIGILANTE ARMADO - 12X36 DIURNO</v>
          </cell>
          <cell r="R146">
            <v>291.9735</v>
          </cell>
        </row>
        <row r="147">
          <cell r="B147">
            <v>1</v>
          </cell>
          <cell r="F147" t="str">
            <v>VIGILANTE ARMADO - 12X36 NOTURNO</v>
          </cell>
          <cell r="R147">
            <v>291.9735</v>
          </cell>
        </row>
        <row r="148">
          <cell r="B148">
            <v>1</v>
          </cell>
          <cell r="F148" t="str">
            <v>VIGILANTE ARMADO - 220 H</v>
          </cell>
          <cell r="R148">
            <v>376.74</v>
          </cell>
        </row>
        <row r="149">
          <cell r="B149">
            <v>1</v>
          </cell>
          <cell r="F149" t="str">
            <v>VIGILANTE ARMADO - 220 H</v>
          </cell>
          <cell r="R149">
            <v>376.74</v>
          </cell>
        </row>
        <row r="150">
          <cell r="B150">
            <v>1</v>
          </cell>
          <cell r="F150" t="str">
            <v>VIGILANTE ARMADO - 12X36 DIURNO</v>
          </cell>
          <cell r="R150">
            <v>291.9735</v>
          </cell>
        </row>
        <row r="151">
          <cell r="B151">
            <v>1</v>
          </cell>
          <cell r="F151" t="str">
            <v>VIGILANTE ARMADO - 12X36 DIURNO</v>
          </cell>
          <cell r="R151">
            <v>291.9735</v>
          </cell>
        </row>
        <row r="152">
          <cell r="B152">
            <v>1</v>
          </cell>
          <cell r="F152" t="str">
            <v>VIGILANTE ARMADO - 12X36 DIURNO</v>
          </cell>
          <cell r="R152">
            <v>291.9735</v>
          </cell>
        </row>
        <row r="153">
          <cell r="B153">
            <v>0</v>
          </cell>
          <cell r="F153" t="str">
            <v>VIGILANTE ARMADO - 12X36 NOTURNO</v>
          </cell>
          <cell r="R153">
            <v>0</v>
          </cell>
        </row>
        <row r="154">
          <cell r="B154">
            <v>1</v>
          </cell>
          <cell r="F154" t="str">
            <v>VIGILANTE ARMADO - 12X36 NOTURNO</v>
          </cell>
          <cell r="R154">
            <v>291.9735</v>
          </cell>
        </row>
        <row r="155">
          <cell r="B155">
            <v>0</v>
          </cell>
          <cell r="F155" t="str">
            <v>VIGILANTE ARMADO - 12X36 NOTURNO</v>
          </cell>
          <cell r="R155">
            <v>0</v>
          </cell>
        </row>
        <row r="156">
          <cell r="B156">
            <v>1</v>
          </cell>
          <cell r="F156" t="str">
            <v>VIGILANTE ARMADO - 12X36 NOTURNO</v>
          </cell>
          <cell r="R156">
            <v>291.9735</v>
          </cell>
        </row>
        <row r="157">
          <cell r="B157">
            <v>0</v>
          </cell>
          <cell r="F157" t="str">
            <v>VIGILANTE ARMADO - 12X36 NOTURNO</v>
          </cell>
          <cell r="R157">
            <v>0</v>
          </cell>
        </row>
        <row r="158">
          <cell r="B158">
            <v>0</v>
          </cell>
          <cell r="F158" t="str">
            <v>VIGILANTE ARMADO - 12X36 NOTURNO</v>
          </cell>
          <cell r="R158">
            <v>0</v>
          </cell>
        </row>
        <row r="159">
          <cell r="B159">
            <v>1</v>
          </cell>
          <cell r="F159" t="str">
            <v>VIGILANTE ARMADO - 12X36 NOTURNO</v>
          </cell>
          <cell r="R159">
            <v>291.9735</v>
          </cell>
        </row>
        <row r="160">
          <cell r="B160">
            <v>1</v>
          </cell>
          <cell r="F160" t="str">
            <v>VIGILANTE ARMADO - 12X36 DIURNO</v>
          </cell>
          <cell r="R160">
            <v>291.9735</v>
          </cell>
        </row>
        <row r="161">
          <cell r="B161">
            <v>0</v>
          </cell>
          <cell r="F161" t="str">
            <v>VIGILANTE ARMADO - 12X36 DIURNO</v>
          </cell>
          <cell r="R161">
            <v>0</v>
          </cell>
        </row>
        <row r="162">
          <cell r="B162">
            <v>1</v>
          </cell>
          <cell r="F162" t="str">
            <v>VIGILANTE ARMADO - 12X36 NOTURNO</v>
          </cell>
          <cell r="R162">
            <v>291.9735</v>
          </cell>
        </row>
        <row r="163">
          <cell r="B163">
            <v>0</v>
          </cell>
          <cell r="F163" t="str">
            <v>VIGILANTE ARMADO - 12X36 NOTURNO</v>
          </cell>
          <cell r="R163">
            <v>0</v>
          </cell>
        </row>
        <row r="164">
          <cell r="B164">
            <v>1</v>
          </cell>
          <cell r="F164" t="str">
            <v>VIGILANTE ARMADO - 220 H</v>
          </cell>
          <cell r="R164">
            <v>376.74</v>
          </cell>
        </row>
        <row r="165">
          <cell r="B165">
            <v>1</v>
          </cell>
          <cell r="F165" t="str">
            <v>VIGILANTE ARMADO - 12X36 DIURNO</v>
          </cell>
          <cell r="R165">
            <v>291.9735</v>
          </cell>
        </row>
        <row r="166">
          <cell r="B166">
            <v>0</v>
          </cell>
          <cell r="F166" t="str">
            <v>VIGILANTE ARMADO - 12X36 DIURNO</v>
          </cell>
          <cell r="R166">
            <v>0</v>
          </cell>
        </row>
        <row r="167">
          <cell r="B167">
            <v>1</v>
          </cell>
          <cell r="F167" t="str">
            <v>VIGILANTE ARMADO - 12X36 DIURNO</v>
          </cell>
          <cell r="R167">
            <v>291.9735</v>
          </cell>
        </row>
        <row r="168">
          <cell r="B168">
            <v>1</v>
          </cell>
          <cell r="F168" t="str">
            <v>VIGILANTE ARMADO - 12X36 NOTURNO</v>
          </cell>
          <cell r="R168">
            <v>291.9735</v>
          </cell>
        </row>
        <row r="169">
          <cell r="B169">
            <v>1</v>
          </cell>
          <cell r="F169" t="str">
            <v>VIGILANTE ARMADO - 12X36 NOTURNO</v>
          </cell>
          <cell r="R169">
            <v>291.9735</v>
          </cell>
        </row>
        <row r="170">
          <cell r="B170">
            <v>0</v>
          </cell>
          <cell r="F170" t="str">
            <v>VIGILANTE ARMADO - 12X36 NOTURNO</v>
          </cell>
          <cell r="R170">
            <v>0</v>
          </cell>
        </row>
        <row r="171">
          <cell r="B171"/>
          <cell r="F171"/>
          <cell r="R171">
            <v>33868.926000000029</v>
          </cell>
        </row>
        <row r="172">
          <cell r="B172"/>
          <cell r="F172"/>
          <cell r="R172"/>
        </row>
        <row r="180">
          <cell r="B180" t="str">
            <v>FOI DEFINIDO QUE A METODOLOGIA DO CÁLCULO DE DIAS PARA VA E VT SERÁ IGUAL A "DIAS (20) MENOS DIAS ÚTEIS NÃO TRABALHADOS"</v>
          </cell>
          <cell r="F180"/>
          <cell r="R180"/>
        </row>
        <row r="181">
          <cell r="B181" t="str">
            <v xml:space="preserve">INICIALMENTE, QUANDO HOUVER FALTAS, FÉRIAS, AFASTAMENTOS, ETC, COM SUBSTITUTO, OS DIAS TRABALHADOS PELO SUBSTITUTO PODERÃO SER LANÇADOS NO TITULAR. </v>
          </cell>
          <cell r="F181"/>
          <cell r="R181"/>
        </row>
        <row r="182">
          <cell r="B182" t="str">
            <v>COM RELAÇÃO AO VALE TRANSPORTE, O DESCONTO DE 6% TERÁ SEMPRE DE SER PROPORCIONALIZADO PELOS DIAS TRABALHADOS NO MÊS (ISSO PARA O TITULAR E O SUBSTITUTO, SE HOUVER)</v>
          </cell>
          <cell r="F182"/>
          <cell r="R182"/>
        </row>
        <row r="183">
          <cell r="B183" t="str">
            <v>COM RELAÇÃO AO VALE TRANSPORTE, NAS FÉRIAS E FALTAS COM SUBSTITUTO, A REGRA É SEGUIR O TITULAR. SE ELE RECEBE O SUBSTITUTO RECEBE. SE NÃO RECEBE, O SUBSTITUTO NÃO RECEBE.</v>
          </cell>
          <cell r="F183"/>
          <cell r="R183"/>
        </row>
        <row r="184">
          <cell r="B184" t="str">
            <v>COM RELAÇÃO AO VALE TRANSPORTE, NAS LICENÇAS MATERNIDADE OU INSS E NAS DEMISSÕES,  A REGRA É SEGUIR O SUBSTITUTO OU NOVO CONTRATADO.</v>
          </cell>
          <cell r="F184"/>
          <cell r="R184"/>
        </row>
        <row r="185">
          <cell r="B185" t="str">
            <v>COM RELAÇÃO AO VALE TRANSPORTE, NO MÊS DA DEMISSÃO COM NOVO CONTRATADO,  SÓ PODE HAVER UM DESCONTO DE R$ 1,00  (POR DEFINIÇÃO SERÁ O DEMITIDO) POR POSTO DE TRABALHO.</v>
          </cell>
          <cell r="F185"/>
          <cell r="R185"/>
        </row>
        <row r="186">
          <cell r="B186" t="str">
            <v>COM RELAÇÃO AO VALE ALIMENTAÇÃO, OS VALORES DE CESTA BÁSICA SERÃO PROPORCIONALIZADOS. UTILIZAR O MESMO CRITÉRIO DOS TICKETS, OU SEJA, 20 DIAS MENOS DIAS ÚTEIS NÃO TRABALHADOS</v>
          </cell>
          <cell r="F186"/>
          <cell r="R186"/>
        </row>
      </sheetData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 e VT  2 (2)"/>
      <sheetName val="Odontológico MetLife"/>
      <sheetName val="Faturamento 12-2021"/>
      <sheetName val="VA E VT  MENSAL "/>
      <sheetName val="Seg.Vida"/>
      <sheetName val="Alimentação"/>
      <sheetName val="Ass.Méd. Promed "/>
      <sheetName val="Ass.Méd. Litalis"/>
    </sheetNames>
    <sheetDataSet>
      <sheetData sheetId="0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30</v>
          </cell>
          <cell r="Q5">
            <v>20</v>
          </cell>
          <cell r="U5">
            <v>376.74</v>
          </cell>
          <cell r="AG5">
            <v>0</v>
          </cell>
        </row>
        <row r="6">
          <cell r="U6">
            <v>376.74</v>
          </cell>
          <cell r="AG6">
            <v>0</v>
          </cell>
        </row>
        <row r="7">
          <cell r="G7" t="str">
            <v>VIGILANTE ARMADO - 220 H</v>
          </cell>
          <cell r="K7">
            <v>30</v>
          </cell>
          <cell r="Q7">
            <v>20</v>
          </cell>
          <cell r="U7">
            <v>376.74</v>
          </cell>
          <cell r="AG7">
            <v>0</v>
          </cell>
        </row>
        <row r="8">
          <cell r="U8">
            <v>376.74</v>
          </cell>
          <cell r="AG8">
            <v>0</v>
          </cell>
        </row>
        <row r="9">
          <cell r="G9" t="str">
            <v>VIGILANTE ARMADO - 220 H</v>
          </cell>
          <cell r="K9">
            <v>30</v>
          </cell>
          <cell r="Q9">
            <v>20</v>
          </cell>
          <cell r="U9">
            <v>376.74</v>
          </cell>
          <cell r="AG9">
            <v>0</v>
          </cell>
        </row>
        <row r="10">
          <cell r="U10">
            <v>376.74</v>
          </cell>
          <cell r="AG10">
            <v>0</v>
          </cell>
        </row>
        <row r="11">
          <cell r="G11" t="str">
            <v>VIGILANTE ARMADO - 220 H</v>
          </cell>
          <cell r="K11">
            <v>0</v>
          </cell>
          <cell r="Q11">
            <v>0</v>
          </cell>
          <cell r="U11">
            <v>0</v>
          </cell>
          <cell r="AG11">
            <v>0</v>
          </cell>
        </row>
        <row r="12">
          <cell r="G12" t="str">
            <v>VIGILANTE ARMADO - 220 H</v>
          </cell>
          <cell r="K12">
            <v>30</v>
          </cell>
          <cell r="Q12">
            <v>20</v>
          </cell>
          <cell r="U12">
            <v>376.74</v>
          </cell>
          <cell r="AG12">
            <v>0</v>
          </cell>
        </row>
        <row r="13">
          <cell r="U13">
            <v>376.74</v>
          </cell>
          <cell r="AG13">
            <v>0</v>
          </cell>
        </row>
        <row r="14">
          <cell r="G14" t="str">
            <v>VIGILANTE ARMADO - 220 H</v>
          </cell>
          <cell r="K14">
            <v>30</v>
          </cell>
          <cell r="Q14">
            <v>20</v>
          </cell>
          <cell r="U14">
            <v>376.74</v>
          </cell>
          <cell r="AG14">
            <v>25.669200000000004</v>
          </cell>
        </row>
        <row r="15">
          <cell r="U15">
            <v>376.74</v>
          </cell>
          <cell r="AG15">
            <v>25.669200000000004</v>
          </cell>
        </row>
        <row r="16">
          <cell r="G16" t="str">
            <v>VIGILANTE ARMADO - 12X36 DIURNO</v>
          </cell>
          <cell r="K16">
            <v>6</v>
          </cell>
          <cell r="Q16">
            <v>3</v>
          </cell>
          <cell r="U16">
            <v>56.510999999999996</v>
          </cell>
          <cell r="AG16">
            <v>0</v>
          </cell>
        </row>
        <row r="17">
          <cell r="G17" t="str">
            <v>VIGILANTE ARMADO - 12X36 DIURNO</v>
          </cell>
          <cell r="K17">
            <v>4</v>
          </cell>
          <cell r="Q17">
            <v>2</v>
          </cell>
          <cell r="U17">
            <v>37.673999999999999</v>
          </cell>
          <cell r="AG17">
            <v>0</v>
          </cell>
        </row>
        <row r="18">
          <cell r="G18" t="str">
            <v>VIGILANTE ARMADO - 12X36 DIURNO</v>
          </cell>
          <cell r="K18">
            <v>20</v>
          </cell>
          <cell r="Q18">
            <v>10</v>
          </cell>
          <cell r="U18">
            <v>188.37</v>
          </cell>
          <cell r="AG18">
            <v>60.112800000000007</v>
          </cell>
        </row>
        <row r="19">
          <cell r="G19" t="str">
            <v>VIGILANTE ARMADO - 12X36 DIURNO</v>
          </cell>
          <cell r="K19">
            <v>30</v>
          </cell>
          <cell r="Q19">
            <v>16</v>
          </cell>
          <cell r="U19">
            <v>301.392</v>
          </cell>
          <cell r="AG19">
            <v>131.66919999999999</v>
          </cell>
        </row>
        <row r="20">
          <cell r="G20" t="str">
            <v>VIGILANTE ARMADO - 12X36 DIURNO</v>
          </cell>
          <cell r="K20">
            <v>30</v>
          </cell>
          <cell r="Q20">
            <v>15</v>
          </cell>
          <cell r="U20">
            <v>282.55500000000001</v>
          </cell>
          <cell r="AG20">
            <v>0</v>
          </cell>
        </row>
        <row r="21">
          <cell r="G21" t="str">
            <v>VIGILANTE ARMADO - 12X36 DIURNO</v>
          </cell>
          <cell r="K21">
            <v>0</v>
          </cell>
          <cell r="Q21">
            <v>0</v>
          </cell>
          <cell r="U21">
            <v>0</v>
          </cell>
          <cell r="AG21">
            <v>0</v>
          </cell>
        </row>
        <row r="22">
          <cell r="G22" t="str">
            <v>VIGILANTE ARMADO - 12X36 DIURNO</v>
          </cell>
          <cell r="K22">
            <v>12</v>
          </cell>
          <cell r="Q22">
            <v>6</v>
          </cell>
          <cell r="U22">
            <v>113.02199999999999</v>
          </cell>
          <cell r="AG22">
            <v>16.667799999999986</v>
          </cell>
        </row>
        <row r="23">
          <cell r="G23" t="str">
            <v>VIGILANTE ARMADO - 12X36 DIURNO</v>
          </cell>
          <cell r="K23">
            <v>18</v>
          </cell>
          <cell r="Q23">
            <v>10</v>
          </cell>
          <cell r="U23">
            <v>188.37</v>
          </cell>
          <cell r="AG23">
            <v>112.6014</v>
          </cell>
        </row>
        <row r="24">
          <cell r="G24" t="str">
            <v>VIGILANTE ARMADO - 12X36 NOTURNO</v>
          </cell>
          <cell r="K24">
            <v>0</v>
          </cell>
          <cell r="Q24">
            <v>0</v>
          </cell>
          <cell r="U24">
            <v>0</v>
          </cell>
          <cell r="AG24">
            <v>0</v>
          </cell>
        </row>
        <row r="25">
          <cell r="G25" t="str">
            <v>VIGILANTE ARMADO - 12X36 NOTURNO</v>
          </cell>
          <cell r="K25">
            <v>0</v>
          </cell>
          <cell r="Q25">
            <v>0</v>
          </cell>
          <cell r="U25">
            <v>0</v>
          </cell>
          <cell r="AG25">
            <v>0</v>
          </cell>
        </row>
        <row r="26">
          <cell r="G26" t="str">
            <v>VIGILANTE ARMADO - 12X36 NOTURNO</v>
          </cell>
          <cell r="K26">
            <v>30</v>
          </cell>
          <cell r="Q26">
            <v>16</v>
          </cell>
          <cell r="U26">
            <v>301.392</v>
          </cell>
          <cell r="AG26">
            <v>0</v>
          </cell>
        </row>
        <row r="27">
          <cell r="G27" t="str">
            <v>VIGILANTE ARMADO - 12X36 DIURNO</v>
          </cell>
          <cell r="K27">
            <v>30</v>
          </cell>
          <cell r="Q27">
            <v>16</v>
          </cell>
          <cell r="U27">
            <v>301.392</v>
          </cell>
          <cell r="AG27">
            <v>22.669200000000004</v>
          </cell>
        </row>
        <row r="28">
          <cell r="G28" t="str">
            <v>VIGILANTE ARMADO - 12X36 NOTURNO</v>
          </cell>
          <cell r="K28">
            <v>30</v>
          </cell>
          <cell r="Q28">
            <v>16</v>
          </cell>
          <cell r="U28">
            <v>301.392</v>
          </cell>
          <cell r="AG28">
            <v>0</v>
          </cell>
        </row>
        <row r="29">
          <cell r="G29" t="str">
            <v>VIGILANTE ARMADO - 220 H</v>
          </cell>
          <cell r="K29">
            <v>28</v>
          </cell>
          <cell r="Q29">
            <v>18</v>
          </cell>
          <cell r="U29">
            <v>339.06600000000003</v>
          </cell>
          <cell r="AG29">
            <v>157.95792000000003</v>
          </cell>
        </row>
        <row r="30">
          <cell r="G30" t="str">
            <v>VIGILANTE ARMADO - 220 H</v>
          </cell>
          <cell r="K30">
            <v>1</v>
          </cell>
          <cell r="Q30">
            <v>1</v>
          </cell>
          <cell r="U30">
            <v>18.837</v>
          </cell>
          <cell r="AG30">
            <v>5.2556399999999996</v>
          </cell>
        </row>
        <row r="31">
          <cell r="G31" t="str">
            <v>VIGILANTE ARMADO - 220 H</v>
          </cell>
          <cell r="K31">
            <v>1</v>
          </cell>
          <cell r="Q31">
            <v>1</v>
          </cell>
          <cell r="U31">
            <v>18.837</v>
          </cell>
          <cell r="AG31">
            <v>0</v>
          </cell>
        </row>
        <row r="32">
          <cell r="G32" t="str">
            <v>VIGILANTE ARMADO - 12X36 NOTURNO</v>
          </cell>
          <cell r="K32">
            <v>30</v>
          </cell>
          <cell r="Q32">
            <v>16</v>
          </cell>
          <cell r="U32">
            <v>301.392</v>
          </cell>
          <cell r="AG32">
            <v>0</v>
          </cell>
        </row>
        <row r="33">
          <cell r="G33" t="str">
            <v>VIGILANTE ARMADO - 12X36 NOTURNO</v>
          </cell>
          <cell r="K33">
            <v>22</v>
          </cell>
          <cell r="Q33">
            <v>12</v>
          </cell>
          <cell r="U33">
            <v>226.04399999999998</v>
          </cell>
          <cell r="AG33">
            <v>0</v>
          </cell>
        </row>
        <row r="34">
          <cell r="G34" t="str">
            <v>VIGILANTE ARMADO - 12X36 NOTURNO</v>
          </cell>
          <cell r="K34">
            <v>2</v>
          </cell>
          <cell r="Q34">
            <v>1</v>
          </cell>
          <cell r="U34">
            <v>18.837</v>
          </cell>
          <cell r="AG34">
            <v>0</v>
          </cell>
        </row>
        <row r="35">
          <cell r="G35" t="str">
            <v>VIGILANTE ARMADO - 12X36 NOTURNO</v>
          </cell>
          <cell r="K35">
            <v>2</v>
          </cell>
          <cell r="Q35">
            <v>1</v>
          </cell>
          <cell r="U35">
            <v>18.837</v>
          </cell>
          <cell r="AG35">
            <v>13.111280000000001</v>
          </cell>
        </row>
        <row r="36">
          <cell r="G36" t="str">
            <v>VIGILANTE ARMADO - 12X36 NOTURNO</v>
          </cell>
          <cell r="K36">
            <v>2</v>
          </cell>
          <cell r="Q36">
            <v>1</v>
          </cell>
          <cell r="U36">
            <v>18.837</v>
          </cell>
          <cell r="AG36">
            <v>0</v>
          </cell>
        </row>
        <row r="37">
          <cell r="G37" t="str">
            <v>VIGILANTE ARMADO - 12X36 NOTURNO</v>
          </cell>
          <cell r="K37">
            <v>2</v>
          </cell>
          <cell r="Q37">
            <v>1</v>
          </cell>
          <cell r="U37">
            <v>18.837</v>
          </cell>
          <cell r="AG37">
            <v>0</v>
          </cell>
        </row>
        <row r="38">
          <cell r="G38" t="str">
            <v>VIGILANTE ARMADO - 12X36 NOTURNO</v>
          </cell>
          <cell r="K38">
            <v>30</v>
          </cell>
          <cell r="Q38">
            <v>15</v>
          </cell>
          <cell r="U38">
            <v>282.55500000000001</v>
          </cell>
          <cell r="AG38">
            <v>0</v>
          </cell>
        </row>
        <row r="39">
          <cell r="G39" t="str">
            <v>VIGILANTE ARMADO - 12X36 DIURNO</v>
          </cell>
          <cell r="K39">
            <v>0</v>
          </cell>
          <cell r="Q39">
            <v>0</v>
          </cell>
          <cell r="U39">
            <v>0</v>
          </cell>
          <cell r="AG39">
            <v>0</v>
          </cell>
        </row>
        <row r="40">
          <cell r="G40" t="str">
            <v>VIGILANTE ARMADO - 12X36 DIURNO</v>
          </cell>
          <cell r="K40">
            <v>24</v>
          </cell>
          <cell r="Q40">
            <v>13</v>
          </cell>
          <cell r="U40">
            <v>244.88099999999997</v>
          </cell>
          <cell r="AG40">
            <v>108.13536000000001</v>
          </cell>
        </row>
        <row r="41">
          <cell r="G41" t="str">
            <v>VIGILANTE ARMADO - 12X36 DIURNO</v>
          </cell>
          <cell r="K41">
            <v>4</v>
          </cell>
          <cell r="Q41">
            <v>2</v>
          </cell>
          <cell r="U41">
            <v>37.673999999999999</v>
          </cell>
          <cell r="AG41">
            <v>0</v>
          </cell>
        </row>
        <row r="42">
          <cell r="G42" t="str">
            <v>VIGILANTE ARMADO - 12X36 DIURNO</v>
          </cell>
          <cell r="K42">
            <v>2</v>
          </cell>
          <cell r="Q42">
            <v>1</v>
          </cell>
          <cell r="U42">
            <v>18.837</v>
          </cell>
          <cell r="AG42">
            <v>1.5112800000000002</v>
          </cell>
        </row>
        <row r="43">
          <cell r="G43" t="str">
            <v>VIGILANTE ARMADO - 12X36 DIURNO</v>
          </cell>
          <cell r="K43">
            <v>0</v>
          </cell>
          <cell r="Q43">
            <v>0</v>
          </cell>
          <cell r="U43">
            <v>0</v>
          </cell>
          <cell r="AG43">
            <v>0</v>
          </cell>
        </row>
        <row r="44">
          <cell r="G44" t="str">
            <v>VIGILANTE ARMADO - 12X36 DIURNO</v>
          </cell>
          <cell r="K44">
            <v>0</v>
          </cell>
          <cell r="Q44">
            <v>0</v>
          </cell>
          <cell r="U44">
            <v>0</v>
          </cell>
          <cell r="AG44">
            <v>0</v>
          </cell>
        </row>
        <row r="45">
          <cell r="G45" t="str">
            <v>VIGILANTE ARMADO - 12X36 DIURNO</v>
          </cell>
          <cell r="K45">
            <v>30</v>
          </cell>
          <cell r="Q45">
            <v>16</v>
          </cell>
          <cell r="U45">
            <v>301.392</v>
          </cell>
          <cell r="AG45">
            <v>0</v>
          </cell>
        </row>
        <row r="46">
          <cell r="G46" t="str">
            <v>VIGILANTE ARMADO - 12X36 NOTURNO</v>
          </cell>
          <cell r="K46">
            <v>30</v>
          </cell>
          <cell r="Q46">
            <v>15</v>
          </cell>
          <cell r="U46">
            <v>282.55500000000001</v>
          </cell>
          <cell r="AG46">
            <v>0</v>
          </cell>
        </row>
        <row r="47">
          <cell r="G47" t="str">
            <v>VIGILANTE ARMADO - 12X36 DIURNO</v>
          </cell>
          <cell r="K47">
            <v>30</v>
          </cell>
          <cell r="Q47">
            <v>16</v>
          </cell>
          <cell r="U47">
            <v>301.392</v>
          </cell>
          <cell r="AG47">
            <v>0</v>
          </cell>
        </row>
        <row r="48">
          <cell r="G48" t="str">
            <v>VIGILANTE ARMADO - 12X36 DIURNO</v>
          </cell>
          <cell r="K48">
            <v>0</v>
          </cell>
          <cell r="Q48">
            <v>0</v>
          </cell>
          <cell r="U48">
            <v>0</v>
          </cell>
          <cell r="AG48">
            <v>0</v>
          </cell>
        </row>
        <row r="49">
          <cell r="G49" t="str">
            <v>VIGILANTE ARMADO - 12X36 DIURNO</v>
          </cell>
          <cell r="K49">
            <v>28</v>
          </cell>
          <cell r="Q49">
            <v>14</v>
          </cell>
          <cell r="U49">
            <v>263.71799999999996</v>
          </cell>
          <cell r="AG49">
            <v>30.157920000000018</v>
          </cell>
        </row>
        <row r="50">
          <cell r="G50" t="str">
            <v>VIGILANTE ARMADO - 12X36 DIURNO</v>
          </cell>
          <cell r="K50">
            <v>2</v>
          </cell>
          <cell r="Q50">
            <v>1</v>
          </cell>
          <cell r="U50">
            <v>18.837</v>
          </cell>
          <cell r="AG50">
            <v>0</v>
          </cell>
        </row>
        <row r="51">
          <cell r="G51" t="str">
            <v>VIGILANTE ARMADO - 12X36 DIURNO</v>
          </cell>
          <cell r="K51">
            <v>0</v>
          </cell>
          <cell r="Q51">
            <v>0</v>
          </cell>
          <cell r="U51">
            <v>0</v>
          </cell>
          <cell r="AG51">
            <v>0</v>
          </cell>
        </row>
        <row r="52">
          <cell r="G52" t="str">
            <v>VIGILANTE ARMADO - 220 H</v>
          </cell>
          <cell r="K52">
            <v>30</v>
          </cell>
          <cell r="Q52">
            <v>20</v>
          </cell>
          <cell r="U52">
            <v>376.74</v>
          </cell>
          <cell r="AG52">
            <v>0</v>
          </cell>
        </row>
        <row r="53">
          <cell r="G53" t="str">
            <v>VIGILANTE ARMADO - 220 H</v>
          </cell>
          <cell r="K53">
            <v>0</v>
          </cell>
          <cell r="Q53">
            <v>0</v>
          </cell>
          <cell r="U53">
            <v>0</v>
          </cell>
          <cell r="AG53">
            <v>0</v>
          </cell>
        </row>
        <row r="54">
          <cell r="G54" t="str">
            <v>VIGILANTE ARMADO - 12X36 DIURNO</v>
          </cell>
          <cell r="K54">
            <v>30</v>
          </cell>
          <cell r="Q54">
            <v>15</v>
          </cell>
          <cell r="U54">
            <v>282.55500000000001</v>
          </cell>
          <cell r="AG54">
            <v>13.669200000000004</v>
          </cell>
        </row>
        <row r="55">
          <cell r="G55" t="str">
            <v>VIGILANTE ARMADO - 12X36 DIURNO</v>
          </cell>
          <cell r="K55">
            <v>24</v>
          </cell>
          <cell r="Q55">
            <v>13</v>
          </cell>
          <cell r="U55">
            <v>244.88099999999997</v>
          </cell>
          <cell r="AG55">
            <v>0</v>
          </cell>
        </row>
        <row r="56">
          <cell r="G56" t="str">
            <v>VIGILANTE ARMADO - 12X36 DIURNO</v>
          </cell>
          <cell r="K56">
            <v>4</v>
          </cell>
          <cell r="Q56">
            <v>1</v>
          </cell>
          <cell r="U56">
            <v>18.837</v>
          </cell>
          <cell r="AG56">
            <v>0</v>
          </cell>
        </row>
        <row r="57">
          <cell r="G57" t="str">
            <v>VIGILANTE ARMADO - 12X36 DIURNO</v>
          </cell>
          <cell r="K57">
            <v>2</v>
          </cell>
          <cell r="Q57">
            <v>1</v>
          </cell>
          <cell r="U57">
            <v>18.837</v>
          </cell>
          <cell r="AG57">
            <v>1.5112800000000002</v>
          </cell>
        </row>
        <row r="58">
          <cell r="G58" t="str">
            <v>VIGILANTE ARMADO - 12X36 NOTURNO</v>
          </cell>
          <cell r="K58">
            <v>0</v>
          </cell>
          <cell r="Q58">
            <v>0</v>
          </cell>
          <cell r="U58">
            <v>0</v>
          </cell>
          <cell r="AG58">
            <v>0</v>
          </cell>
        </row>
        <row r="59">
          <cell r="G59" t="str">
            <v>VIGILANTE ARMADO - 12X36 NOTURNO</v>
          </cell>
          <cell r="K59">
            <v>30</v>
          </cell>
          <cell r="Q59">
            <v>16</v>
          </cell>
          <cell r="U59">
            <v>301.392</v>
          </cell>
          <cell r="AG59">
            <v>254.06919999999997</v>
          </cell>
        </row>
        <row r="60">
          <cell r="G60" t="str">
            <v>VIGILANTE ARMADO - 12X36 NOTURNO</v>
          </cell>
          <cell r="K60">
            <v>0</v>
          </cell>
          <cell r="Q60">
            <v>0</v>
          </cell>
          <cell r="U60">
            <v>0</v>
          </cell>
          <cell r="AG60">
            <v>0</v>
          </cell>
        </row>
        <row r="61">
          <cell r="G61" t="str">
            <v>VIGILANTE ARMADO - 220 H</v>
          </cell>
          <cell r="K61">
            <v>30</v>
          </cell>
          <cell r="Q61">
            <v>20</v>
          </cell>
          <cell r="U61">
            <v>376.74</v>
          </cell>
          <cell r="AG61">
            <v>63.169200000000004</v>
          </cell>
        </row>
        <row r="62">
          <cell r="G62" t="str">
            <v>VIGILANTE ARMADO - 12X36 DIURNO</v>
          </cell>
          <cell r="K62">
            <v>30</v>
          </cell>
          <cell r="Q62">
            <v>15</v>
          </cell>
          <cell r="U62">
            <v>282.55500000000001</v>
          </cell>
          <cell r="AG62">
            <v>0</v>
          </cell>
        </row>
        <row r="63">
          <cell r="G63" t="str">
            <v>VIGILANTE ARMADO - 12X36 DIURNO</v>
          </cell>
          <cell r="K63">
            <v>6</v>
          </cell>
          <cell r="Q63">
            <v>3</v>
          </cell>
          <cell r="U63">
            <v>56.510999999999996</v>
          </cell>
          <cell r="AG63">
            <v>0</v>
          </cell>
        </row>
        <row r="64">
          <cell r="G64" t="str">
            <v>VIGILANTE ARMADO - 12X36 DIURNO</v>
          </cell>
          <cell r="K64">
            <v>24</v>
          </cell>
          <cell r="Q64">
            <v>12</v>
          </cell>
          <cell r="U64">
            <v>226.04399999999998</v>
          </cell>
          <cell r="AG64">
            <v>72.135599999999997</v>
          </cell>
        </row>
        <row r="65">
          <cell r="G65" t="str">
            <v>VIGILANTE ARMADO - 12X36 NOTURNO</v>
          </cell>
          <cell r="K65">
            <v>26</v>
          </cell>
          <cell r="Q65">
            <v>13</v>
          </cell>
          <cell r="U65">
            <v>244.88099999999997</v>
          </cell>
          <cell r="AG65">
            <v>0</v>
          </cell>
        </row>
        <row r="66">
          <cell r="G66" t="str">
            <v>VIGILANTE ARMADO - 12X36 NOTURNO</v>
          </cell>
          <cell r="K66">
            <v>4</v>
          </cell>
          <cell r="Q66">
            <v>2</v>
          </cell>
          <cell r="U66">
            <v>37.673999999999999</v>
          </cell>
          <cell r="AG66">
            <v>0</v>
          </cell>
        </row>
        <row r="67">
          <cell r="G67" t="str">
            <v>VIGILANTE ARMADO - 12X36 DIURNO</v>
          </cell>
          <cell r="K67">
            <v>30</v>
          </cell>
          <cell r="Q67">
            <v>16</v>
          </cell>
          <cell r="U67">
            <v>301.392</v>
          </cell>
          <cell r="AG67">
            <v>0</v>
          </cell>
        </row>
        <row r="68">
          <cell r="G68" t="str">
            <v>VIGILANTE ARMADO - 12X36 DIURNO</v>
          </cell>
          <cell r="K68">
            <v>30</v>
          </cell>
          <cell r="Q68">
            <v>15</v>
          </cell>
          <cell r="U68">
            <v>282.55500000000001</v>
          </cell>
          <cell r="AG68">
            <v>22.669200000000004</v>
          </cell>
        </row>
        <row r="69">
          <cell r="G69" t="str">
            <v>VIGILANTE ARMADO - 12X36 NOTURNO</v>
          </cell>
          <cell r="K69">
            <v>10</v>
          </cell>
          <cell r="Q69">
            <v>5</v>
          </cell>
          <cell r="U69">
            <v>94.185000000000002</v>
          </cell>
          <cell r="AG69">
            <v>0</v>
          </cell>
        </row>
        <row r="70">
          <cell r="G70" t="str">
            <v>VIGILANTE ARMADO - 12X36 NOTURNO</v>
          </cell>
          <cell r="K70">
            <v>20</v>
          </cell>
          <cell r="Q70">
            <v>10</v>
          </cell>
          <cell r="U70">
            <v>188.37</v>
          </cell>
          <cell r="AG70">
            <v>15.112800000000007</v>
          </cell>
        </row>
        <row r="71">
          <cell r="G71" t="str">
            <v>VIGILANTE ARMADO - 12X36 NOTURNO</v>
          </cell>
          <cell r="K71">
            <v>30</v>
          </cell>
          <cell r="Q71">
            <v>16</v>
          </cell>
          <cell r="U71">
            <v>301.392</v>
          </cell>
          <cell r="AG71">
            <v>0</v>
          </cell>
        </row>
        <row r="72">
          <cell r="G72" t="str">
            <v>VIGILANTE ARMADO - 12X36 DIURNO</v>
          </cell>
          <cell r="K72">
            <v>0</v>
          </cell>
          <cell r="Q72">
            <v>0</v>
          </cell>
          <cell r="U72">
            <v>0</v>
          </cell>
          <cell r="AG72">
            <v>0</v>
          </cell>
        </row>
        <row r="73">
          <cell r="G73" t="str">
            <v>VIGILANTE ARMADO - 12X36 DIURNO</v>
          </cell>
          <cell r="K73">
            <v>30</v>
          </cell>
          <cell r="Q73">
            <v>16</v>
          </cell>
          <cell r="U73">
            <v>301.392</v>
          </cell>
          <cell r="AG73">
            <v>31.669200000000004</v>
          </cell>
        </row>
        <row r="74">
          <cell r="G74" t="str">
            <v>VIGILANTE ARMADO - 12X36 NOTURNO</v>
          </cell>
          <cell r="K74">
            <v>30</v>
          </cell>
          <cell r="Q74">
            <v>15</v>
          </cell>
          <cell r="U74">
            <v>282.55500000000001</v>
          </cell>
          <cell r="AG74">
            <v>0</v>
          </cell>
        </row>
        <row r="75">
          <cell r="G75" t="str">
            <v>VIGILANTE ARMADO - 12X36 NOTURNO</v>
          </cell>
          <cell r="K75">
            <v>30</v>
          </cell>
          <cell r="Q75">
            <v>16</v>
          </cell>
          <cell r="U75">
            <v>301.392</v>
          </cell>
          <cell r="AG75">
            <v>31.669200000000004</v>
          </cell>
        </row>
        <row r="76">
          <cell r="G76" t="str">
            <v>VIGILANTE ARMADO - 12X36 DIURNO</v>
          </cell>
          <cell r="K76">
            <v>0</v>
          </cell>
          <cell r="Q76">
            <v>0</v>
          </cell>
          <cell r="U76">
            <v>0</v>
          </cell>
          <cell r="AG76">
            <v>0</v>
          </cell>
        </row>
        <row r="77">
          <cell r="G77" t="str">
            <v>VIGILANTE ARMADO - 12X36 DIURNO</v>
          </cell>
          <cell r="K77">
            <v>0</v>
          </cell>
          <cell r="Q77">
            <v>0</v>
          </cell>
          <cell r="U77">
            <v>0</v>
          </cell>
          <cell r="AG77">
            <v>0</v>
          </cell>
        </row>
        <row r="78">
          <cell r="G78" t="str">
            <v>VIGILANTE ARMADO - 12X36 DIURNO</v>
          </cell>
          <cell r="K78">
            <v>30</v>
          </cell>
          <cell r="Q78">
            <v>15</v>
          </cell>
          <cell r="U78">
            <v>282.55500000000001</v>
          </cell>
          <cell r="AG78">
            <v>0</v>
          </cell>
        </row>
        <row r="79">
          <cell r="G79" t="str">
            <v>VIGILANTE ARMADO - 12X36 DIURNO</v>
          </cell>
          <cell r="K79">
            <v>24</v>
          </cell>
          <cell r="Q79">
            <v>13</v>
          </cell>
          <cell r="U79">
            <v>244.88099999999997</v>
          </cell>
          <cell r="AG79">
            <v>0</v>
          </cell>
        </row>
        <row r="80">
          <cell r="G80" t="str">
            <v>VIGILANTE ARMADO - 12X36 DIURNO</v>
          </cell>
          <cell r="K80">
            <v>6</v>
          </cell>
          <cell r="Q80">
            <v>3</v>
          </cell>
          <cell r="U80">
            <v>56.510999999999996</v>
          </cell>
          <cell r="AG80">
            <v>0</v>
          </cell>
        </row>
        <row r="81">
          <cell r="G81" t="str">
            <v>VIGILANTE ARMADO - 12X36 NOTURNO</v>
          </cell>
          <cell r="K81">
            <v>0</v>
          </cell>
          <cell r="Q81">
            <v>0</v>
          </cell>
          <cell r="U81">
            <v>0</v>
          </cell>
          <cell r="AG81">
            <v>0</v>
          </cell>
        </row>
        <row r="82">
          <cell r="G82" t="str">
            <v>VIGILANTE ARMADO - 12X36 NOTURNO</v>
          </cell>
          <cell r="K82">
            <v>0</v>
          </cell>
          <cell r="Q82">
            <v>0</v>
          </cell>
          <cell r="U82">
            <v>0</v>
          </cell>
          <cell r="AG82">
            <v>0</v>
          </cell>
        </row>
        <row r="83">
          <cell r="G83" t="str">
            <v>VIGILANTE ARMADO - 12X36 NOTURNO</v>
          </cell>
          <cell r="K83">
            <v>19</v>
          </cell>
          <cell r="Q83">
            <v>9</v>
          </cell>
          <cell r="U83">
            <v>169.53300000000002</v>
          </cell>
          <cell r="AG83">
            <v>114.25716000000001</v>
          </cell>
        </row>
        <row r="84">
          <cell r="G84" t="str">
            <v>VIGILANTE ARMADO - 12X36 NOTURNO</v>
          </cell>
          <cell r="K84">
            <v>11</v>
          </cell>
          <cell r="Q84">
            <v>6</v>
          </cell>
          <cell r="U84">
            <v>113.02199999999999</v>
          </cell>
          <cell r="AG84">
            <v>0</v>
          </cell>
        </row>
        <row r="85">
          <cell r="G85" t="str">
            <v>VIGILANTE ARMADO - 12X36 NOTURNO</v>
          </cell>
          <cell r="K85">
            <v>0</v>
          </cell>
          <cell r="Q85">
            <v>0</v>
          </cell>
          <cell r="U85">
            <v>0</v>
          </cell>
          <cell r="AG85">
            <v>0</v>
          </cell>
        </row>
        <row r="86">
          <cell r="G86" t="str">
            <v>VIGILANTE ARMADO - 12X36 NOTURNO</v>
          </cell>
          <cell r="K86">
            <v>30</v>
          </cell>
          <cell r="Q86">
            <v>15</v>
          </cell>
          <cell r="U86">
            <v>282.55500000000001</v>
          </cell>
          <cell r="AG86">
            <v>78.069200000000009</v>
          </cell>
        </row>
        <row r="87">
          <cell r="G87" t="str">
            <v>VIGILANTE ARMADO - 220 H</v>
          </cell>
          <cell r="K87">
            <v>30</v>
          </cell>
          <cell r="Q87">
            <v>20</v>
          </cell>
          <cell r="U87">
            <v>376.74</v>
          </cell>
          <cell r="AG87">
            <v>0</v>
          </cell>
        </row>
        <row r="88">
          <cell r="G88" t="str">
            <v>VIGILANTE ARMADO - 220 H</v>
          </cell>
          <cell r="K88">
            <v>28</v>
          </cell>
          <cell r="Q88">
            <v>18</v>
          </cell>
          <cell r="U88">
            <v>339.06600000000003</v>
          </cell>
          <cell r="AG88">
            <v>104.40792000000002</v>
          </cell>
        </row>
        <row r="89">
          <cell r="G89" t="str">
            <v>VIGILANTE ARMADO - 220 H</v>
          </cell>
          <cell r="K89">
            <v>2</v>
          </cell>
          <cell r="Q89">
            <v>2</v>
          </cell>
          <cell r="U89">
            <v>37.673999999999999</v>
          </cell>
          <cell r="AG89">
            <v>0</v>
          </cell>
        </row>
        <row r="90">
          <cell r="U90">
            <v>11226.852000000003</v>
          </cell>
          <cell r="AG90">
            <v>1462.2589600000006</v>
          </cell>
        </row>
        <row r="91">
          <cell r="G91" t="str">
            <v>VIGILANTE ARMADO - 12X36 DIURNO</v>
          </cell>
          <cell r="K91">
            <v>30</v>
          </cell>
          <cell r="Q91">
            <v>16</v>
          </cell>
          <cell r="U91">
            <v>301.392</v>
          </cell>
          <cell r="AG91">
            <v>0</v>
          </cell>
        </row>
        <row r="92">
          <cell r="G92" t="str">
            <v>VIGILANTE ARMADO - 12X36 DIURNO</v>
          </cell>
          <cell r="K92">
            <v>30</v>
          </cell>
          <cell r="Q92">
            <v>15</v>
          </cell>
          <cell r="U92">
            <v>282.55500000000001</v>
          </cell>
          <cell r="AG92">
            <v>0</v>
          </cell>
        </row>
        <row r="93">
          <cell r="U93">
            <v>583.947</v>
          </cell>
          <cell r="AG93">
            <v>0</v>
          </cell>
        </row>
        <row r="94">
          <cell r="G94" t="str">
            <v>VIGILANTE ARMADO - 220 H</v>
          </cell>
          <cell r="K94">
            <v>30</v>
          </cell>
          <cell r="Q94">
            <v>20</v>
          </cell>
          <cell r="U94">
            <v>376.74</v>
          </cell>
          <cell r="AG94">
            <v>0</v>
          </cell>
        </row>
        <row r="95">
          <cell r="U95">
            <v>376.74</v>
          </cell>
          <cell r="AG95">
            <v>0</v>
          </cell>
        </row>
        <row r="96">
          <cell r="G96" t="str">
            <v>VIGILANTE ARMADO - 220 H</v>
          </cell>
          <cell r="K96">
            <v>29</v>
          </cell>
          <cell r="Q96">
            <v>19</v>
          </cell>
          <cell r="U96">
            <v>357.90300000000002</v>
          </cell>
          <cell r="AG96">
            <v>5.4135600000000039</v>
          </cell>
        </row>
        <row r="97">
          <cell r="G97" t="str">
            <v>VIGILANTE ARMADO - 220 H</v>
          </cell>
          <cell r="K97">
            <v>1</v>
          </cell>
          <cell r="Q97">
            <v>1</v>
          </cell>
          <cell r="U97">
            <v>18.837</v>
          </cell>
          <cell r="AG97">
            <v>0</v>
          </cell>
        </row>
        <row r="98">
          <cell r="U98">
            <v>376.74</v>
          </cell>
          <cell r="AG98">
            <v>5.4135600000000039</v>
          </cell>
        </row>
        <row r="99">
          <cell r="G99" t="str">
            <v>VIGILANTE ARMADO - 220 H</v>
          </cell>
          <cell r="K99">
            <v>30</v>
          </cell>
          <cell r="Q99">
            <v>20</v>
          </cell>
          <cell r="U99">
            <v>376.74</v>
          </cell>
          <cell r="AG99">
            <v>0</v>
          </cell>
        </row>
        <row r="100">
          <cell r="U100">
            <v>376.74</v>
          </cell>
          <cell r="AG100">
            <v>0</v>
          </cell>
        </row>
        <row r="101">
          <cell r="G101" t="str">
            <v>VIGILANTE ARMADO - 220 H</v>
          </cell>
          <cell r="K101">
            <v>30</v>
          </cell>
          <cell r="Q101">
            <v>20</v>
          </cell>
          <cell r="U101">
            <v>376.74</v>
          </cell>
          <cell r="AG101">
            <v>0</v>
          </cell>
        </row>
        <row r="102">
          <cell r="U102">
            <v>376.74</v>
          </cell>
          <cell r="AG102">
            <v>0</v>
          </cell>
        </row>
        <row r="103">
          <cell r="G103" t="str">
            <v>VIGILANTE ARMADO - 220 H</v>
          </cell>
          <cell r="K103">
            <v>30</v>
          </cell>
          <cell r="Q103">
            <v>20</v>
          </cell>
          <cell r="U103">
            <v>376.74</v>
          </cell>
          <cell r="AG103">
            <v>0</v>
          </cell>
        </row>
        <row r="104">
          <cell r="U104">
            <v>376.74</v>
          </cell>
          <cell r="AG104">
            <v>0</v>
          </cell>
        </row>
        <row r="105">
          <cell r="G105" t="str">
            <v>VIGILANTE ARMADO - 12X36 NOTURNO</v>
          </cell>
          <cell r="K105">
            <v>7</v>
          </cell>
          <cell r="Q105">
            <v>3</v>
          </cell>
          <cell r="U105">
            <v>56.510999999999996</v>
          </cell>
          <cell r="AG105">
            <v>0</v>
          </cell>
        </row>
        <row r="106">
          <cell r="G106" t="str">
            <v>VIGILANTE ARMADO - 12X36 NOTURNO</v>
          </cell>
          <cell r="K106">
            <v>23</v>
          </cell>
          <cell r="Q106">
            <v>12</v>
          </cell>
          <cell r="U106">
            <v>226.04399999999998</v>
          </cell>
          <cell r="AG106">
            <v>0</v>
          </cell>
        </row>
        <row r="107">
          <cell r="G107" t="str">
            <v>VIGILANTE ARMADO - 12X36 NOTURNO</v>
          </cell>
          <cell r="K107">
            <v>26</v>
          </cell>
          <cell r="Q107">
            <v>14</v>
          </cell>
          <cell r="U107">
            <v>263.71799999999996</v>
          </cell>
          <cell r="AG107">
            <v>0</v>
          </cell>
        </row>
        <row r="108">
          <cell r="G108" t="str">
            <v>VIGILANTE ARMADO - 12X36 NOTURNO</v>
          </cell>
          <cell r="K108">
            <v>4</v>
          </cell>
          <cell r="Q108">
            <v>2</v>
          </cell>
          <cell r="U108">
            <v>37.673999999999999</v>
          </cell>
          <cell r="AG108">
            <v>0</v>
          </cell>
        </row>
        <row r="109">
          <cell r="G109" t="str">
            <v>VIGILANTE ARMADO - 12X36 DIURNO</v>
          </cell>
          <cell r="K109">
            <v>28</v>
          </cell>
          <cell r="Q109">
            <v>15</v>
          </cell>
          <cell r="U109">
            <v>282.55500000000001</v>
          </cell>
          <cell r="AG109">
            <v>87.157800000000009</v>
          </cell>
        </row>
        <row r="110">
          <cell r="G110" t="str">
            <v>VIGILANTE ARMADO - 12X36 DIURNO</v>
          </cell>
          <cell r="K110">
            <v>2</v>
          </cell>
          <cell r="Q110">
            <v>1</v>
          </cell>
          <cell r="U110">
            <v>18.837</v>
          </cell>
          <cell r="AG110">
            <v>1.5114000000000001</v>
          </cell>
        </row>
        <row r="111">
          <cell r="G111" t="str">
            <v>VIGILANTE ARMADO - 12X36 DIURNO</v>
          </cell>
          <cell r="K111">
            <v>30</v>
          </cell>
          <cell r="Q111">
            <v>15</v>
          </cell>
          <cell r="U111">
            <v>282.55500000000001</v>
          </cell>
          <cell r="AG111">
            <v>0</v>
          </cell>
        </row>
        <row r="112">
          <cell r="U112">
            <v>1167.894</v>
          </cell>
          <cell r="AG112">
            <v>88.669200000000004</v>
          </cell>
        </row>
        <row r="113">
          <cell r="G113" t="str">
            <v>VIGILANTE ARMADO - 220 H</v>
          </cell>
          <cell r="K113">
            <v>0</v>
          </cell>
          <cell r="Q113">
            <v>0</v>
          </cell>
          <cell r="U113">
            <v>0</v>
          </cell>
          <cell r="AG113">
            <v>0</v>
          </cell>
        </row>
        <row r="114">
          <cell r="G114" t="str">
            <v>VIGILANTE ARMADO - 220 H</v>
          </cell>
          <cell r="K114">
            <v>30</v>
          </cell>
          <cell r="Q114">
            <v>20</v>
          </cell>
          <cell r="U114">
            <v>376.74</v>
          </cell>
          <cell r="AG114">
            <v>0</v>
          </cell>
        </row>
        <row r="115">
          <cell r="U115">
            <v>376.74</v>
          </cell>
          <cell r="AG115">
            <v>0</v>
          </cell>
        </row>
        <row r="116">
          <cell r="G116" t="str">
            <v>VIGILANTE ARMADO - 220 H</v>
          </cell>
          <cell r="K116">
            <v>5</v>
          </cell>
          <cell r="Q116">
            <v>3</v>
          </cell>
          <cell r="U116">
            <v>56.510999999999996</v>
          </cell>
          <cell r="AG116">
            <v>0</v>
          </cell>
        </row>
        <row r="117">
          <cell r="G117" t="str">
            <v>VIGILANTE ARMADO - 220 H</v>
          </cell>
          <cell r="K117">
            <v>25</v>
          </cell>
          <cell r="Q117">
            <v>17</v>
          </cell>
          <cell r="U117">
            <v>320.22899999999998</v>
          </cell>
          <cell r="AG117">
            <v>0</v>
          </cell>
        </row>
        <row r="118">
          <cell r="U118">
            <v>376.74</v>
          </cell>
          <cell r="AG118">
            <v>0</v>
          </cell>
        </row>
        <row r="119">
          <cell r="G119" t="str">
            <v>VIGILANTE ARMADO - 220 H</v>
          </cell>
          <cell r="K119">
            <v>0</v>
          </cell>
          <cell r="Q119">
            <v>0</v>
          </cell>
          <cell r="U119">
            <v>0</v>
          </cell>
          <cell r="AG119">
            <v>0</v>
          </cell>
        </row>
        <row r="120">
          <cell r="G120" t="str">
            <v>VIGILANTE ARMADO - 220 H</v>
          </cell>
          <cell r="K120">
            <v>0</v>
          </cell>
          <cell r="Q120">
            <v>0</v>
          </cell>
          <cell r="U120">
            <v>0</v>
          </cell>
          <cell r="AG120">
            <v>0</v>
          </cell>
        </row>
        <row r="121">
          <cell r="G121" t="str">
            <v>VIGILANTE ARMADO - 220 H</v>
          </cell>
          <cell r="K121">
            <v>30</v>
          </cell>
          <cell r="Q121">
            <v>20</v>
          </cell>
          <cell r="U121">
            <v>376.74</v>
          </cell>
          <cell r="AG121">
            <v>0</v>
          </cell>
        </row>
        <row r="122">
          <cell r="G122" t="str">
            <v>VIGILANTE ARMADO - 12X36 DIURNO</v>
          </cell>
          <cell r="K122">
            <v>30</v>
          </cell>
          <cell r="Q122">
            <v>16</v>
          </cell>
          <cell r="U122">
            <v>301.392</v>
          </cell>
          <cell r="AG122">
            <v>0</v>
          </cell>
        </row>
        <row r="123">
          <cell r="G123" t="str">
            <v>VIGILANTE ARMADO - 12X36 NOTURNO</v>
          </cell>
          <cell r="K123">
            <v>24</v>
          </cell>
          <cell r="Q123">
            <v>12</v>
          </cell>
          <cell r="U123">
            <v>226.04399999999998</v>
          </cell>
          <cell r="AG123">
            <v>0</v>
          </cell>
        </row>
        <row r="124">
          <cell r="G124" t="str">
            <v>VIGILANTE ARMADO - 12X36 NOTURNO</v>
          </cell>
          <cell r="K124">
            <v>6</v>
          </cell>
          <cell r="Q124">
            <v>3</v>
          </cell>
          <cell r="U124">
            <v>56.510999999999996</v>
          </cell>
          <cell r="AG124">
            <v>0</v>
          </cell>
        </row>
        <row r="125">
          <cell r="G125" t="str">
            <v>VIGILANTE ARMADO - 12X36 DIURNO</v>
          </cell>
          <cell r="K125">
            <v>30</v>
          </cell>
          <cell r="Q125">
            <v>16</v>
          </cell>
          <cell r="U125">
            <v>301.392</v>
          </cell>
          <cell r="AG125">
            <v>16.669200000000004</v>
          </cell>
        </row>
        <row r="126">
          <cell r="G126" t="str">
            <v>VIGILANTE ARMADO - 12X36 NOTURNO</v>
          </cell>
          <cell r="K126">
            <v>30</v>
          </cell>
          <cell r="Q126">
            <v>15</v>
          </cell>
          <cell r="U126">
            <v>282.55500000000001</v>
          </cell>
          <cell r="AG126">
            <v>0</v>
          </cell>
        </row>
        <row r="127">
          <cell r="U127">
            <v>1544.634</v>
          </cell>
          <cell r="AG127">
            <v>16.669200000000004</v>
          </cell>
        </row>
        <row r="128">
          <cell r="G128" t="str">
            <v>VIGILANTE ARMADO - 220 H</v>
          </cell>
          <cell r="K128">
            <v>30</v>
          </cell>
          <cell r="Q128">
            <v>20</v>
          </cell>
          <cell r="U128">
            <v>376.74</v>
          </cell>
          <cell r="AG128">
            <v>0</v>
          </cell>
        </row>
        <row r="129">
          <cell r="U129">
            <v>376.74</v>
          </cell>
          <cell r="AG129">
            <v>0</v>
          </cell>
        </row>
        <row r="130">
          <cell r="G130" t="str">
            <v>VIGILANTE ARMADO - 220 H</v>
          </cell>
          <cell r="K130">
            <v>30</v>
          </cell>
          <cell r="Q130">
            <v>20</v>
          </cell>
          <cell r="U130">
            <v>376.74</v>
          </cell>
          <cell r="AG130">
            <v>0</v>
          </cell>
        </row>
        <row r="131">
          <cell r="G131" t="str">
            <v>VIGILANTE ARMADO - 220 H</v>
          </cell>
          <cell r="K131">
            <v>0</v>
          </cell>
          <cell r="Q131">
            <v>0</v>
          </cell>
          <cell r="U131">
            <v>0</v>
          </cell>
          <cell r="AG131">
            <v>0</v>
          </cell>
        </row>
        <row r="132">
          <cell r="G132" t="str">
            <v>VIGILANTE ARMADO - 220 H</v>
          </cell>
          <cell r="K132">
            <v>0</v>
          </cell>
          <cell r="Q132">
            <v>0</v>
          </cell>
          <cell r="U132">
            <v>0</v>
          </cell>
          <cell r="AG132">
            <v>0</v>
          </cell>
        </row>
        <row r="133">
          <cell r="G133" t="str">
            <v>VIGILANTE ARMADO - 220 H</v>
          </cell>
          <cell r="K133">
            <v>30</v>
          </cell>
          <cell r="Q133">
            <v>20</v>
          </cell>
          <cell r="U133">
            <v>376.74</v>
          </cell>
          <cell r="AG133">
            <v>0</v>
          </cell>
        </row>
        <row r="134">
          <cell r="U134">
            <v>753.48</v>
          </cell>
          <cell r="AG134">
            <v>0</v>
          </cell>
        </row>
        <row r="135">
          <cell r="G135" t="str">
            <v>VIGILANTE ARMADO - 220 H</v>
          </cell>
          <cell r="K135">
            <v>30</v>
          </cell>
          <cell r="Q135">
            <v>20</v>
          </cell>
          <cell r="U135">
            <v>376.74</v>
          </cell>
          <cell r="AG135">
            <v>0</v>
          </cell>
        </row>
        <row r="136">
          <cell r="U136">
            <v>376.74</v>
          </cell>
          <cell r="AG136">
            <v>0</v>
          </cell>
        </row>
        <row r="137">
          <cell r="G137" t="str">
            <v>VIGILANTE ARMADO - 220 H</v>
          </cell>
          <cell r="K137">
            <v>30</v>
          </cell>
          <cell r="Q137">
            <v>20</v>
          </cell>
          <cell r="U137">
            <v>376.74</v>
          </cell>
          <cell r="AG137">
            <v>0</v>
          </cell>
        </row>
        <row r="138">
          <cell r="U138">
            <v>376.74</v>
          </cell>
          <cell r="AG138">
            <v>0</v>
          </cell>
        </row>
        <row r="139">
          <cell r="G139" t="str">
            <v>VIGILANTE ARMADO - 220 H</v>
          </cell>
          <cell r="K139">
            <v>30</v>
          </cell>
          <cell r="Q139">
            <v>20</v>
          </cell>
          <cell r="U139">
            <v>376.74</v>
          </cell>
          <cell r="AG139">
            <v>0</v>
          </cell>
        </row>
        <row r="140">
          <cell r="U140">
            <v>376.74</v>
          </cell>
          <cell r="AG140">
            <v>0</v>
          </cell>
        </row>
        <row r="141">
          <cell r="G141" t="str">
            <v>VIGILANTE ARMADO - 12X36 DIURNO</v>
          </cell>
          <cell r="K141">
            <v>0</v>
          </cell>
          <cell r="Q141">
            <v>0</v>
          </cell>
          <cell r="U141">
            <v>0</v>
          </cell>
          <cell r="AG141">
            <v>0</v>
          </cell>
        </row>
        <row r="142">
          <cell r="G142" t="str">
            <v>VIGILANTE ARMADO - 220 H</v>
          </cell>
          <cell r="K142">
            <v>30</v>
          </cell>
          <cell r="Q142">
            <v>20</v>
          </cell>
          <cell r="U142">
            <v>376.74</v>
          </cell>
          <cell r="AG142">
            <v>0</v>
          </cell>
        </row>
        <row r="143">
          <cell r="U143">
            <v>376.74</v>
          </cell>
          <cell r="AG143">
            <v>0</v>
          </cell>
        </row>
        <row r="144">
          <cell r="G144" t="str">
            <v>VIGILANTE ARMADO - 12X36 DIURNO</v>
          </cell>
          <cell r="K144">
            <v>16</v>
          </cell>
          <cell r="Q144">
            <v>9</v>
          </cell>
          <cell r="U144">
            <v>169.53300000000002</v>
          </cell>
          <cell r="AG144">
            <v>0</v>
          </cell>
        </row>
        <row r="145">
          <cell r="G145" t="str">
            <v>VIGILANTE ARMADO - 12X36 DIURNO</v>
          </cell>
          <cell r="K145">
            <v>14</v>
          </cell>
          <cell r="Q145">
            <v>7</v>
          </cell>
          <cell r="U145">
            <v>131.85899999999998</v>
          </cell>
          <cell r="AG145">
            <v>0</v>
          </cell>
        </row>
        <row r="146">
          <cell r="G146" t="str">
            <v>VIGILANTE ARMADO - 12X36 NOTURNO</v>
          </cell>
          <cell r="K146">
            <v>14</v>
          </cell>
          <cell r="Q146">
            <v>7</v>
          </cell>
          <cell r="U146">
            <v>131.85899999999998</v>
          </cell>
          <cell r="AG146">
            <v>0</v>
          </cell>
        </row>
        <row r="147">
          <cell r="G147" t="str">
            <v>VIGILANTE ARMADO - 12X36 NOTURNO</v>
          </cell>
          <cell r="K147">
            <v>16</v>
          </cell>
          <cell r="Q147">
            <v>8</v>
          </cell>
          <cell r="U147">
            <v>150.696</v>
          </cell>
          <cell r="AG147">
            <v>0</v>
          </cell>
        </row>
        <row r="148">
          <cell r="G148" t="str">
            <v>VIGILANTE ARMADO - 12X36 DIURNO</v>
          </cell>
          <cell r="K148">
            <v>30</v>
          </cell>
          <cell r="Q148">
            <v>15</v>
          </cell>
          <cell r="U148">
            <v>282.55500000000001</v>
          </cell>
          <cell r="AG148">
            <v>0</v>
          </cell>
        </row>
        <row r="149">
          <cell r="G149" t="str">
            <v>VIGILANTE ARMADO - 12X36 DIURNO</v>
          </cell>
          <cell r="K149">
            <v>0</v>
          </cell>
          <cell r="Q149">
            <v>0</v>
          </cell>
          <cell r="U149">
            <v>0</v>
          </cell>
          <cell r="AG149">
            <v>0</v>
          </cell>
        </row>
        <row r="150">
          <cell r="G150" t="str">
            <v>VIGILANTE ARMADO - 12X36 DIURNO</v>
          </cell>
          <cell r="K150">
            <v>0</v>
          </cell>
          <cell r="Q150">
            <v>0</v>
          </cell>
          <cell r="U150">
            <v>0</v>
          </cell>
          <cell r="AG150">
            <v>0</v>
          </cell>
        </row>
        <row r="151">
          <cell r="G151" t="str">
            <v>VIGILANTE ARMADO - 12X36 NOTURNO</v>
          </cell>
          <cell r="K151">
            <v>30</v>
          </cell>
          <cell r="Q151">
            <v>15</v>
          </cell>
          <cell r="U151">
            <v>282.55500000000001</v>
          </cell>
          <cell r="AG151">
            <v>0</v>
          </cell>
        </row>
        <row r="152">
          <cell r="G152" t="str">
            <v>VIGILANTE ARMADO - 12X36 NOTURNO</v>
          </cell>
          <cell r="K152">
            <v>0</v>
          </cell>
          <cell r="Q152">
            <v>0</v>
          </cell>
          <cell r="U152">
            <v>0</v>
          </cell>
          <cell r="AG152">
            <v>0</v>
          </cell>
        </row>
        <row r="153">
          <cell r="U153">
            <v>1149.057</v>
          </cell>
          <cell r="AG153">
            <v>0</v>
          </cell>
        </row>
        <row r="154">
          <cell r="G154" t="str">
            <v>VIGILANTE ARMADO - 220 H</v>
          </cell>
          <cell r="K154">
            <v>30</v>
          </cell>
          <cell r="Q154">
            <v>20</v>
          </cell>
          <cell r="U154">
            <v>376.74</v>
          </cell>
          <cell r="AG154">
            <v>0</v>
          </cell>
        </row>
        <row r="155">
          <cell r="U155">
            <v>376.74</v>
          </cell>
          <cell r="AG155">
            <v>0</v>
          </cell>
        </row>
        <row r="156">
          <cell r="G156" t="str">
            <v>VIGILANTE ARMADO - 12X36 NOTURNO</v>
          </cell>
          <cell r="K156">
            <v>30</v>
          </cell>
          <cell r="Q156">
            <v>15</v>
          </cell>
          <cell r="U156">
            <v>282.55500000000001</v>
          </cell>
          <cell r="AG156">
            <v>0</v>
          </cell>
        </row>
        <row r="157">
          <cell r="G157" t="str">
            <v>VIGILANTE ARMADO - 12X36 NOTURNO</v>
          </cell>
          <cell r="K157">
            <v>0</v>
          </cell>
          <cell r="Q157">
            <v>0</v>
          </cell>
          <cell r="U157">
            <v>0</v>
          </cell>
          <cell r="AG157">
            <v>0</v>
          </cell>
        </row>
        <row r="158">
          <cell r="G158" t="str">
            <v>VIGILANTE ARMADO - 12X36 NOTURNO</v>
          </cell>
          <cell r="K158">
            <v>0</v>
          </cell>
          <cell r="Q158">
            <v>0</v>
          </cell>
          <cell r="U158">
            <v>0</v>
          </cell>
          <cell r="AG158">
            <v>0</v>
          </cell>
        </row>
        <row r="159">
          <cell r="G159" t="str">
            <v>VIGILANTE ARMADO - 12X36 NOTURNO</v>
          </cell>
          <cell r="K159">
            <v>11</v>
          </cell>
          <cell r="Q159">
            <v>6</v>
          </cell>
          <cell r="U159">
            <v>113.02199999999999</v>
          </cell>
          <cell r="AG159">
            <v>0</v>
          </cell>
        </row>
        <row r="160">
          <cell r="G160" t="str">
            <v>VIGILANTE ARMADO - 12X36 NOTURNO</v>
          </cell>
          <cell r="K160">
            <v>19</v>
          </cell>
          <cell r="Q160">
            <v>10</v>
          </cell>
          <cell r="U160">
            <v>188.37</v>
          </cell>
          <cell r="AG160">
            <v>0</v>
          </cell>
        </row>
        <row r="161">
          <cell r="U161">
            <v>583.947</v>
          </cell>
          <cell r="AG161">
            <v>0</v>
          </cell>
        </row>
        <row r="162">
          <cell r="G162" t="str">
            <v>VIGILANTE ARMADO - 220 H</v>
          </cell>
          <cell r="K162">
            <v>30</v>
          </cell>
          <cell r="Q162">
            <v>19</v>
          </cell>
          <cell r="U162">
            <v>357.90300000000002</v>
          </cell>
          <cell r="AG162">
            <v>0</v>
          </cell>
        </row>
        <row r="163">
          <cell r="U163">
            <v>357.90300000000002</v>
          </cell>
          <cell r="AG163">
            <v>0</v>
          </cell>
        </row>
        <row r="164">
          <cell r="G164" t="str">
            <v>VIGILANTE ARMADO - 12X36 NOTURNO</v>
          </cell>
          <cell r="K164">
            <v>30</v>
          </cell>
          <cell r="Q164">
            <v>16</v>
          </cell>
          <cell r="U164">
            <v>301.392</v>
          </cell>
          <cell r="AG164">
            <v>0</v>
          </cell>
        </row>
        <row r="165">
          <cell r="G165" t="str">
            <v>VIGILANTE ARMADO - 12X36 NOTURNO</v>
          </cell>
          <cell r="K165">
            <v>24</v>
          </cell>
          <cell r="Q165">
            <v>12</v>
          </cell>
          <cell r="U165">
            <v>226.04399999999998</v>
          </cell>
          <cell r="AG165">
            <v>0</v>
          </cell>
        </row>
        <row r="166">
          <cell r="G166" t="str">
            <v>VIGILANTE ARMADO - 12X36 NOTURNO</v>
          </cell>
          <cell r="K166">
            <v>6</v>
          </cell>
          <cell r="Q166">
            <v>3</v>
          </cell>
          <cell r="U166">
            <v>56.510999999999996</v>
          </cell>
          <cell r="AG166">
            <v>0</v>
          </cell>
        </row>
        <row r="167">
          <cell r="G167" t="str">
            <v>VIGILANTE ARMADO - 12X36 DIURNO</v>
          </cell>
          <cell r="K167">
            <v>30</v>
          </cell>
          <cell r="Q167">
            <v>16</v>
          </cell>
          <cell r="U167">
            <v>301.392</v>
          </cell>
          <cell r="AG167">
            <v>0</v>
          </cell>
        </row>
        <row r="168">
          <cell r="G168" t="str">
            <v>VIGILANTE ARMADO - 12X36 DIURNO</v>
          </cell>
          <cell r="K168">
            <v>26</v>
          </cell>
          <cell r="Q168">
            <v>13</v>
          </cell>
          <cell r="U168">
            <v>244.88099999999997</v>
          </cell>
          <cell r="AG168">
            <v>0</v>
          </cell>
        </row>
        <row r="169">
          <cell r="G169" t="str">
            <v>VIGILANTE ARMADO - 12X36 DIURNO</v>
          </cell>
          <cell r="K169">
            <v>4</v>
          </cell>
          <cell r="Q169">
            <v>2</v>
          </cell>
          <cell r="U169">
            <v>37.673999999999999</v>
          </cell>
          <cell r="AG169">
            <v>0</v>
          </cell>
        </row>
        <row r="170">
          <cell r="U170">
            <v>1167.8939999999998</v>
          </cell>
          <cell r="AG170">
            <v>0</v>
          </cell>
        </row>
        <row r="171">
          <cell r="G171" t="str">
            <v>VIGILANTE ARMADO - 12X36 DIURNO</v>
          </cell>
          <cell r="K171">
            <v>30</v>
          </cell>
          <cell r="Q171">
            <v>15</v>
          </cell>
          <cell r="U171">
            <v>282.55500000000001</v>
          </cell>
          <cell r="AG171">
            <v>11.169200000000004</v>
          </cell>
        </row>
        <row r="172">
          <cell r="G172" t="str">
            <v>VIGILANTE ARMADO - 12X36 DIURNO</v>
          </cell>
          <cell r="K172">
            <v>0</v>
          </cell>
          <cell r="Q172">
            <v>0</v>
          </cell>
          <cell r="U172">
            <v>0</v>
          </cell>
          <cell r="AG172">
            <v>0</v>
          </cell>
        </row>
        <row r="173">
          <cell r="G173" t="str">
            <v>VIGILANTE ARMADO - 12X36 DIURNO</v>
          </cell>
          <cell r="K173">
            <v>30</v>
          </cell>
          <cell r="Q173">
            <v>16</v>
          </cell>
          <cell r="U173">
            <v>301.392</v>
          </cell>
          <cell r="AG173">
            <v>0</v>
          </cell>
        </row>
        <row r="174">
          <cell r="G174" t="str">
            <v>VIGILANTE ARMADO - 220 H</v>
          </cell>
          <cell r="K174">
            <v>30</v>
          </cell>
          <cell r="Q174">
            <v>20</v>
          </cell>
          <cell r="U174">
            <v>376.74</v>
          </cell>
          <cell r="AG174">
            <v>0</v>
          </cell>
        </row>
        <row r="175">
          <cell r="G175" t="str">
            <v>VIGILANTE ARMADO - 12X36 NOTURNO</v>
          </cell>
          <cell r="K175">
            <v>0</v>
          </cell>
          <cell r="Q175">
            <v>0</v>
          </cell>
          <cell r="U175">
            <v>0</v>
          </cell>
          <cell r="AG175">
            <v>0</v>
          </cell>
        </row>
        <row r="176">
          <cell r="G176" t="str">
            <v>VIGILANTE ARMADO - 12X36 NOTURNO</v>
          </cell>
          <cell r="K176">
            <v>30</v>
          </cell>
          <cell r="Q176">
            <v>15</v>
          </cell>
          <cell r="U176">
            <v>282.55500000000001</v>
          </cell>
          <cell r="AG176">
            <v>0</v>
          </cell>
        </row>
        <row r="177">
          <cell r="G177" t="str">
            <v>VIGILANTE ARMADO - 12X36 NOTURNO</v>
          </cell>
          <cell r="K177">
            <v>30</v>
          </cell>
          <cell r="Q177">
            <v>16</v>
          </cell>
          <cell r="U177">
            <v>301.392</v>
          </cell>
          <cell r="AG177">
            <v>66.869199999999992</v>
          </cell>
        </row>
        <row r="178">
          <cell r="U178">
            <v>1544.634</v>
          </cell>
          <cell r="AG178">
            <v>78.038399999999996</v>
          </cell>
        </row>
        <row r="179">
          <cell r="G179" t="str">
            <v>VIGILANTE ARMADO - 220 H</v>
          </cell>
          <cell r="K179">
            <v>30</v>
          </cell>
          <cell r="Q179">
            <v>20</v>
          </cell>
          <cell r="U179">
            <v>376.74</v>
          </cell>
          <cell r="AG179">
            <v>0</v>
          </cell>
        </row>
        <row r="180">
          <cell r="U180">
            <v>376.74</v>
          </cell>
          <cell r="AG180">
            <v>0</v>
          </cell>
        </row>
        <row r="181">
          <cell r="G181" t="str">
            <v>VIGILANTE ARMADO - 12X36 DIURNO</v>
          </cell>
          <cell r="K181">
            <v>30</v>
          </cell>
          <cell r="Q181">
            <v>15</v>
          </cell>
          <cell r="U181">
            <v>282.55500000000001</v>
          </cell>
          <cell r="AG181">
            <v>0</v>
          </cell>
        </row>
        <row r="182">
          <cell r="G182" t="str">
            <v>VIGILANTE ARMADO - 12X36 NOTURNO</v>
          </cell>
          <cell r="K182">
            <v>0</v>
          </cell>
          <cell r="Q182">
            <v>0</v>
          </cell>
          <cell r="U182">
            <v>0</v>
          </cell>
          <cell r="AG182">
            <v>0</v>
          </cell>
        </row>
        <row r="183">
          <cell r="G183" t="str">
            <v>VIGILANTE ARMADO - 12X36 NOTURNO</v>
          </cell>
          <cell r="K183">
            <v>30</v>
          </cell>
          <cell r="Q183">
            <v>16</v>
          </cell>
          <cell r="U183">
            <v>301.392</v>
          </cell>
          <cell r="AG183">
            <v>0</v>
          </cell>
        </row>
        <row r="184">
          <cell r="G184" t="str">
            <v>VIGILANTE ARMADO - 12X36 DIURNO</v>
          </cell>
          <cell r="K184">
            <v>0</v>
          </cell>
          <cell r="Q184">
            <v>0</v>
          </cell>
          <cell r="U184">
            <v>0</v>
          </cell>
          <cell r="AG184">
            <v>0</v>
          </cell>
        </row>
        <row r="185">
          <cell r="G185" t="str">
            <v>VIGILANTE ARMADO - 12X36 DIURNO</v>
          </cell>
          <cell r="K185">
            <v>30</v>
          </cell>
          <cell r="Q185">
            <v>16</v>
          </cell>
          <cell r="U185">
            <v>301.392</v>
          </cell>
          <cell r="AG185">
            <v>0</v>
          </cell>
        </row>
        <row r="186">
          <cell r="G186" t="str">
            <v>VIGILANTE ARMADO - 12X36 NOTURNO</v>
          </cell>
          <cell r="K186">
            <v>30</v>
          </cell>
          <cell r="Q186">
            <v>15</v>
          </cell>
          <cell r="U186">
            <v>282.55500000000001</v>
          </cell>
          <cell r="AG186">
            <v>0</v>
          </cell>
        </row>
        <row r="187">
          <cell r="U187">
            <v>1167.894</v>
          </cell>
          <cell r="AG187">
            <v>0</v>
          </cell>
        </row>
        <row r="188">
          <cell r="G188" t="str">
            <v>VIGILANTE ARMADO - 12X36 NOTURNO</v>
          </cell>
          <cell r="K188">
            <v>24</v>
          </cell>
          <cell r="Q188">
            <v>13</v>
          </cell>
          <cell r="U188">
            <v>244.88099999999997</v>
          </cell>
          <cell r="AG188">
            <v>0</v>
          </cell>
        </row>
        <row r="189">
          <cell r="G189" t="str">
            <v>VIGILANTE ARMADO - 12X36 NOTURNO</v>
          </cell>
          <cell r="K189">
            <v>6</v>
          </cell>
          <cell r="Q189">
            <v>3</v>
          </cell>
          <cell r="U189">
            <v>56.510999999999996</v>
          </cell>
          <cell r="AG189">
            <v>0</v>
          </cell>
        </row>
        <row r="190">
          <cell r="G190" t="str">
            <v>VIGILANTE ARMADO - 12X36 DIURNO</v>
          </cell>
          <cell r="K190">
            <v>30</v>
          </cell>
          <cell r="Q190">
            <v>15</v>
          </cell>
          <cell r="U190">
            <v>282.55500000000001</v>
          </cell>
          <cell r="AG190">
            <v>0</v>
          </cell>
        </row>
        <row r="191">
          <cell r="G191" t="str">
            <v>VIGILANTE ARMADO - 12X36 DIURNO</v>
          </cell>
          <cell r="K191">
            <v>30</v>
          </cell>
          <cell r="Q191">
            <v>16</v>
          </cell>
          <cell r="U191">
            <v>301.392</v>
          </cell>
          <cell r="AG191">
            <v>0</v>
          </cell>
        </row>
        <row r="192">
          <cell r="G192" t="str">
            <v>VIGILANTE ARMADO - 12X36 NOTURNO</v>
          </cell>
          <cell r="K192">
            <v>30</v>
          </cell>
          <cell r="Q192">
            <v>15</v>
          </cell>
          <cell r="U192">
            <v>282.55500000000001</v>
          </cell>
          <cell r="AG192">
            <v>0</v>
          </cell>
        </row>
        <row r="193">
          <cell r="U193">
            <v>1167.894</v>
          </cell>
          <cell r="AG193">
            <v>0</v>
          </cell>
        </row>
        <row r="194">
          <cell r="G194" t="str">
            <v>VIGILANTE ARMADO - 220 H</v>
          </cell>
          <cell r="K194">
            <v>30</v>
          </cell>
          <cell r="Q194">
            <v>20</v>
          </cell>
          <cell r="U194">
            <v>376.74</v>
          </cell>
          <cell r="AG194">
            <v>0</v>
          </cell>
        </row>
        <row r="195">
          <cell r="U195">
            <v>376.74</v>
          </cell>
          <cell r="AG195">
            <v>0</v>
          </cell>
        </row>
        <row r="196">
          <cell r="G196" t="str">
            <v>VIGILANTE ARMADO - 220 H</v>
          </cell>
          <cell r="K196">
            <v>30</v>
          </cell>
          <cell r="Q196">
            <v>20</v>
          </cell>
          <cell r="U196">
            <v>376.74</v>
          </cell>
          <cell r="AG196">
            <v>0</v>
          </cell>
        </row>
        <row r="197">
          <cell r="U197">
            <v>376.74</v>
          </cell>
          <cell r="AG197">
            <v>0</v>
          </cell>
        </row>
        <row r="198">
          <cell r="G198" t="str">
            <v>VIGILANTE ARMADO - 12X36 DIURNO</v>
          </cell>
          <cell r="K198">
            <v>30</v>
          </cell>
          <cell r="Q198">
            <v>16</v>
          </cell>
          <cell r="U198">
            <v>301.392</v>
          </cell>
          <cell r="AG198">
            <v>0</v>
          </cell>
        </row>
        <row r="199">
          <cell r="G199" t="str">
            <v>VIGILANTE ARMADO - 12X36 DIURNO</v>
          </cell>
          <cell r="K199">
            <v>30</v>
          </cell>
          <cell r="Q199">
            <v>15</v>
          </cell>
          <cell r="U199">
            <v>282.55500000000001</v>
          </cell>
          <cell r="AG199">
            <v>0</v>
          </cell>
        </row>
        <row r="200">
          <cell r="U200">
            <v>583.947</v>
          </cell>
          <cell r="AG200">
            <v>0</v>
          </cell>
        </row>
        <row r="201">
          <cell r="G201" t="str">
            <v>VIGILANTE ARMADO - 12X36 DIURNO</v>
          </cell>
          <cell r="K201">
            <v>30</v>
          </cell>
          <cell r="Q201">
            <v>16</v>
          </cell>
          <cell r="U201">
            <v>301.392</v>
          </cell>
          <cell r="AG201">
            <v>0</v>
          </cell>
        </row>
        <row r="202">
          <cell r="G202" t="str">
            <v>VIGILANTE ARMADO - 12X36 NOTURNO</v>
          </cell>
          <cell r="K202">
            <v>0</v>
          </cell>
          <cell r="Q202">
            <v>0</v>
          </cell>
          <cell r="U202">
            <v>0</v>
          </cell>
          <cell r="AG202">
            <v>0</v>
          </cell>
        </row>
        <row r="203">
          <cell r="G203" t="str">
            <v>VIGILANTE ARMADO - 12X36 NOTURNO</v>
          </cell>
          <cell r="K203">
            <v>30</v>
          </cell>
          <cell r="Q203">
            <v>16</v>
          </cell>
          <cell r="U203">
            <v>301.392</v>
          </cell>
          <cell r="AG203">
            <v>0</v>
          </cell>
        </row>
        <row r="204">
          <cell r="G204" t="str">
            <v>VIGILANTE ARMADO - 12X36 NOTURNO</v>
          </cell>
          <cell r="K204">
            <v>0</v>
          </cell>
          <cell r="Q204">
            <v>0</v>
          </cell>
          <cell r="U204">
            <v>0</v>
          </cell>
          <cell r="AG204">
            <v>0</v>
          </cell>
        </row>
        <row r="205">
          <cell r="G205" t="str">
            <v>VIGILANTE ARMADO - 12X36 NOTURNO</v>
          </cell>
          <cell r="K205">
            <v>30</v>
          </cell>
          <cell r="Q205">
            <v>16</v>
          </cell>
          <cell r="U205">
            <v>301.392</v>
          </cell>
          <cell r="AG205">
            <v>0</v>
          </cell>
        </row>
        <row r="206">
          <cell r="G206" t="str">
            <v>VIGILANTE ARMADO - 12X36 NOTURNO</v>
          </cell>
          <cell r="K206">
            <v>0</v>
          </cell>
          <cell r="Q206">
            <v>0</v>
          </cell>
          <cell r="U206">
            <v>0</v>
          </cell>
          <cell r="AG206">
            <v>0</v>
          </cell>
        </row>
        <row r="207">
          <cell r="G207" t="str">
            <v>VIGILANTE ARMADO - 12X36 NOTURNO</v>
          </cell>
          <cell r="K207">
            <v>0</v>
          </cell>
          <cell r="Q207">
            <v>0</v>
          </cell>
          <cell r="U207">
            <v>0</v>
          </cell>
          <cell r="AG207">
            <v>0</v>
          </cell>
        </row>
        <row r="208">
          <cell r="G208" t="str">
            <v>VIGILANTE ARMADO - 12X36 NOTURNO</v>
          </cell>
          <cell r="K208">
            <v>6</v>
          </cell>
          <cell r="Q208">
            <v>3</v>
          </cell>
          <cell r="U208">
            <v>56.510999999999996</v>
          </cell>
          <cell r="AG208">
            <v>0</v>
          </cell>
        </row>
        <row r="209">
          <cell r="G209" t="str">
            <v>VIGILANTE ARMADO - 12X36 NOTURNO</v>
          </cell>
          <cell r="K209">
            <v>24</v>
          </cell>
          <cell r="Q209">
            <v>12</v>
          </cell>
          <cell r="U209">
            <v>226.04399999999998</v>
          </cell>
          <cell r="AG209">
            <v>0</v>
          </cell>
        </row>
        <row r="210">
          <cell r="G210" t="str">
            <v>VIGILANTE ARMADO - 12X36 DIURNO</v>
          </cell>
          <cell r="K210">
            <v>30</v>
          </cell>
          <cell r="Q210">
            <v>15</v>
          </cell>
          <cell r="U210">
            <v>282.55500000000001</v>
          </cell>
          <cell r="AG210">
            <v>0</v>
          </cell>
        </row>
        <row r="211">
          <cell r="G211" t="str">
            <v>VIGILANTE ARMADO - 12X36 NOTURNO</v>
          </cell>
          <cell r="K211">
            <v>25</v>
          </cell>
          <cell r="Q211">
            <v>13</v>
          </cell>
          <cell r="U211">
            <v>244.88099999999997</v>
          </cell>
          <cell r="AG211">
            <v>0</v>
          </cell>
        </row>
        <row r="212">
          <cell r="G212" t="str">
            <v>VIGILANTE ARMADO - 12X36 NOTURNO</v>
          </cell>
          <cell r="K212">
            <v>5</v>
          </cell>
          <cell r="Q212">
            <v>2</v>
          </cell>
          <cell r="U212">
            <v>37.673999999999999</v>
          </cell>
          <cell r="AG212">
            <v>0</v>
          </cell>
        </row>
        <row r="213">
          <cell r="U213">
            <v>1751.8409999999999</v>
          </cell>
          <cell r="AG213">
            <v>0</v>
          </cell>
        </row>
        <row r="214">
          <cell r="G214" t="str">
            <v>VIGILANTE ARMADO - 220 H</v>
          </cell>
          <cell r="K214">
            <v>30</v>
          </cell>
          <cell r="Q214">
            <v>20</v>
          </cell>
          <cell r="U214">
            <v>376.74</v>
          </cell>
          <cell r="AG214">
            <v>0</v>
          </cell>
        </row>
        <row r="215">
          <cell r="U215">
            <v>376.74</v>
          </cell>
          <cell r="AG215">
            <v>0</v>
          </cell>
        </row>
        <row r="216">
          <cell r="G216" t="str">
            <v>VIGILANTE ARMADO - 12X36 DIURNO</v>
          </cell>
          <cell r="K216">
            <v>30</v>
          </cell>
          <cell r="Q216">
            <v>16</v>
          </cell>
          <cell r="U216">
            <v>301.392</v>
          </cell>
          <cell r="AG216">
            <v>0</v>
          </cell>
        </row>
        <row r="217">
          <cell r="G217" t="str">
            <v>VIGILANTE ARMADO - 12X36 DIURNO</v>
          </cell>
          <cell r="K217">
            <v>30</v>
          </cell>
          <cell r="Q217">
            <v>15</v>
          </cell>
          <cell r="U217">
            <v>282.55500000000001</v>
          </cell>
          <cell r="AG217">
            <v>0</v>
          </cell>
        </row>
        <row r="218">
          <cell r="G218" t="str">
            <v>VIGILANTE ARMADO - 12X36 NOTURNO</v>
          </cell>
          <cell r="K218">
            <v>30</v>
          </cell>
          <cell r="Q218">
            <v>16</v>
          </cell>
          <cell r="U218">
            <v>301.392</v>
          </cell>
          <cell r="AG218">
            <v>0</v>
          </cell>
        </row>
        <row r="219">
          <cell r="G219" t="str">
            <v>VIGILANTE ARMADO - 12X36 NOTURNO</v>
          </cell>
          <cell r="K219">
            <v>24</v>
          </cell>
          <cell r="Q219">
            <v>13</v>
          </cell>
          <cell r="U219">
            <v>244.88099999999997</v>
          </cell>
          <cell r="AG219">
            <v>0</v>
          </cell>
        </row>
        <row r="220">
          <cell r="G220" t="str">
            <v>VIGILANTE ARMADO - 12X36 NOTURNO</v>
          </cell>
          <cell r="K220">
            <v>6</v>
          </cell>
          <cell r="Q220">
            <v>3</v>
          </cell>
          <cell r="U220">
            <v>56.510999999999996</v>
          </cell>
          <cell r="AG220">
            <v>0</v>
          </cell>
        </row>
        <row r="221">
          <cell r="U221">
            <v>1186.7309999999998</v>
          </cell>
          <cell r="AG221">
            <v>0</v>
          </cell>
        </row>
        <row r="222">
          <cell r="U222">
            <v>34226.829000000027</v>
          </cell>
          <cell r="AG222">
            <v>1676.7185200000008</v>
          </cell>
        </row>
        <row r="256">
          <cell r="U256">
            <v>34226.829000000027</v>
          </cell>
          <cell r="AG256">
            <v>1676.7185200000008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354.01221818181813</v>
          </cell>
        </row>
        <row r="12">
          <cell r="H12" t="str">
            <v>VIGILANTE ARMADO - 220 H</v>
          </cell>
          <cell r="BJ12">
            <v>354.01221818181813</v>
          </cell>
        </row>
        <row r="13">
          <cell r="H13" t="str">
            <v>VIGILANTE ARMADO - 220 H</v>
          </cell>
          <cell r="BJ13">
            <v>354.01221818181813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354.01221818181813</v>
          </cell>
        </row>
        <row r="16">
          <cell r="H16" t="str">
            <v>VIGILANTE ARMADO - 220 H</v>
          </cell>
          <cell r="BJ16">
            <v>354.01221818181813</v>
          </cell>
        </row>
        <row r="17">
          <cell r="H17" t="str">
            <v>VIGILANTE ARMADO - 12X36 DIURNO</v>
          </cell>
          <cell r="BJ17">
            <v>274.3594690909091</v>
          </cell>
        </row>
        <row r="18">
          <cell r="H18" t="str">
            <v>VIGILANTE ARMADO - 12X36 DIURNO</v>
          </cell>
          <cell r="BJ18">
            <v>0</v>
          </cell>
        </row>
        <row r="19">
          <cell r="H19" t="str">
            <v>VIGILANTE ARMADO - 12X36 DIURNO</v>
          </cell>
          <cell r="BJ19">
            <v>274.3594690909091</v>
          </cell>
        </row>
        <row r="20">
          <cell r="H20" t="str">
            <v>VIGILANTE ARMADO - 12X36 DIURNO</v>
          </cell>
          <cell r="BJ20">
            <v>274.3594690909091</v>
          </cell>
        </row>
        <row r="21">
          <cell r="H21" t="str">
            <v>VIGILANTE ARMADO - 12X36 DIURNO</v>
          </cell>
          <cell r="BJ21">
            <v>0</v>
          </cell>
        </row>
        <row r="22">
          <cell r="H22" t="str">
            <v>VIGILANTE ARMADO - 12X36 DIURNO</v>
          </cell>
          <cell r="BJ22">
            <v>274.3594690909091</v>
          </cell>
        </row>
        <row r="23">
          <cell r="H23" t="str">
            <v>VIGILANTE ARMADO - 12X36 DIURNO</v>
          </cell>
          <cell r="BJ23">
            <v>0</v>
          </cell>
        </row>
        <row r="24">
          <cell r="H24" t="str">
            <v>VIGILANTE ARMADO - 12X36 NOTURNO</v>
          </cell>
          <cell r="BJ24">
            <v>0</v>
          </cell>
        </row>
        <row r="25">
          <cell r="H25" t="str">
            <v>VIGILANTE ARMADO - 12X36 NOTURNO</v>
          </cell>
          <cell r="BJ25">
            <v>0</v>
          </cell>
        </row>
        <row r="26">
          <cell r="H26" t="str">
            <v>VIGILANTE ARMADO - 12X36 NOTURNO</v>
          </cell>
          <cell r="BJ26">
            <v>328.48310981157022</v>
          </cell>
        </row>
        <row r="27">
          <cell r="H27" t="str">
            <v>VIGILANTE ARMADO - 12X36 DIURNO</v>
          </cell>
          <cell r="BJ27">
            <v>274.3594690909091</v>
          </cell>
        </row>
        <row r="28">
          <cell r="H28" t="str">
            <v>VIGILANTE ARMADO - 12X36 NOTURNO</v>
          </cell>
          <cell r="BJ28">
            <v>328.48310981157022</v>
          </cell>
        </row>
        <row r="29">
          <cell r="H29" t="str">
            <v>VIGILANTE ARMADO - 220 H</v>
          </cell>
          <cell r="BJ29">
            <v>354.01221818181813</v>
          </cell>
        </row>
        <row r="30">
          <cell r="H30" t="str">
            <v>VIGILANTE ARMADO - 12X36 NOTURNO</v>
          </cell>
          <cell r="BJ30">
            <v>328.48310981157022</v>
          </cell>
        </row>
        <row r="31">
          <cell r="H31" t="str">
            <v>VIGILANTE ARMADO - 12X36 NOTURNO</v>
          </cell>
          <cell r="BJ31">
            <v>328.48310981157022</v>
          </cell>
        </row>
        <row r="32">
          <cell r="H32" t="str">
            <v>VIGILANTE ARMADO - 12X36 NOTURNO</v>
          </cell>
          <cell r="BJ32">
            <v>328.48310981157022</v>
          </cell>
        </row>
        <row r="33">
          <cell r="H33" t="str">
            <v>VIGILANTE ARMADO - 12X36 DIURNO</v>
          </cell>
          <cell r="BJ33">
            <v>0</v>
          </cell>
        </row>
        <row r="34">
          <cell r="H34" t="str">
            <v>VIGILANTE ARMADO - 12X36 DIURNO</v>
          </cell>
          <cell r="BJ34">
            <v>274.3594690909091</v>
          </cell>
        </row>
        <row r="35">
          <cell r="H35" t="str">
            <v>VIGILANTE ARMADO - 12X36 DIURNO</v>
          </cell>
          <cell r="BJ35">
            <v>0</v>
          </cell>
        </row>
        <row r="36">
          <cell r="H36" t="str">
            <v>VIGILANTE ARMADO - 12X36 DIURNO</v>
          </cell>
          <cell r="BJ36">
            <v>0</v>
          </cell>
        </row>
        <row r="37">
          <cell r="H37" t="str">
            <v>VIGILANTE ARMADO - 12X36 DIURNO</v>
          </cell>
          <cell r="BJ37">
            <v>274.3594690909091</v>
          </cell>
        </row>
        <row r="38">
          <cell r="H38" t="str">
            <v>VIGILANTE ARMADO - 12X36 NOTURNO</v>
          </cell>
          <cell r="BJ38">
            <v>328.48310981157022</v>
          </cell>
        </row>
        <row r="39">
          <cell r="H39" t="str">
            <v>VIGILANTE ARMADO - 12X36 DIURNO</v>
          </cell>
          <cell r="BJ39">
            <v>274.3594690909091</v>
          </cell>
        </row>
        <row r="40">
          <cell r="H40" t="str">
            <v>VIGILANTE ARMADO - 12X36 DIURNO</v>
          </cell>
          <cell r="BJ40">
            <v>0</v>
          </cell>
        </row>
        <row r="41">
          <cell r="H41" t="str">
            <v>VIGILANTE ARMADO - 12X36 DIURNO</v>
          </cell>
          <cell r="BJ41">
            <v>274.3594690909091</v>
          </cell>
        </row>
        <row r="42">
          <cell r="H42" t="str">
            <v>VIGILANTE ARMADO - 12X36 DIURNO</v>
          </cell>
          <cell r="BJ42">
            <v>0</v>
          </cell>
        </row>
        <row r="43">
          <cell r="H43" t="str">
            <v>VIGILANTE ARMADO - 220 H</v>
          </cell>
          <cell r="BJ43">
            <v>354.01221818181813</v>
          </cell>
        </row>
        <row r="44">
          <cell r="H44" t="str">
            <v>VIGILANTE ARMADO - 220 H</v>
          </cell>
          <cell r="BJ44">
            <v>0</v>
          </cell>
        </row>
        <row r="45">
          <cell r="H45" t="str">
            <v>VIGILANTE ARMADO - 12X36 DIURNO</v>
          </cell>
          <cell r="BJ45">
            <v>274.3594690909091</v>
          </cell>
        </row>
        <row r="46">
          <cell r="H46" t="str">
            <v>VIGILANTE ARMADO - 12X36 DIURNO</v>
          </cell>
          <cell r="BJ46">
            <v>274.3594690909091</v>
          </cell>
        </row>
        <row r="47">
          <cell r="H47" t="str">
            <v>VIGILANTE ARMADO - 12X36 DIURNO</v>
          </cell>
          <cell r="BJ47">
            <v>0</v>
          </cell>
        </row>
        <row r="48">
          <cell r="H48" t="str">
            <v>VIGILANTE ARMADO - 12X36 NOTURNO</v>
          </cell>
          <cell r="BJ48">
            <v>0</v>
          </cell>
        </row>
        <row r="49">
          <cell r="H49" t="str">
            <v>VIGILANTE ARMADO - 12X36 NOTURNO</v>
          </cell>
          <cell r="BJ49">
            <v>328.48310981157022</v>
          </cell>
        </row>
        <row r="50">
          <cell r="H50" t="str">
            <v>VIGILANTE ARMADO - 12X36 NOTURNO</v>
          </cell>
          <cell r="BJ50">
            <v>0</v>
          </cell>
        </row>
        <row r="51">
          <cell r="H51" t="str">
            <v>VIGILANTE ARMADO - 220 H</v>
          </cell>
          <cell r="BJ51">
            <v>354.01221818181813</v>
          </cell>
        </row>
        <row r="52">
          <cell r="H52" t="str">
            <v>VIGILANTE ARMADO - 12X36 DIURNO</v>
          </cell>
          <cell r="BJ52">
            <v>274.3594690909091</v>
          </cell>
        </row>
        <row r="53">
          <cell r="H53" t="str">
            <v>VIGILANTE ARMADO - 12X36 DIURNO</v>
          </cell>
          <cell r="BJ53">
            <v>274.3594690909091</v>
          </cell>
        </row>
        <row r="54">
          <cell r="H54" t="str">
            <v>VIGILANTE ARMADO - 12X36 DIURNO</v>
          </cell>
          <cell r="BJ54">
            <v>0</v>
          </cell>
        </row>
        <row r="55">
          <cell r="H55" t="str">
            <v>VIGILANTE ARMADO - 12X36 NOTURNO</v>
          </cell>
          <cell r="BJ55">
            <v>328.48310981157022</v>
          </cell>
        </row>
        <row r="56">
          <cell r="H56" t="str">
            <v>VIGILANTE ARMADO - 12X36 DIURNO</v>
          </cell>
          <cell r="BJ56">
            <v>274.3594690909091</v>
          </cell>
        </row>
        <row r="57">
          <cell r="H57" t="str">
            <v>VIGILANTE ARMADO - 12X36 DIURNO</v>
          </cell>
          <cell r="BJ57">
            <v>274.3594690909091</v>
          </cell>
        </row>
        <row r="58">
          <cell r="H58" t="str">
            <v>VIGILANTE ARMADO - 12X36 NOTURNO</v>
          </cell>
          <cell r="BJ58">
            <v>328.48310981157022</v>
          </cell>
        </row>
        <row r="59">
          <cell r="H59" t="str">
            <v>VIGILANTE ARMADO - 12X36 NOTURNO</v>
          </cell>
          <cell r="BJ59">
            <v>0</v>
          </cell>
        </row>
        <row r="60">
          <cell r="H60" t="str">
            <v>VIGILANTE ARMADO - 12X36 NOTURNO</v>
          </cell>
          <cell r="BJ60">
            <v>328.48310981157022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- 12X36 DIURNO</v>
          </cell>
          <cell r="BJ62">
            <v>274.3594690909091</v>
          </cell>
        </row>
        <row r="63">
          <cell r="H63" t="str">
            <v>VIGILANTE ARMADO - 12X36 NOTURNO</v>
          </cell>
          <cell r="BJ63">
            <v>328.48310981157022</v>
          </cell>
        </row>
        <row r="64">
          <cell r="H64" t="str">
            <v>VIGILANTE ARMADO - 12X36 NOTURNO</v>
          </cell>
          <cell r="BJ64">
            <v>328.48310981157022</v>
          </cell>
        </row>
        <row r="65">
          <cell r="H65" t="str">
            <v>VIGILANTE ARMADO - 12X36 DIURNO</v>
          </cell>
          <cell r="BJ65">
            <v>0</v>
          </cell>
        </row>
        <row r="66">
          <cell r="H66" t="str">
            <v>VIGILANTE ARMADO - 12X36 DIURNO</v>
          </cell>
          <cell r="BJ66">
            <v>0</v>
          </cell>
        </row>
        <row r="67">
          <cell r="H67" t="str">
            <v>VIGILANTE ARMADO - 12X36 DIURNO</v>
          </cell>
          <cell r="BJ67">
            <v>274.3594690909091</v>
          </cell>
        </row>
        <row r="68">
          <cell r="H68" t="str">
            <v>VIGILANTE ARMADO - 12X36 DIURNO</v>
          </cell>
          <cell r="BJ68">
            <v>274.3594690909091</v>
          </cell>
        </row>
        <row r="69">
          <cell r="H69" t="str">
            <v>VIGILANTE ARMADO - 12X36 NOTURNO</v>
          </cell>
          <cell r="BJ69">
            <v>0</v>
          </cell>
        </row>
        <row r="70">
          <cell r="H70" t="str">
            <v>VIGILANTE ARMADO - 12X36 NOTURNO</v>
          </cell>
          <cell r="BJ70">
            <v>0</v>
          </cell>
        </row>
        <row r="71">
          <cell r="H71" t="str">
            <v>VIGILANTE ARMADO - 12X36 NOTURNO</v>
          </cell>
          <cell r="BJ71">
            <v>328.48310981157022</v>
          </cell>
        </row>
        <row r="72">
          <cell r="H72" t="str">
            <v>VIGILANTE ARMADO - 12X36 NOTURNO</v>
          </cell>
          <cell r="BJ72">
            <v>328.48310981157022</v>
          </cell>
        </row>
        <row r="73">
          <cell r="H73" t="str">
            <v>VIGILANTE ARMADO - 12X36 NOTURNO</v>
          </cell>
          <cell r="BJ73">
            <v>0</v>
          </cell>
        </row>
        <row r="74">
          <cell r="H74" t="str">
            <v>VIGILANTE ARMADO - 220 H</v>
          </cell>
          <cell r="BJ74">
            <v>354.01221818181813</v>
          </cell>
        </row>
        <row r="75">
          <cell r="H75" t="str">
            <v>VIGILANTE ARMADO - 220 H</v>
          </cell>
          <cell r="BJ75">
            <v>354.01221818181813</v>
          </cell>
        </row>
        <row r="76">
          <cell r="H76" t="str">
            <v>VIGILANTE ARMADO - 12X36 DIURNO</v>
          </cell>
          <cell r="BJ76">
            <v>274.3594690909091</v>
          </cell>
        </row>
        <row r="77">
          <cell r="H77" t="str">
            <v>VIGILANTE ARMADO - 12X36 DIURNO</v>
          </cell>
          <cell r="BJ77">
            <v>274.3594690909091</v>
          </cell>
        </row>
        <row r="78">
          <cell r="H78" t="str">
            <v>VIGILANTE ARMADO - 220 H</v>
          </cell>
          <cell r="BJ78">
            <v>354.01221818181813</v>
          </cell>
        </row>
        <row r="79">
          <cell r="H79" t="str">
            <v>VIGILANTE ARMADO - 220 H</v>
          </cell>
          <cell r="BJ79">
            <v>354.01221818181813</v>
          </cell>
        </row>
        <row r="80">
          <cell r="H80" t="str">
            <v>VIGILANTE ARMADO - 220 H</v>
          </cell>
          <cell r="BJ80">
            <v>354.01221818181813</v>
          </cell>
        </row>
        <row r="81">
          <cell r="H81" t="str">
            <v>VIGILANTE ARMADO - 220 H</v>
          </cell>
          <cell r="BJ81">
            <v>354.01221818181813</v>
          </cell>
        </row>
        <row r="82">
          <cell r="H82" t="str">
            <v>VIGILANTE ARMADO - 220 H</v>
          </cell>
          <cell r="BJ82">
            <v>354.01221818181813</v>
          </cell>
        </row>
        <row r="83">
          <cell r="H83" t="str">
            <v>VIGILANTE ARMADO - 12X36 NOTURNO</v>
          </cell>
          <cell r="BJ83">
            <v>328.48310981157022</v>
          </cell>
        </row>
        <row r="84">
          <cell r="H84" t="str">
            <v>VIGILANTE ARMADO - 12X36 NOTURNO</v>
          </cell>
          <cell r="BJ84">
            <v>0</v>
          </cell>
        </row>
        <row r="85">
          <cell r="H85" t="str">
            <v>VIGILANTE ARMADO - 12X36 NOTURNO</v>
          </cell>
          <cell r="BJ85">
            <v>328.48310981157022</v>
          </cell>
        </row>
        <row r="86">
          <cell r="H86" t="str">
            <v>VIGILANTE ARMADO - 12X36 DIURNO</v>
          </cell>
          <cell r="BJ86">
            <v>274.3594690909091</v>
          </cell>
        </row>
        <row r="87">
          <cell r="H87" t="str">
            <v>VIGILANTE ARMADO - 12X36 DIURNO</v>
          </cell>
          <cell r="BJ87">
            <v>0</v>
          </cell>
        </row>
        <row r="88">
          <cell r="H88" t="str">
            <v>VIGILANTE ARMADO - 12X36 DIURNO</v>
          </cell>
          <cell r="BJ88">
            <v>274.3594690909091</v>
          </cell>
        </row>
        <row r="89">
          <cell r="H89" t="str">
            <v>VIGILANTE ARMADO - 220 H</v>
          </cell>
          <cell r="BJ89">
            <v>0</v>
          </cell>
        </row>
        <row r="90">
          <cell r="H90" t="str">
            <v>VIGILANTE ARMADO - 220 H</v>
          </cell>
          <cell r="BJ90">
            <v>354.01221818181813</v>
          </cell>
        </row>
        <row r="91">
          <cell r="H91" t="str">
            <v>VIGILANTE ARMADO - 220 H</v>
          </cell>
          <cell r="BJ91">
            <v>354.01221818181813</v>
          </cell>
        </row>
        <row r="92">
          <cell r="H92" t="str">
            <v>VIGILANTE ARMADO - 220 H</v>
          </cell>
          <cell r="BJ92">
            <v>0</v>
          </cell>
        </row>
        <row r="93">
          <cell r="H93" t="str">
            <v>VIGILANTE ARMADO - 220 H</v>
          </cell>
          <cell r="BJ93">
            <v>0</v>
          </cell>
        </row>
        <row r="94">
          <cell r="H94" t="str">
            <v>VIGILANTE ARMADO - 220 H</v>
          </cell>
          <cell r="BJ94">
            <v>0</v>
          </cell>
        </row>
        <row r="95">
          <cell r="H95" t="str">
            <v>VIGILANTE ARMADO - 220 H</v>
          </cell>
          <cell r="BJ95">
            <v>354.01221818181813</v>
          </cell>
        </row>
        <row r="96">
          <cell r="H96" t="str">
            <v>VIGILANTE ARMADO - 12X36 DIURNO</v>
          </cell>
          <cell r="BJ96">
            <v>274.3594690909091</v>
          </cell>
        </row>
        <row r="97">
          <cell r="H97" t="str">
            <v>VIGILANTE ARMADO - 12X36 NOTURNO</v>
          </cell>
          <cell r="BJ97">
            <v>328.48310981157022</v>
          </cell>
        </row>
        <row r="98">
          <cell r="H98" t="str">
            <v>VIGILANTE ARMADO - 12X36 DIURNO</v>
          </cell>
          <cell r="BJ98">
            <v>274.3594690909091</v>
          </cell>
        </row>
        <row r="99">
          <cell r="H99" t="str">
            <v>VIGILANTE ARMADO - 12X36 NOTURNO</v>
          </cell>
          <cell r="BJ99">
            <v>328.48310981157022</v>
          </cell>
        </row>
        <row r="100">
          <cell r="H100" t="str">
            <v>VIGILANTE ARMADO - 220 H</v>
          </cell>
          <cell r="BJ100">
            <v>354.01221818181813</v>
          </cell>
        </row>
        <row r="101">
          <cell r="H101" t="str">
            <v>VIGILANTE ARMADO - 220 H</v>
          </cell>
          <cell r="BJ101">
            <v>354.01221818181813</v>
          </cell>
        </row>
        <row r="102">
          <cell r="H102" t="str">
            <v>VIGILANTE ARMADO - 220 H</v>
          </cell>
          <cell r="BJ102">
            <v>0</v>
          </cell>
        </row>
        <row r="103">
          <cell r="H103" t="str">
            <v>VIGILANTE ARMADO - 220 H</v>
          </cell>
          <cell r="BJ103">
            <v>0</v>
          </cell>
        </row>
        <row r="104">
          <cell r="H104" t="str">
            <v>VIGILANTE ARMADO - 220 H</v>
          </cell>
          <cell r="BJ104">
            <v>354.01221818181813</v>
          </cell>
        </row>
        <row r="105">
          <cell r="H105" t="str">
            <v>VIGILANTE ARMADO - 220 H</v>
          </cell>
          <cell r="BJ105">
            <v>354.01221818181813</v>
          </cell>
        </row>
        <row r="106">
          <cell r="H106" t="str">
            <v>VIGILANTE ARMADO - 220 H</v>
          </cell>
          <cell r="BJ106">
            <v>354.01221818181813</v>
          </cell>
        </row>
        <row r="107">
          <cell r="H107" t="str">
            <v>VIGILANTE ARMADO - 220 H</v>
          </cell>
          <cell r="BJ107">
            <v>354.01221818181813</v>
          </cell>
        </row>
        <row r="108">
          <cell r="H108" t="str">
            <v>VIGILANTE ARMADO - 12X36 DIURNO</v>
          </cell>
          <cell r="BJ108">
            <v>0</v>
          </cell>
        </row>
        <row r="109">
          <cell r="H109" t="str">
            <v>VIGILANTE ARMADO - 220 H</v>
          </cell>
          <cell r="BJ109">
            <v>354.01221818181813</v>
          </cell>
        </row>
        <row r="110">
          <cell r="H110" t="str">
            <v>VIGILANTE ARMADO - 12X36 DIURNO</v>
          </cell>
          <cell r="BJ110">
            <v>274.3594690909091</v>
          </cell>
        </row>
        <row r="111">
          <cell r="H111" t="str">
            <v>VIGILANTE ARMADO - 12X36 DIURNO</v>
          </cell>
          <cell r="BJ111">
            <v>0</v>
          </cell>
        </row>
        <row r="112">
          <cell r="H112" t="str">
            <v>VIGILANTE ARMADO - 12X36 NOTURNO</v>
          </cell>
          <cell r="BJ112">
            <v>328.48310981157022</v>
          </cell>
        </row>
        <row r="113">
          <cell r="H113" t="str">
            <v>VIGILANTE ARMADO - 12X36 NOTURNO</v>
          </cell>
          <cell r="BJ113">
            <v>0</v>
          </cell>
        </row>
        <row r="114">
          <cell r="H114" t="str">
            <v>VIGILANTE ARMADO - 12X36 DIURNO</v>
          </cell>
          <cell r="BJ114">
            <v>274.3594690909091</v>
          </cell>
        </row>
        <row r="115">
          <cell r="H115" t="str">
            <v>VIGILANTE ARMADO - 12X36 DIURNO</v>
          </cell>
          <cell r="BJ115">
            <v>0</v>
          </cell>
        </row>
        <row r="116">
          <cell r="H116" t="str">
            <v>VIGILANTE ARMADO - 12X36 DIURNO</v>
          </cell>
          <cell r="BJ116">
            <v>0</v>
          </cell>
        </row>
        <row r="117">
          <cell r="H117" t="str">
            <v>VIGILANTE ARMADO - 12X36 NOTURNO</v>
          </cell>
          <cell r="BJ117">
            <v>328.48310981157022</v>
          </cell>
        </row>
        <row r="118">
          <cell r="H118" t="str">
            <v>VIGILANTE ARMADO - 12X36 NOTURNO</v>
          </cell>
          <cell r="BJ118">
            <v>0</v>
          </cell>
        </row>
        <row r="119">
          <cell r="H119" t="str">
            <v>VIGILANTE ARMADO - 220 H</v>
          </cell>
          <cell r="BJ119">
            <v>354.01221818181813</v>
          </cell>
        </row>
        <row r="120">
          <cell r="H120" t="str">
            <v>VIGILANTE ARMADO - 12X36 NOTURNO</v>
          </cell>
          <cell r="BJ120">
            <v>328.48310981157022</v>
          </cell>
        </row>
        <row r="121">
          <cell r="H121" t="str">
            <v>VIGILANTE ARMADO - 12X36 NOTURNO</v>
          </cell>
          <cell r="BJ121">
            <v>0</v>
          </cell>
        </row>
        <row r="122">
          <cell r="H122" t="str">
            <v>VIGILANTE ARMADO - 12X36 NOTURNO</v>
          </cell>
          <cell r="BJ122">
            <v>0</v>
          </cell>
        </row>
        <row r="123">
          <cell r="H123" t="str">
            <v>VIGILANTE ARMADO - 12X36 NOTURNO</v>
          </cell>
          <cell r="BJ123">
            <v>328.48310981157022</v>
          </cell>
        </row>
        <row r="124">
          <cell r="H124" t="str">
            <v>VIGILANTE ARMADO - 12X36 NOTURNO</v>
          </cell>
          <cell r="BJ124">
            <v>0</v>
          </cell>
        </row>
        <row r="125">
          <cell r="H125" t="str">
            <v>VIGILANTE ARMADO - 220 H</v>
          </cell>
          <cell r="BJ125">
            <v>354.01221818181813</v>
          </cell>
        </row>
        <row r="126">
          <cell r="H126" t="str">
            <v>VIGILANTE ARMADO - 12X36 NOTURNO</v>
          </cell>
          <cell r="BJ126">
            <v>328.48310981157022</v>
          </cell>
        </row>
        <row r="127">
          <cell r="H127" t="str">
            <v>VIGILANTE ARMADO - 12X36 NOTURNO</v>
          </cell>
          <cell r="BJ127">
            <v>328.48310981157022</v>
          </cell>
        </row>
        <row r="128">
          <cell r="H128" t="str">
            <v>VIGILANTE ARMADO - 12X36 DIURNO</v>
          </cell>
          <cell r="BJ128">
            <v>274.3594690909091</v>
          </cell>
        </row>
        <row r="129">
          <cell r="H129" t="str">
            <v>VIGILANTE ARMADO - 12X36 DIURNO</v>
          </cell>
          <cell r="BJ129">
            <v>274.3594690909091</v>
          </cell>
        </row>
        <row r="130">
          <cell r="H130" t="str">
            <v>VIGILANTE ARMADO - 12X36 DIURNO</v>
          </cell>
          <cell r="BJ130">
            <v>274.3594690909091</v>
          </cell>
        </row>
        <row r="131">
          <cell r="H131" t="str">
            <v>VIGILANTE ARMADO - 12X36 DIURNO</v>
          </cell>
          <cell r="BJ131">
            <v>0</v>
          </cell>
        </row>
        <row r="132">
          <cell r="H132" t="str">
            <v>VIGILANTE ARMADO - 12X36 DIURNO</v>
          </cell>
          <cell r="BJ132">
            <v>274.3594690909091</v>
          </cell>
        </row>
        <row r="133">
          <cell r="H133" t="str">
            <v>VIGILANTE ARMADO - 220 H</v>
          </cell>
          <cell r="BJ133">
            <v>354.01221818181813</v>
          </cell>
        </row>
        <row r="134">
          <cell r="H134" t="str">
            <v>VIGILANTE ARMADO - 12X36 NOTURNO</v>
          </cell>
          <cell r="BJ134">
            <v>0</v>
          </cell>
        </row>
        <row r="135">
          <cell r="H135" t="str">
            <v>VIGILANTE ARMADO - 12X36 NOTURNO</v>
          </cell>
          <cell r="BJ135">
            <v>328.48310981157022</v>
          </cell>
        </row>
        <row r="136">
          <cell r="H136" t="str">
            <v>VIGILANTE ARMADO - 12X36 NOTURNO</v>
          </cell>
          <cell r="BJ136">
            <v>328.48310981157022</v>
          </cell>
        </row>
        <row r="137">
          <cell r="H137" t="str">
            <v>VIGILANTE ARMADO - 220 H</v>
          </cell>
          <cell r="BJ137">
            <v>354.01221818181813</v>
          </cell>
        </row>
        <row r="138">
          <cell r="H138" t="str">
            <v>VIGILANTE ARMADO - 12X36 DIURNO</v>
          </cell>
          <cell r="BJ138">
            <v>274.3594690909091</v>
          </cell>
        </row>
        <row r="139">
          <cell r="H139" t="str">
            <v>VIGILANTE ARMADO - 12X36 NOTURNO</v>
          </cell>
          <cell r="BJ139">
            <v>0</v>
          </cell>
        </row>
        <row r="140">
          <cell r="H140" t="str">
            <v>VIGILANTE ARMADO - 12X36 NOTURNO</v>
          </cell>
          <cell r="BJ140">
            <v>328.48310981157022</v>
          </cell>
        </row>
        <row r="141">
          <cell r="H141" t="str">
            <v>VIGILANTE ARMADO - 12X36 DIURNO</v>
          </cell>
          <cell r="BJ141">
            <v>0</v>
          </cell>
        </row>
        <row r="142">
          <cell r="H142" t="str">
            <v>VIGILANTE ARMADO - 12X36 DIURNO</v>
          </cell>
          <cell r="BJ142">
            <v>274.3594690909091</v>
          </cell>
        </row>
        <row r="143">
          <cell r="H143" t="str">
            <v>VIGILANTE ARMADO - 12X36 NOTURNO</v>
          </cell>
          <cell r="BJ143">
            <v>328.48310981157022</v>
          </cell>
        </row>
        <row r="144">
          <cell r="H144" t="str">
            <v>VIGILANTE ARMADO - 12X36 NOTURNO</v>
          </cell>
          <cell r="BJ144">
            <v>328.48310981157022</v>
          </cell>
        </row>
        <row r="145">
          <cell r="H145" t="str">
            <v>VIGILANTE ARMADO - 12X36 DIURNO</v>
          </cell>
          <cell r="BJ145">
            <v>274.3594690909091</v>
          </cell>
        </row>
        <row r="146">
          <cell r="H146" t="str">
            <v>VIGILANTE ARMADO - 12X36 DIURNO</v>
          </cell>
          <cell r="BJ146">
            <v>274.3594690909091</v>
          </cell>
        </row>
        <row r="147">
          <cell r="H147" t="str">
            <v>VIGILANTE ARMADO - 12X36 NOTURNO</v>
          </cell>
          <cell r="BJ147">
            <v>328.48310981157022</v>
          </cell>
        </row>
        <row r="148">
          <cell r="H148" t="str">
            <v>VIGILANTE ARMADO - 220 H</v>
          </cell>
          <cell r="BJ148">
            <v>354.01221818181813</v>
          </cell>
        </row>
        <row r="149">
          <cell r="H149" t="str">
            <v>VIGILANTE ARMADO - 220 H</v>
          </cell>
          <cell r="BJ149">
            <v>354.01221818181813</v>
          </cell>
        </row>
        <row r="150">
          <cell r="H150" t="str">
            <v>VIGILANTE ARMADO - 12X36 DIURNO</v>
          </cell>
          <cell r="BJ150">
            <v>274.3594690909091</v>
          </cell>
        </row>
        <row r="151">
          <cell r="H151" t="str">
            <v>VIGILANTE ARMADO - 12X36 DIURNO</v>
          </cell>
          <cell r="BJ151">
            <v>274.3594690909091</v>
          </cell>
        </row>
        <row r="152">
          <cell r="H152" t="str">
            <v>VIGILANTE ARMADO - 12X36 DIURNO</v>
          </cell>
          <cell r="BJ152">
            <v>274.3594690909091</v>
          </cell>
        </row>
        <row r="153">
          <cell r="H153" t="str">
            <v>VIGILANTE ARMADO - 12X36 NOTURNO</v>
          </cell>
          <cell r="BJ153">
            <v>0</v>
          </cell>
        </row>
        <row r="154">
          <cell r="H154" t="str">
            <v>VIGILANTE ARMADO - 12X36 NOTURNO</v>
          </cell>
          <cell r="BJ154">
            <v>328.48310981157022</v>
          </cell>
        </row>
        <row r="155">
          <cell r="H155" t="str">
            <v>VIGILANTE ARMADO - 12X36 NOTURNO</v>
          </cell>
          <cell r="BJ155">
            <v>0</v>
          </cell>
        </row>
        <row r="156">
          <cell r="H156" t="str">
            <v>VIGILANTE ARMADO - 12X36 NOTURNO</v>
          </cell>
          <cell r="BJ156">
            <v>328.48310981157022</v>
          </cell>
        </row>
        <row r="157">
          <cell r="H157" t="str">
            <v>VIGILANTE ARMADO - 12X36 NOTURNO</v>
          </cell>
          <cell r="BJ157">
            <v>0</v>
          </cell>
        </row>
        <row r="158">
          <cell r="H158" t="str">
            <v>VIGILANTE ARMADO - 12X36 NOTURNO</v>
          </cell>
          <cell r="BJ158">
            <v>0</v>
          </cell>
        </row>
        <row r="159">
          <cell r="H159" t="str">
            <v>VIGILANTE ARMADO - 12X36 NOTURNO</v>
          </cell>
          <cell r="BJ159">
            <v>328.48310981157022</v>
          </cell>
        </row>
        <row r="160">
          <cell r="H160" t="str">
            <v>VIGILANTE ARMADO - 12X36 NOTURNO</v>
          </cell>
          <cell r="BJ160">
            <v>0</v>
          </cell>
        </row>
        <row r="161">
          <cell r="H161" t="str">
            <v>VIGILANTE ARMADO - 12X36 DIURNO</v>
          </cell>
          <cell r="BJ161">
            <v>274.3594690909091</v>
          </cell>
        </row>
        <row r="162">
          <cell r="H162" t="str">
            <v>VIGILANTE ARMADO - 12X36 NOTURNO</v>
          </cell>
          <cell r="BJ162">
            <v>328.48310981157022</v>
          </cell>
        </row>
        <row r="163">
          <cell r="H163" t="str">
            <v>VIGILANTE ARMADO - 12X36 NOTURNO</v>
          </cell>
          <cell r="BJ163">
            <v>0</v>
          </cell>
        </row>
        <row r="164">
          <cell r="H164" t="str">
            <v>VIGILANTE ARMADO - 220 H</v>
          </cell>
          <cell r="BJ164">
            <v>354.01221818181813</v>
          </cell>
        </row>
        <row r="165">
          <cell r="H165" t="str">
            <v>VIGILANTE ARMADO - 12X36 DIURNO</v>
          </cell>
          <cell r="BJ165">
            <v>274.3594690909091</v>
          </cell>
        </row>
        <row r="166">
          <cell r="H166" t="str">
            <v>VIGILANTE ARMADO - 12X36 DIURNO</v>
          </cell>
          <cell r="BJ166">
            <v>274.3594690909091</v>
          </cell>
        </row>
        <row r="167">
          <cell r="H167" t="str">
            <v>VIGILANTE ARMADO - 12X36 NOTURNO</v>
          </cell>
          <cell r="BJ167">
            <v>328.48310981157022</v>
          </cell>
        </row>
        <row r="168">
          <cell r="H168" t="str">
            <v>VIGILANTE ARMADO - 12X36 NOTURNO</v>
          </cell>
          <cell r="BJ168">
            <v>328.48310981157022</v>
          </cell>
        </row>
        <row r="169">
          <cell r="H169" t="str">
            <v>VIGILANTE ARMADO - 12X36 NOTURNO</v>
          </cell>
          <cell r="BJ169">
            <v>0</v>
          </cell>
        </row>
        <row r="170">
          <cell r="H170"/>
          <cell r="BJ170"/>
        </row>
        <row r="178">
          <cell r="H17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376.74</v>
          </cell>
        </row>
        <row r="12">
          <cell r="B12">
            <v>1</v>
          </cell>
          <cell r="F12" t="str">
            <v>VIGILANTE ARMADO - 220 H</v>
          </cell>
          <cell r="R12">
            <v>376.74</v>
          </cell>
        </row>
        <row r="13">
          <cell r="B13">
            <v>1</v>
          </cell>
          <cell r="F13" t="str">
            <v>VIGILANTE ARMADO - 220 H</v>
          </cell>
          <cell r="R13">
            <v>376.74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</row>
        <row r="15">
          <cell r="B15">
            <v>1</v>
          </cell>
          <cell r="F15" t="str">
            <v>VIGILANTE ARMADO - 220 H</v>
          </cell>
          <cell r="R15">
            <v>376.74</v>
          </cell>
        </row>
        <row r="16">
          <cell r="B16">
            <v>1</v>
          </cell>
          <cell r="F16" t="str">
            <v>VIGILANTE ARMADO - 220 H</v>
          </cell>
          <cell r="R16">
            <v>376.74</v>
          </cell>
        </row>
        <row r="17">
          <cell r="B17">
            <v>1</v>
          </cell>
          <cell r="F17" t="str">
            <v>VIGILANTE ARMADO - 12X36 DIURNO</v>
          </cell>
          <cell r="R17">
            <v>291.9735</v>
          </cell>
        </row>
        <row r="18">
          <cell r="B18">
            <v>0</v>
          </cell>
          <cell r="F18" t="str">
            <v>VIGILANTE ARMADO - 12X36 DIURNO</v>
          </cell>
          <cell r="R18">
            <v>0</v>
          </cell>
        </row>
        <row r="19">
          <cell r="B19">
            <v>1</v>
          </cell>
          <cell r="F19" t="str">
            <v>VIGILANTE ARMADO - 12X36 DIURNO</v>
          </cell>
          <cell r="R19">
            <v>291.9735</v>
          </cell>
        </row>
        <row r="20">
          <cell r="B20">
            <v>1</v>
          </cell>
          <cell r="F20" t="str">
            <v>VIGILANTE ARMADO - 12X36 DIURNO</v>
          </cell>
          <cell r="R20">
            <v>291.9735</v>
          </cell>
        </row>
        <row r="21">
          <cell r="B21">
            <v>0</v>
          </cell>
          <cell r="F21" t="str">
            <v>VIGILANTE ARMADO - 12X36 DIURNO</v>
          </cell>
          <cell r="R21">
            <v>0</v>
          </cell>
        </row>
        <row r="22">
          <cell r="B22">
            <v>1</v>
          </cell>
          <cell r="F22" t="str">
            <v>VIGILANTE ARMADO - 12X36 DIURNO</v>
          </cell>
          <cell r="R22">
            <v>291.9735</v>
          </cell>
        </row>
        <row r="23">
          <cell r="B23">
            <v>0</v>
          </cell>
          <cell r="F23" t="str">
            <v>VIGILANTE ARMADO - 12X36 DIURNO</v>
          </cell>
          <cell r="R23">
            <v>0</v>
          </cell>
        </row>
        <row r="24">
          <cell r="B24">
            <v>0</v>
          </cell>
          <cell r="F24" t="str">
            <v>VIGILANTE ARMADO - 12X36 NOTURNO</v>
          </cell>
          <cell r="R24">
            <v>0</v>
          </cell>
        </row>
        <row r="25">
          <cell r="B25">
            <v>0</v>
          </cell>
          <cell r="F25" t="str">
            <v>VIGILANTE ARMADO - 12X36 NOTURNO</v>
          </cell>
          <cell r="R25">
            <v>0</v>
          </cell>
        </row>
        <row r="26">
          <cell r="B26">
            <v>1</v>
          </cell>
          <cell r="F26" t="str">
            <v>VIGILANTE ARMADO - 12X36 NOTURNO</v>
          </cell>
          <cell r="R26">
            <v>291.9735</v>
          </cell>
        </row>
        <row r="27">
          <cell r="B27">
            <v>1</v>
          </cell>
          <cell r="F27" t="str">
            <v>VIGILANTE ARMADO - 12X36 DIURNO</v>
          </cell>
          <cell r="R27">
            <v>291.9735</v>
          </cell>
        </row>
        <row r="28">
          <cell r="B28">
            <v>1</v>
          </cell>
          <cell r="F28" t="str">
            <v>VIGILANTE ARMADO - 12X36 NOTURNO</v>
          </cell>
          <cell r="R28">
            <v>291.9735</v>
          </cell>
        </row>
        <row r="29">
          <cell r="B29">
            <v>1</v>
          </cell>
          <cell r="F29" t="str">
            <v>VIGILANTE ARMADO - 220 H</v>
          </cell>
          <cell r="R29">
            <v>376.74</v>
          </cell>
        </row>
        <row r="30">
          <cell r="B30">
            <v>1</v>
          </cell>
          <cell r="F30" t="str">
            <v>VIGILANTE ARMADO - 12X36 NOTURNO</v>
          </cell>
          <cell r="R30">
            <v>291.9735</v>
          </cell>
        </row>
        <row r="31">
          <cell r="B31">
            <v>1</v>
          </cell>
          <cell r="F31" t="str">
            <v>VIGILANTE ARMADO - 12X36 NOTURNO</v>
          </cell>
          <cell r="R31">
            <v>291.9735</v>
          </cell>
        </row>
        <row r="32">
          <cell r="B32">
            <v>1</v>
          </cell>
          <cell r="F32" t="str">
            <v>VIGILANTE ARMADO - 12X36 NOTURNO</v>
          </cell>
          <cell r="R32">
            <v>291.9735</v>
          </cell>
        </row>
        <row r="33">
          <cell r="B33">
            <v>0</v>
          </cell>
          <cell r="F33" t="str">
            <v>VIGILANTE ARMADO - 12X36 DIURNO</v>
          </cell>
          <cell r="R33">
            <v>0</v>
          </cell>
        </row>
        <row r="34">
          <cell r="B34">
            <v>1</v>
          </cell>
          <cell r="F34" t="str">
            <v>VIGILANTE ARMADO - 12X36 DIURNO</v>
          </cell>
          <cell r="R34">
            <v>291.9735</v>
          </cell>
        </row>
        <row r="35">
          <cell r="B35">
            <v>0</v>
          </cell>
          <cell r="F35" t="str">
            <v>VIGILANTE ARMADO - 12X36 DIURNO</v>
          </cell>
          <cell r="R35">
            <v>0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</row>
        <row r="37">
          <cell r="B37">
            <v>1</v>
          </cell>
          <cell r="F37" t="str">
            <v>VIGILANTE ARMADO - 12X36 DIURNO</v>
          </cell>
          <cell r="R37">
            <v>291.9735</v>
          </cell>
        </row>
        <row r="38">
          <cell r="B38">
            <v>1</v>
          </cell>
          <cell r="F38" t="str">
            <v>VIGILANTE ARMADO - 12X36 NOTURNO</v>
          </cell>
          <cell r="R38">
            <v>291.9735</v>
          </cell>
        </row>
        <row r="39">
          <cell r="B39">
            <v>1</v>
          </cell>
          <cell r="F39" t="str">
            <v>VIGILANTE ARMADO - 12X36 DIURNO</v>
          </cell>
          <cell r="R39">
            <v>291.9735</v>
          </cell>
        </row>
        <row r="40">
          <cell r="B40">
            <v>0</v>
          </cell>
          <cell r="F40" t="str">
            <v>VIGILANTE ARMADO - 12X36 DIURNO</v>
          </cell>
          <cell r="R40">
            <v>0</v>
          </cell>
        </row>
        <row r="41">
          <cell r="B41">
            <v>1</v>
          </cell>
          <cell r="F41" t="str">
            <v>VIGILANTE ARMADO - 12X36 DIURNO</v>
          </cell>
          <cell r="R41">
            <v>291.9735</v>
          </cell>
        </row>
        <row r="42">
          <cell r="B42">
            <v>0</v>
          </cell>
          <cell r="F42" t="str">
            <v>VIGILANTE ARMADO - 12X36 DIURNO</v>
          </cell>
          <cell r="R42">
            <v>0</v>
          </cell>
        </row>
        <row r="43">
          <cell r="B43">
            <v>1</v>
          </cell>
          <cell r="F43" t="str">
            <v>VIGILANTE ARMADO - 220 H</v>
          </cell>
          <cell r="R43">
            <v>376.74</v>
          </cell>
        </row>
        <row r="44">
          <cell r="B44">
            <v>0</v>
          </cell>
          <cell r="F44" t="str">
            <v>VIGILANTE ARMADO - 220 H</v>
          </cell>
          <cell r="R44">
            <v>0</v>
          </cell>
        </row>
        <row r="45">
          <cell r="B45">
            <v>1</v>
          </cell>
          <cell r="F45" t="str">
            <v>VIGILANTE ARMADO - 12X36 DIURNO</v>
          </cell>
          <cell r="R45">
            <v>291.9735</v>
          </cell>
        </row>
        <row r="46">
          <cell r="B46">
            <v>1</v>
          </cell>
          <cell r="F46" t="str">
            <v>VIGILANTE ARMADO - 12X36 DIURNO</v>
          </cell>
          <cell r="R46">
            <v>291.9735</v>
          </cell>
        </row>
        <row r="47">
          <cell r="B47">
            <v>0</v>
          </cell>
          <cell r="F47" t="str">
            <v>VIGILANTE ARMADO - 12X36 DIURNO</v>
          </cell>
          <cell r="R47">
            <v>0</v>
          </cell>
        </row>
        <row r="48">
          <cell r="B48">
            <v>0</v>
          </cell>
          <cell r="F48" t="str">
            <v>VIGILANTE ARMADO - 12X36 NOTURNO</v>
          </cell>
          <cell r="R48">
            <v>0</v>
          </cell>
        </row>
        <row r="49">
          <cell r="B49">
            <v>1</v>
          </cell>
          <cell r="F49" t="str">
            <v>VIGILANTE ARMADO - 12X36 NOTURNO</v>
          </cell>
          <cell r="R49">
            <v>291.9735</v>
          </cell>
        </row>
        <row r="50">
          <cell r="B50">
            <v>0</v>
          </cell>
          <cell r="F50" t="str">
            <v>VIGILANTE ARMADO - 12X36 NOTURNO</v>
          </cell>
          <cell r="R50">
            <v>0</v>
          </cell>
        </row>
        <row r="51">
          <cell r="B51">
            <v>1</v>
          </cell>
          <cell r="F51" t="str">
            <v>VIGILANTE ARMADO - 220 H</v>
          </cell>
          <cell r="R51">
            <v>376.74</v>
          </cell>
        </row>
        <row r="52">
          <cell r="B52">
            <v>1</v>
          </cell>
          <cell r="F52" t="str">
            <v>VIGILANTE ARMADO - 12X36 DIURNO</v>
          </cell>
          <cell r="R52">
            <v>291.9735</v>
          </cell>
        </row>
        <row r="53">
          <cell r="B53">
            <v>1</v>
          </cell>
          <cell r="F53" t="str">
            <v>VIGILANTE ARMADO - 12X36 DIURNO</v>
          </cell>
          <cell r="R53">
            <v>291.9735</v>
          </cell>
        </row>
        <row r="54">
          <cell r="B54">
            <v>0</v>
          </cell>
          <cell r="F54" t="str">
            <v>VIGILANTE ARMADO - 12X36 DIURNO</v>
          </cell>
          <cell r="R54">
            <v>0</v>
          </cell>
        </row>
        <row r="55">
          <cell r="B55">
            <v>1</v>
          </cell>
          <cell r="F55" t="str">
            <v>VIGILANTE ARMADO - 12X36 NOTURNO</v>
          </cell>
          <cell r="R55">
            <v>291.9735</v>
          </cell>
        </row>
        <row r="56">
          <cell r="B56">
            <v>1</v>
          </cell>
          <cell r="F56" t="str">
            <v>VIGILANTE ARMADO - 12X36 DIURNO</v>
          </cell>
          <cell r="R56">
            <v>291.9735</v>
          </cell>
        </row>
        <row r="57">
          <cell r="B57">
            <v>1</v>
          </cell>
          <cell r="F57" t="str">
            <v>VIGILANTE ARMADO - 12X36 DIURNO</v>
          </cell>
          <cell r="R57">
            <v>291.9735</v>
          </cell>
        </row>
        <row r="58">
          <cell r="B58">
            <v>1</v>
          </cell>
          <cell r="F58" t="str">
            <v>VIGILANTE ARMADO - 12X36 NOTURNO</v>
          </cell>
          <cell r="R58">
            <v>291.9735</v>
          </cell>
        </row>
        <row r="59">
          <cell r="B59">
            <v>0</v>
          </cell>
          <cell r="F59" t="str">
            <v>VIGILANTE ARMADO - 12X36 NOTURNO</v>
          </cell>
          <cell r="R59">
            <v>0</v>
          </cell>
        </row>
        <row r="60">
          <cell r="B60">
            <v>1</v>
          </cell>
          <cell r="F60" t="str">
            <v>VIGILANTE ARMADO - 12X36 NOTURNO</v>
          </cell>
          <cell r="R60">
            <v>291.9735</v>
          </cell>
        </row>
        <row r="61">
          <cell r="B61">
            <v>0</v>
          </cell>
          <cell r="F61" t="str">
            <v>VIGILANTE ARMADO - 12X36 DIURNO</v>
          </cell>
          <cell r="R61">
            <v>0</v>
          </cell>
        </row>
        <row r="62">
          <cell r="B62">
            <v>1</v>
          </cell>
          <cell r="F62" t="str">
            <v>VIGILANTE ARMADO - 12X36 DIURNO</v>
          </cell>
          <cell r="R62">
            <v>291.9735</v>
          </cell>
        </row>
        <row r="63">
          <cell r="B63">
            <v>1</v>
          </cell>
          <cell r="F63" t="str">
            <v>VIGILANTE ARMADO - 12X36 NOTURNO</v>
          </cell>
          <cell r="R63">
            <v>291.9735</v>
          </cell>
        </row>
        <row r="64">
          <cell r="B64">
            <v>1</v>
          </cell>
          <cell r="F64" t="str">
            <v>VIGILANTE ARMADO - 12X36 NOTURNO</v>
          </cell>
          <cell r="R64">
            <v>291.9735</v>
          </cell>
        </row>
        <row r="65">
          <cell r="B65">
            <v>0</v>
          </cell>
          <cell r="F65" t="str">
            <v>VIGILANTE ARMADO - 12X36 DIURNO</v>
          </cell>
          <cell r="R65">
            <v>0</v>
          </cell>
        </row>
        <row r="66">
          <cell r="B66">
            <v>0</v>
          </cell>
          <cell r="F66" t="str">
            <v>VIGILANTE ARMADO - 12X36 DIURNO</v>
          </cell>
          <cell r="R66">
            <v>0</v>
          </cell>
        </row>
        <row r="67">
          <cell r="B67">
            <v>1</v>
          </cell>
          <cell r="F67" t="str">
            <v>VIGILANTE ARMADO - 12X36 DIURNO</v>
          </cell>
          <cell r="R67">
            <v>291.9735</v>
          </cell>
        </row>
        <row r="68">
          <cell r="B68">
            <v>1</v>
          </cell>
          <cell r="F68" t="str">
            <v>VIGILANTE ARMADO - 12X36 DIURNO</v>
          </cell>
          <cell r="R68">
            <v>291.9735</v>
          </cell>
        </row>
        <row r="69">
          <cell r="B69">
            <v>0</v>
          </cell>
          <cell r="F69" t="str">
            <v>VIGILANTE ARMADO - 12X36 NOTURNO</v>
          </cell>
          <cell r="R69">
            <v>0</v>
          </cell>
        </row>
        <row r="70">
          <cell r="B70">
            <v>0</v>
          </cell>
          <cell r="F70" t="str">
            <v>VIGILANTE ARMADO - 12X36 NOTURNO</v>
          </cell>
          <cell r="R70">
            <v>0</v>
          </cell>
        </row>
        <row r="71">
          <cell r="B71">
            <v>1</v>
          </cell>
          <cell r="F71" t="str">
            <v>VIGILANTE ARMADO - 12X36 NOTURNO</v>
          </cell>
          <cell r="R71">
            <v>291.9735</v>
          </cell>
        </row>
        <row r="72">
          <cell r="B72">
            <v>1</v>
          </cell>
          <cell r="F72" t="str">
            <v>VIGILANTE ARMADO - 12X36 NOTURNO</v>
          </cell>
          <cell r="R72">
            <v>291.9735</v>
          </cell>
        </row>
        <row r="73">
          <cell r="B73">
            <v>0</v>
          </cell>
          <cell r="F73" t="str">
            <v>VIGILANTE ARMADO - 12X36 NOTURNO</v>
          </cell>
          <cell r="R73">
            <v>0</v>
          </cell>
        </row>
        <row r="74">
          <cell r="B74">
            <v>1</v>
          </cell>
          <cell r="F74" t="str">
            <v>VIGILANTE ARMADO - 220 H</v>
          </cell>
          <cell r="R74">
            <v>376.74</v>
          </cell>
        </row>
        <row r="75">
          <cell r="B75">
            <v>1</v>
          </cell>
          <cell r="F75" t="str">
            <v>VIGILANTE ARMADO - 220 H</v>
          </cell>
          <cell r="R75">
            <v>376.74</v>
          </cell>
        </row>
        <row r="76">
          <cell r="B76">
            <v>1</v>
          </cell>
          <cell r="F76" t="str">
            <v>VIGILANTE ARMADO - 12X36 DIURNO</v>
          </cell>
          <cell r="R76">
            <v>291.9735</v>
          </cell>
        </row>
        <row r="77">
          <cell r="B77">
            <v>1</v>
          </cell>
          <cell r="F77" t="str">
            <v>VIGILANTE ARMADO - 12X36 DIURNO</v>
          </cell>
          <cell r="R77">
            <v>291.9735</v>
          </cell>
        </row>
        <row r="78">
          <cell r="B78">
            <v>1</v>
          </cell>
          <cell r="F78" t="str">
            <v>VIGILANTE ARMADO - 220 H</v>
          </cell>
          <cell r="R78">
            <v>376.74</v>
          </cell>
        </row>
        <row r="79">
          <cell r="B79">
            <v>1</v>
          </cell>
          <cell r="F79" t="str">
            <v>VIGILANTE ARMADO - 220 H</v>
          </cell>
          <cell r="R79">
            <v>376.74</v>
          </cell>
        </row>
        <row r="80">
          <cell r="B80">
            <v>1</v>
          </cell>
          <cell r="F80" t="str">
            <v>VIGILANTE ARMADO - 220 H</v>
          </cell>
          <cell r="R80">
            <v>376.74</v>
          </cell>
        </row>
        <row r="81">
          <cell r="B81">
            <v>1</v>
          </cell>
          <cell r="F81" t="str">
            <v>VIGILANTE ARMADO - 220 H</v>
          </cell>
          <cell r="R81">
            <v>376.74</v>
          </cell>
        </row>
        <row r="82">
          <cell r="B82">
            <v>1</v>
          </cell>
          <cell r="F82" t="str">
            <v>VIGILANTE ARMADO - 220 H</v>
          </cell>
          <cell r="R82">
            <v>376.74</v>
          </cell>
        </row>
        <row r="83">
          <cell r="B83">
            <v>1</v>
          </cell>
          <cell r="F83" t="str">
            <v>VIGILANTE ARMADO - 12X36 NOTURNO</v>
          </cell>
          <cell r="R83">
            <v>291.9735</v>
          </cell>
        </row>
        <row r="84">
          <cell r="B84">
            <v>0</v>
          </cell>
          <cell r="F84" t="str">
            <v>VIGILANTE ARMADO - 12X36 NOTURNO</v>
          </cell>
          <cell r="R84">
            <v>0</v>
          </cell>
        </row>
        <row r="85">
          <cell r="B85">
            <v>1</v>
          </cell>
          <cell r="F85" t="str">
            <v>VIGILANTE ARMADO - 12X36 NOTURNO</v>
          </cell>
          <cell r="R85">
            <v>291.9735</v>
          </cell>
        </row>
        <row r="86">
          <cell r="B86">
            <v>1</v>
          </cell>
          <cell r="F86" t="str">
            <v>VIGILANTE ARMADO - 12X36 DIURNO</v>
          </cell>
          <cell r="R86">
            <v>291.9735</v>
          </cell>
        </row>
        <row r="87">
          <cell r="B87">
            <v>0</v>
          </cell>
          <cell r="F87" t="str">
            <v>VIGILANTE ARMADO - 12X36 DIURNO</v>
          </cell>
          <cell r="R87">
            <v>0</v>
          </cell>
        </row>
        <row r="88">
          <cell r="B88">
            <v>1</v>
          </cell>
          <cell r="F88" t="str">
            <v>VIGILANTE ARMADO - 12X36 DIURNO</v>
          </cell>
          <cell r="R88">
            <v>291.9735</v>
          </cell>
        </row>
        <row r="89">
          <cell r="B89">
            <v>0</v>
          </cell>
          <cell r="F89" t="str">
            <v>VIGILANTE ARMADO - 220 H</v>
          </cell>
          <cell r="R89">
            <v>0</v>
          </cell>
        </row>
        <row r="90">
          <cell r="B90">
            <v>1</v>
          </cell>
          <cell r="F90" t="str">
            <v>VIGILANTE ARMADO - 220 H</v>
          </cell>
          <cell r="R90">
            <v>376.74</v>
          </cell>
        </row>
        <row r="91">
          <cell r="B91">
            <v>1</v>
          </cell>
          <cell r="F91" t="str">
            <v>VIGILANTE ARMADO - 220 H</v>
          </cell>
          <cell r="R91">
            <v>376.74</v>
          </cell>
        </row>
        <row r="92">
          <cell r="B92">
            <v>0</v>
          </cell>
          <cell r="F92" t="str">
            <v>VIGILANTE ARMADO - 220 H</v>
          </cell>
          <cell r="R92">
            <v>0</v>
          </cell>
        </row>
        <row r="93">
          <cell r="B93">
            <v>0</v>
          </cell>
          <cell r="F93" t="str">
            <v>VIGILANTE ARMADO - 220 H</v>
          </cell>
          <cell r="R93">
            <v>0</v>
          </cell>
        </row>
        <row r="94">
          <cell r="B94">
            <v>0</v>
          </cell>
          <cell r="F94" t="str">
            <v>VIGILANTE ARMADO - 220 H</v>
          </cell>
          <cell r="R94">
            <v>0</v>
          </cell>
        </row>
        <row r="95">
          <cell r="B95">
            <v>1</v>
          </cell>
          <cell r="F95" t="str">
            <v>VIGILANTE ARMADO - 220 H</v>
          </cell>
          <cell r="R95">
            <v>376.74</v>
          </cell>
        </row>
        <row r="96">
          <cell r="B96">
            <v>1</v>
          </cell>
          <cell r="F96" t="str">
            <v>VIGILANTE ARMADO - 12X36 DIURNO</v>
          </cell>
          <cell r="R96">
            <v>291.9735</v>
          </cell>
        </row>
        <row r="97">
          <cell r="B97">
            <v>1</v>
          </cell>
          <cell r="F97" t="str">
            <v>VIGILANTE ARMADO - 12X36 NOTURNO</v>
          </cell>
          <cell r="R97">
            <v>291.9735</v>
          </cell>
        </row>
        <row r="98">
          <cell r="B98">
            <v>1</v>
          </cell>
          <cell r="F98" t="str">
            <v>VIGILANTE ARMADO - 12X36 DIURNO</v>
          </cell>
          <cell r="R98">
            <v>291.9735</v>
          </cell>
        </row>
        <row r="99">
          <cell r="B99">
            <v>1</v>
          </cell>
          <cell r="F99" t="str">
            <v>VIGILANTE ARMADO - 12X36 NOTURNO</v>
          </cell>
          <cell r="R99">
            <v>291.9735</v>
          </cell>
        </row>
        <row r="100">
          <cell r="B100">
            <v>1</v>
          </cell>
          <cell r="F100" t="str">
            <v>VIGILANTE ARMADO - 220 H</v>
          </cell>
          <cell r="R100">
            <v>376.74</v>
          </cell>
        </row>
        <row r="101">
          <cell r="B101">
            <v>1</v>
          </cell>
          <cell r="F101" t="str">
            <v>VIGILANTE ARMADO - 220 H</v>
          </cell>
          <cell r="R101">
            <v>376.74</v>
          </cell>
        </row>
        <row r="102">
          <cell r="B102">
            <v>0</v>
          </cell>
          <cell r="F102" t="str">
            <v>VIGILANTE ARMADO - 220 H</v>
          </cell>
          <cell r="R102">
            <v>0</v>
          </cell>
        </row>
        <row r="103">
          <cell r="B103">
            <v>0</v>
          </cell>
          <cell r="F103" t="str">
            <v>VIGILANTE ARMADO - 220 H</v>
          </cell>
          <cell r="R103">
            <v>0</v>
          </cell>
        </row>
        <row r="104">
          <cell r="B104">
            <v>1</v>
          </cell>
          <cell r="F104" t="str">
            <v>VIGILANTE ARMADO - 220 H</v>
          </cell>
          <cell r="R104">
            <v>376.74</v>
          </cell>
        </row>
        <row r="105">
          <cell r="B105">
            <v>1</v>
          </cell>
          <cell r="F105" t="str">
            <v>VIGILANTE ARMADO - 220 H</v>
          </cell>
          <cell r="R105">
            <v>376.74</v>
          </cell>
        </row>
        <row r="106">
          <cell r="B106">
            <v>1</v>
          </cell>
          <cell r="F106" t="str">
            <v>VIGILANTE ARMADO - 220 H</v>
          </cell>
          <cell r="R106">
            <v>376.74</v>
          </cell>
        </row>
        <row r="107">
          <cell r="B107">
            <v>1</v>
          </cell>
          <cell r="F107" t="str">
            <v>VIGILANTE ARMADO - 220 H</v>
          </cell>
          <cell r="R107">
            <v>376.74</v>
          </cell>
        </row>
        <row r="108">
          <cell r="B108">
            <v>0</v>
          </cell>
          <cell r="F108" t="str">
            <v>VIGILANTE ARMADO - 12X36 DIURNO</v>
          </cell>
          <cell r="R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376.74</v>
          </cell>
        </row>
        <row r="110">
          <cell r="B110">
            <v>1</v>
          </cell>
          <cell r="F110" t="str">
            <v>VIGILANTE ARMADO - 12X36 DIURNO</v>
          </cell>
          <cell r="R110">
            <v>291.9735</v>
          </cell>
        </row>
        <row r="111">
          <cell r="B111">
            <v>0</v>
          </cell>
          <cell r="F111" t="str">
            <v>VIGILANTE ARMADO - 12X36 DIURNO</v>
          </cell>
          <cell r="R111">
            <v>0</v>
          </cell>
        </row>
        <row r="112">
          <cell r="B112">
            <v>1</v>
          </cell>
          <cell r="F112" t="str">
            <v>VIGILANTE ARMADO - 12X36 NOTURNO</v>
          </cell>
          <cell r="R112">
            <v>291.9735</v>
          </cell>
        </row>
        <row r="113">
          <cell r="B113">
            <v>0</v>
          </cell>
          <cell r="F113" t="str">
            <v>VIGILANTE ARMADO - 12X36 NOTURNO</v>
          </cell>
          <cell r="R113">
            <v>0</v>
          </cell>
        </row>
        <row r="114">
          <cell r="B114">
            <v>1</v>
          </cell>
          <cell r="F114" t="str">
            <v>VIGILANTE ARMADO - 12X36 DIURNO</v>
          </cell>
          <cell r="R114">
            <v>291.9735</v>
          </cell>
        </row>
        <row r="115">
          <cell r="B115">
            <v>0</v>
          </cell>
          <cell r="F115" t="str">
            <v>VIGILANTE ARMADO - 12X36 DIURNO</v>
          </cell>
          <cell r="R115">
            <v>0</v>
          </cell>
        </row>
        <row r="116">
          <cell r="B116">
            <v>0</v>
          </cell>
          <cell r="F116" t="str">
            <v>VIGILANTE ARMADO - 12X36 DIURNO</v>
          </cell>
          <cell r="R116">
            <v>0</v>
          </cell>
        </row>
        <row r="117">
          <cell r="B117">
            <v>1</v>
          </cell>
          <cell r="F117" t="str">
            <v>VIGILANTE ARMADO - 12X36 NOTURNO</v>
          </cell>
          <cell r="R117">
            <v>291.9735</v>
          </cell>
        </row>
        <row r="118">
          <cell r="B118">
            <v>0</v>
          </cell>
          <cell r="F118" t="str">
            <v>VIGILANTE ARMADO - 12X36 NOTURNO</v>
          </cell>
          <cell r="R118">
            <v>0</v>
          </cell>
        </row>
        <row r="119">
          <cell r="B119">
            <v>1</v>
          </cell>
          <cell r="F119" t="str">
            <v>VIGILANTE ARMADO - 220 H</v>
          </cell>
          <cell r="R119">
            <v>376.74</v>
          </cell>
        </row>
        <row r="120">
          <cell r="B120">
            <v>1</v>
          </cell>
          <cell r="F120" t="str">
            <v>VIGILANTE ARMADO - 12X36 NOTURNO</v>
          </cell>
          <cell r="R120">
            <v>291.9735</v>
          </cell>
        </row>
        <row r="121">
          <cell r="B121">
            <v>0</v>
          </cell>
          <cell r="F121" t="str">
            <v>VIGILANTE ARMADO - 12X36 NOTURNO</v>
          </cell>
          <cell r="R121">
            <v>0</v>
          </cell>
        </row>
        <row r="122">
          <cell r="B122">
            <v>0</v>
          </cell>
          <cell r="F122" t="str">
            <v>VIGILANTE ARMADO - 12X36 NOTURNO</v>
          </cell>
          <cell r="R122">
            <v>0</v>
          </cell>
        </row>
        <row r="123">
          <cell r="B123">
            <v>1</v>
          </cell>
          <cell r="F123" t="str">
            <v>VIGILANTE ARMADO - 12X36 NOTURNO</v>
          </cell>
          <cell r="R123">
            <v>291.9735</v>
          </cell>
        </row>
        <row r="124">
          <cell r="B124">
            <v>0</v>
          </cell>
          <cell r="F124" t="str">
            <v>VIGILANTE ARMADO - 12X36 NOTURNO</v>
          </cell>
          <cell r="R124">
            <v>0</v>
          </cell>
        </row>
        <row r="125">
          <cell r="B125">
            <v>1</v>
          </cell>
          <cell r="F125" t="str">
            <v>VIGILANTE ARMADO - 220 H</v>
          </cell>
          <cell r="R125">
            <v>376.74</v>
          </cell>
        </row>
        <row r="126">
          <cell r="B126">
            <v>1</v>
          </cell>
          <cell r="F126" t="str">
            <v>VIGILANTE ARMADO - 12X36 NOTURNO</v>
          </cell>
          <cell r="R126">
            <v>291.9735</v>
          </cell>
        </row>
        <row r="127">
          <cell r="B127">
            <v>1</v>
          </cell>
          <cell r="F127" t="str">
            <v>VIGILANTE ARMADO - 12X36 NOTURNO</v>
          </cell>
          <cell r="R127">
            <v>291.9735</v>
          </cell>
        </row>
        <row r="128">
          <cell r="B128">
            <v>1</v>
          </cell>
          <cell r="F128" t="str">
            <v>VIGILANTE ARMADO - 12X36 DIURNO</v>
          </cell>
          <cell r="R128">
            <v>291.9735</v>
          </cell>
        </row>
        <row r="129">
          <cell r="B129">
            <v>1</v>
          </cell>
          <cell r="F129" t="str">
            <v>VIGILANTE ARMADO - 12X36 DIURNO</v>
          </cell>
          <cell r="R129">
            <v>291.9735</v>
          </cell>
        </row>
        <row r="130">
          <cell r="B130">
            <v>1</v>
          </cell>
          <cell r="F130" t="str">
            <v>VIGILANTE ARMADO - 12X36 DIURNO</v>
          </cell>
          <cell r="R130">
            <v>291.9735</v>
          </cell>
        </row>
        <row r="131">
          <cell r="B131">
            <v>0</v>
          </cell>
          <cell r="F131" t="str">
            <v>VIGILANTE ARMADO - 12X36 DIURNO</v>
          </cell>
          <cell r="R131">
            <v>0</v>
          </cell>
        </row>
        <row r="132">
          <cell r="B132">
            <v>1</v>
          </cell>
          <cell r="F132" t="str">
            <v>VIGILANTE ARMADO - 12X36 DIURNO</v>
          </cell>
          <cell r="R132">
            <v>291.9735</v>
          </cell>
        </row>
        <row r="133">
          <cell r="B133">
            <v>1</v>
          </cell>
          <cell r="F133" t="str">
            <v>VIGILANTE ARMADO - 220 H</v>
          </cell>
          <cell r="R133">
            <v>376.74</v>
          </cell>
        </row>
        <row r="134">
          <cell r="B134">
            <v>0</v>
          </cell>
          <cell r="F134" t="str">
            <v>VIGILANTE ARMADO - 12X36 NOTURNO</v>
          </cell>
          <cell r="R134">
            <v>0</v>
          </cell>
        </row>
        <row r="135">
          <cell r="B135">
            <v>1</v>
          </cell>
          <cell r="F135" t="str">
            <v>VIGILANTE ARMADO - 12X36 NOTURNO</v>
          </cell>
          <cell r="R135">
            <v>291.9735</v>
          </cell>
        </row>
        <row r="136">
          <cell r="B136">
            <v>1</v>
          </cell>
          <cell r="F136" t="str">
            <v>VIGILANTE ARMADO - 12X36 NOTURNO</v>
          </cell>
          <cell r="R136">
            <v>291.9735</v>
          </cell>
        </row>
        <row r="137">
          <cell r="B137">
            <v>1</v>
          </cell>
          <cell r="F137" t="str">
            <v>VIGILANTE ARMADO - 220 H</v>
          </cell>
          <cell r="R137">
            <v>376.74</v>
          </cell>
        </row>
        <row r="138">
          <cell r="B138">
            <v>1</v>
          </cell>
          <cell r="F138" t="str">
            <v>VIGILANTE ARMADO - 12X36 DIURNO</v>
          </cell>
          <cell r="R138">
            <v>291.9735</v>
          </cell>
        </row>
        <row r="139">
          <cell r="B139">
            <v>0</v>
          </cell>
          <cell r="F139" t="str">
            <v>VIGILANTE ARMADO - 12X36 NOTURNO</v>
          </cell>
          <cell r="R139">
            <v>0</v>
          </cell>
        </row>
        <row r="140">
          <cell r="B140">
            <v>1</v>
          </cell>
          <cell r="F140" t="str">
            <v>VIGILANTE ARMADO - 12X36 NOTURNO</v>
          </cell>
          <cell r="R140">
            <v>291.9735</v>
          </cell>
        </row>
        <row r="141">
          <cell r="B141">
            <v>0</v>
          </cell>
          <cell r="F141" t="str">
            <v>VIGILANTE ARMADO - 12X36 DIURNO</v>
          </cell>
          <cell r="R141">
            <v>0</v>
          </cell>
        </row>
        <row r="142">
          <cell r="B142">
            <v>1</v>
          </cell>
          <cell r="F142" t="str">
            <v>VIGILANTE ARMADO - 12X36 DIURNO</v>
          </cell>
          <cell r="R142">
            <v>291.9735</v>
          </cell>
        </row>
        <row r="143">
          <cell r="B143">
            <v>1</v>
          </cell>
          <cell r="F143" t="str">
            <v>VIGILANTE ARMADO - 12X36 NOTURNO</v>
          </cell>
          <cell r="R143">
            <v>291.9735</v>
          </cell>
        </row>
        <row r="144">
          <cell r="B144">
            <v>1</v>
          </cell>
          <cell r="F144" t="str">
            <v>VIGILANTE ARMADO - 12X36 NOTURNO</v>
          </cell>
          <cell r="R144">
            <v>291.9735</v>
          </cell>
        </row>
        <row r="145">
          <cell r="B145">
            <v>1</v>
          </cell>
          <cell r="F145" t="str">
            <v>VIGILANTE ARMADO - 12X36 DIURNO</v>
          </cell>
          <cell r="R145">
            <v>291.9735</v>
          </cell>
        </row>
        <row r="146">
          <cell r="B146">
            <v>1</v>
          </cell>
          <cell r="F146" t="str">
            <v>VIGILANTE ARMADO - 12X36 DIURNO</v>
          </cell>
          <cell r="R146">
            <v>291.9735</v>
          </cell>
        </row>
        <row r="147">
          <cell r="B147">
            <v>1</v>
          </cell>
          <cell r="F147" t="str">
            <v>VIGILANTE ARMADO - 12X36 NOTURNO</v>
          </cell>
          <cell r="R147">
            <v>291.9735</v>
          </cell>
        </row>
        <row r="148">
          <cell r="B148">
            <v>1</v>
          </cell>
          <cell r="F148" t="str">
            <v>VIGILANTE ARMADO - 220 H</v>
          </cell>
          <cell r="R148">
            <v>376.74</v>
          </cell>
        </row>
        <row r="149">
          <cell r="B149">
            <v>1</v>
          </cell>
          <cell r="F149" t="str">
            <v>VIGILANTE ARMADO - 220 H</v>
          </cell>
          <cell r="R149">
            <v>376.74</v>
          </cell>
        </row>
        <row r="150">
          <cell r="B150">
            <v>1</v>
          </cell>
          <cell r="F150" t="str">
            <v>VIGILANTE ARMADO - 12X36 DIURNO</v>
          </cell>
          <cell r="R150">
            <v>291.9735</v>
          </cell>
        </row>
        <row r="151">
          <cell r="B151">
            <v>1</v>
          </cell>
          <cell r="F151" t="str">
            <v>VIGILANTE ARMADO - 12X36 DIURNO</v>
          </cell>
          <cell r="R151">
            <v>291.9735</v>
          </cell>
        </row>
        <row r="152">
          <cell r="B152">
            <v>1</v>
          </cell>
          <cell r="F152" t="str">
            <v>VIGILANTE ARMADO - 12X36 DIURNO</v>
          </cell>
          <cell r="R152">
            <v>291.9735</v>
          </cell>
        </row>
        <row r="153">
          <cell r="B153">
            <v>0</v>
          </cell>
          <cell r="F153" t="str">
            <v>VIGILANTE ARMADO - 12X36 NOTURNO</v>
          </cell>
          <cell r="R153">
            <v>0</v>
          </cell>
        </row>
        <row r="154">
          <cell r="B154">
            <v>1</v>
          </cell>
          <cell r="F154" t="str">
            <v>VIGILANTE ARMADO - 12X36 NOTURNO</v>
          </cell>
          <cell r="R154">
            <v>291.9735</v>
          </cell>
        </row>
        <row r="155">
          <cell r="B155">
            <v>0</v>
          </cell>
          <cell r="F155" t="str">
            <v>VIGILANTE ARMADO - 12X36 NOTURNO</v>
          </cell>
          <cell r="R155">
            <v>0</v>
          </cell>
        </row>
        <row r="156">
          <cell r="B156">
            <v>1</v>
          </cell>
          <cell r="F156" t="str">
            <v>VIGILANTE ARMADO - 12X36 NOTURNO</v>
          </cell>
          <cell r="R156">
            <v>291.9735</v>
          </cell>
        </row>
        <row r="157">
          <cell r="B157">
            <v>0</v>
          </cell>
          <cell r="F157" t="str">
            <v>VIGILANTE ARMADO - 12X36 NOTURNO</v>
          </cell>
          <cell r="R157">
            <v>0</v>
          </cell>
        </row>
        <row r="158">
          <cell r="B158">
            <v>0</v>
          </cell>
          <cell r="F158" t="str">
            <v>VIGILANTE ARMADO - 12X36 NOTURNO</v>
          </cell>
          <cell r="R158">
            <v>0</v>
          </cell>
        </row>
        <row r="159">
          <cell r="B159">
            <v>1</v>
          </cell>
          <cell r="F159" t="str">
            <v>VIGILANTE ARMADO - 12X36 NOTURNO</v>
          </cell>
          <cell r="R159">
            <v>291.9735</v>
          </cell>
        </row>
        <row r="160">
          <cell r="B160">
            <v>1</v>
          </cell>
          <cell r="F160" t="str">
            <v>VIGILANTE ARMADO - 12X36 DIURNO</v>
          </cell>
          <cell r="R160">
            <v>291.9735</v>
          </cell>
        </row>
        <row r="161">
          <cell r="B161">
            <v>1</v>
          </cell>
          <cell r="F161" t="str">
            <v>VIGILANTE ARMADO - 12X36 NOTURNO</v>
          </cell>
          <cell r="R161">
            <v>291.9735</v>
          </cell>
        </row>
        <row r="162">
          <cell r="B162">
            <v>0</v>
          </cell>
          <cell r="F162" t="str">
            <v>VIGILANTE ARMADO - 12X36 NOTURNO</v>
          </cell>
          <cell r="R162">
            <v>0</v>
          </cell>
        </row>
        <row r="163">
          <cell r="B163">
            <v>1</v>
          </cell>
          <cell r="F163" t="str">
            <v>VIGILANTE ARMADO - 220 H</v>
          </cell>
          <cell r="R163">
            <v>376.74</v>
          </cell>
        </row>
        <row r="164">
          <cell r="B164">
            <v>1</v>
          </cell>
          <cell r="F164" t="str">
            <v>VIGILANTE ARMADO - 12X36 DIURNO</v>
          </cell>
          <cell r="R164">
            <v>291.9735</v>
          </cell>
        </row>
        <row r="165">
          <cell r="B165">
            <v>1</v>
          </cell>
          <cell r="F165" t="str">
            <v>VIGILANTE ARMADO - 12X36 DIURNO</v>
          </cell>
          <cell r="R165">
            <v>291.9735</v>
          </cell>
        </row>
        <row r="166">
          <cell r="B166">
            <v>1</v>
          </cell>
          <cell r="F166" t="str">
            <v>VIGILANTE ARMADO - 12X36 NOTURNO</v>
          </cell>
          <cell r="R166">
            <v>291.9735</v>
          </cell>
        </row>
        <row r="167">
          <cell r="B167">
            <v>0</v>
          </cell>
          <cell r="F167" t="str">
            <v>VIGILANTE ARMADO - 12X36 NOTURNO</v>
          </cell>
          <cell r="R167">
            <v>0</v>
          </cell>
        </row>
        <row r="168">
          <cell r="B168">
            <v>0</v>
          </cell>
          <cell r="F168">
            <v>0</v>
          </cell>
          <cell r="R168" t="e">
            <v>#N/A</v>
          </cell>
        </row>
        <row r="169">
          <cell r="B169"/>
          <cell r="F169"/>
          <cell r="R169" t="e">
            <v>#N/A</v>
          </cell>
        </row>
        <row r="170">
          <cell r="B170"/>
          <cell r="F170"/>
          <cell r="R170"/>
        </row>
        <row r="178">
          <cell r="B178" t="str">
            <v>FOI DEFINIDO QUE A METODOLOGIA DO CÁLCULO DE DIAS PARA VA E VT SERÁ IGUAL A "DIAS (20) MENOS DIAS ÚTEIS NÃO TRABALHADOS"</v>
          </cell>
          <cell r="F178"/>
          <cell r="R178"/>
        </row>
        <row r="179">
          <cell r="B179" t="str">
            <v xml:space="preserve">INICIALMENTE, QUANDO HOUVER FALTAS, FÉRIAS, AFASTAMENTOS, ETC, COM SUBSTITUTO, OS DIAS TRABALHADOS PELO SUBSTITUTO PODERÃO SER LANÇADOS NO TITULAR. </v>
          </cell>
          <cell r="F179"/>
          <cell r="R179"/>
        </row>
        <row r="180">
          <cell r="B180" t="str">
            <v>COM RELAÇÃO AO VALE TRANSPORTE, O DESCONTO DE 6% TERÁ SEMPRE DE SER PROPORCIONALIZADO PELOS DIAS TRABALHADOS NO MÊS (ISSO PARA O TITULAR E O SUBSTITUTO, SE HOUVER)</v>
          </cell>
          <cell r="F180"/>
          <cell r="R180"/>
        </row>
        <row r="181">
          <cell r="B181" t="str">
            <v>COM RELAÇÃO AO VALE TRANSPORTE, NAS FÉRIAS E FALTAS COM SUBSTITUTO, A REGRA É SEGUIR O TITULAR. SE ELE RECEBE O SUBSTITUTO RECEBE. SE NÃO RECEBE, O SUBSTITUTO NÃO RECEBE.</v>
          </cell>
          <cell r="F181"/>
          <cell r="R181"/>
        </row>
        <row r="182">
          <cell r="B182" t="str">
            <v>COM RELAÇÃO AO VALE TRANSPORTE, NAS LICENÇAS MATERNIDADE OU INSS E NAS DEMISSÕES,  A REGRA É SEGUIR O SUBSTITUTO OU NOVO CONTRATADO.</v>
          </cell>
          <cell r="F182"/>
          <cell r="R182"/>
        </row>
        <row r="183">
          <cell r="B183" t="str">
            <v>COM RELAÇÃO AO VALE TRANSPORTE, NO MÊS DA DEMISSÃO COM NOVO CONTRATADO,  SÓ PODE HAVER UM DESCONTO DE R$ 1,00  (POR DEFINIÇÃO SERÁ O DEMITIDO) POR POSTO DE TRABALHO.</v>
          </cell>
          <cell r="F183"/>
          <cell r="R183"/>
        </row>
        <row r="184">
          <cell r="B184" t="str">
            <v>COM RELAÇÃO AO VALE ALIMENTAÇÃO, OS VALORES DE CESTA BÁSICA SERÃO PROPORCIONALIZADOS. UTILIZAR O MESMO CRITÉRIO DOS TICKETS, OU SEJA, 20 DIAS MENOS DIAS ÚTEIS NÃO TRABALHADOS</v>
          </cell>
          <cell r="F184"/>
          <cell r="R184"/>
        </row>
      </sheetData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 e VT "/>
      <sheetName val="TR MENSAL"/>
      <sheetName val="VA E VT  (2)"/>
      <sheetName val="VA e VT  2"/>
      <sheetName val="Metlife"/>
      <sheetName val="12.2021"/>
      <sheetName val="Planilha2"/>
      <sheetName val="Planilha3"/>
      <sheetName val="Valecard"/>
      <sheetName val="Ótimo"/>
      <sheetName val="Odontogroup"/>
      <sheetName val="Vitallis"/>
      <sheetName val="Metilife"/>
      <sheetName val="Seguro"/>
      <sheetName val="VA E VT  MENSAL 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30</v>
          </cell>
          <cell r="Q5">
            <v>21</v>
          </cell>
          <cell r="U5">
            <v>395.58</v>
          </cell>
          <cell r="AG5">
            <v>0</v>
          </cell>
        </row>
        <row r="6">
          <cell r="G6" t="str">
            <v>VIGILANTE ARMADO - 220 H</v>
          </cell>
          <cell r="K6">
            <v>30</v>
          </cell>
          <cell r="Q6">
            <v>21</v>
          </cell>
          <cell r="U6">
            <v>395.58</v>
          </cell>
          <cell r="AG6">
            <v>0</v>
          </cell>
        </row>
        <row r="7">
          <cell r="G7" t="str">
            <v>VIGILANTE ARMADO - 220 H</v>
          </cell>
          <cell r="K7">
            <v>30</v>
          </cell>
          <cell r="Q7">
            <v>21</v>
          </cell>
          <cell r="U7">
            <v>395.58</v>
          </cell>
          <cell r="AG7">
            <v>0</v>
          </cell>
        </row>
        <row r="8">
          <cell r="G8" t="str">
            <v>VIGILANTE ARMADO - 220 H</v>
          </cell>
          <cell r="K8">
            <v>0</v>
          </cell>
          <cell r="Q8">
            <v>0</v>
          </cell>
          <cell r="U8">
            <v>0</v>
          </cell>
          <cell r="AG8">
            <v>0</v>
          </cell>
        </row>
        <row r="9">
          <cell r="G9" t="str">
            <v>VIGILANTE ARMADO - 220 H</v>
          </cell>
          <cell r="K9">
            <v>30</v>
          </cell>
          <cell r="Q9">
            <v>21</v>
          </cell>
          <cell r="U9">
            <v>395.58</v>
          </cell>
          <cell r="AG9">
            <v>0</v>
          </cell>
        </row>
        <row r="10">
          <cell r="G10" t="str">
            <v>VIGILANTE ARMADO - 220 H</v>
          </cell>
          <cell r="K10">
            <v>9</v>
          </cell>
          <cell r="Q10">
            <v>5</v>
          </cell>
          <cell r="U10">
            <v>94.18</v>
          </cell>
          <cell r="AG10">
            <v>0.8</v>
          </cell>
        </row>
        <row r="11">
          <cell r="G11" t="str">
            <v>VIGILANTE ARMADO - 220 H</v>
          </cell>
          <cell r="K11">
            <v>21</v>
          </cell>
          <cell r="Q11">
            <v>16</v>
          </cell>
          <cell r="U11">
            <v>301.39</v>
          </cell>
          <cell r="AG11">
            <v>0</v>
          </cell>
        </row>
        <row r="12">
          <cell r="G12" t="str">
            <v>VIGILANTE ARMADO - 12X36 DIURNO</v>
          </cell>
          <cell r="K12">
            <v>28</v>
          </cell>
          <cell r="Q12">
            <v>15</v>
          </cell>
          <cell r="U12">
            <v>282.55</v>
          </cell>
          <cell r="AG12">
            <v>161.27000000000001</v>
          </cell>
        </row>
        <row r="13">
          <cell r="G13" t="str">
            <v>VIGILANTE ARMADO - 12X36 DIURNO</v>
          </cell>
          <cell r="K13">
            <v>2</v>
          </cell>
          <cell r="Q13">
            <v>1</v>
          </cell>
          <cell r="U13">
            <v>18.84</v>
          </cell>
          <cell r="AG13">
            <v>0</v>
          </cell>
        </row>
        <row r="14">
          <cell r="G14" t="str">
            <v>VIGILANTE ARMADO - 12X36 DIURNO</v>
          </cell>
          <cell r="K14">
            <v>30</v>
          </cell>
          <cell r="Q14">
            <v>16</v>
          </cell>
          <cell r="U14">
            <v>301.39</v>
          </cell>
          <cell r="AG14">
            <v>57.39</v>
          </cell>
        </row>
        <row r="15">
          <cell r="G15" t="str">
            <v>VIGILANTE ARMADO - 12X36 DIURNO</v>
          </cell>
          <cell r="K15">
            <v>10</v>
          </cell>
          <cell r="Q15">
            <v>6</v>
          </cell>
          <cell r="U15">
            <v>113.02</v>
          </cell>
          <cell r="AG15">
            <v>0</v>
          </cell>
        </row>
        <row r="16">
          <cell r="G16" t="str">
            <v>VIGILANTE ARMADO - 12X36 DIURNO</v>
          </cell>
          <cell r="K16">
            <v>20</v>
          </cell>
          <cell r="Q16">
            <v>10</v>
          </cell>
          <cell r="U16">
            <v>188.37</v>
          </cell>
          <cell r="AG16">
            <v>105.11</v>
          </cell>
        </row>
        <row r="17">
          <cell r="G17" t="str">
            <v>VIGILANTE ARMADO - 12X36 DIURNO</v>
          </cell>
          <cell r="K17">
            <v>0</v>
          </cell>
          <cell r="Q17">
            <v>0</v>
          </cell>
          <cell r="U17">
            <v>0</v>
          </cell>
          <cell r="AG17">
            <v>0</v>
          </cell>
        </row>
        <row r="18">
          <cell r="G18" t="str">
            <v>VIGILANTE ARMADO - 12X36 DIURNO</v>
          </cell>
          <cell r="K18">
            <v>19</v>
          </cell>
          <cell r="Q18">
            <v>10</v>
          </cell>
          <cell r="U18">
            <v>188.37</v>
          </cell>
          <cell r="AG18">
            <v>27.42</v>
          </cell>
        </row>
        <row r="19">
          <cell r="G19" t="str">
            <v>VIGILANTE ARMADO - 12X36 DIURNO</v>
          </cell>
          <cell r="K19">
            <v>11</v>
          </cell>
          <cell r="Q19">
            <v>5</v>
          </cell>
          <cell r="U19">
            <v>94.18</v>
          </cell>
          <cell r="AG19">
            <v>0</v>
          </cell>
        </row>
        <row r="20">
          <cell r="G20" t="str">
            <v>VIGILANTE ARMADO - 12X36 NOTURNO</v>
          </cell>
          <cell r="K20">
            <v>0</v>
          </cell>
          <cell r="Q20">
            <v>0</v>
          </cell>
          <cell r="U20">
            <v>0</v>
          </cell>
          <cell r="AG20">
            <v>0</v>
          </cell>
        </row>
        <row r="21">
          <cell r="G21" t="str">
            <v>VIGILANTE ARMADO - 12X36 NOTURNO</v>
          </cell>
          <cell r="K21">
            <v>0</v>
          </cell>
          <cell r="Q21">
            <v>0</v>
          </cell>
          <cell r="U21">
            <v>0</v>
          </cell>
          <cell r="AG21">
            <v>0</v>
          </cell>
        </row>
        <row r="22">
          <cell r="G22" t="str">
            <v>VIGILANTE ARMADO - 12X36 NOTURNO</v>
          </cell>
          <cell r="K22">
            <v>24</v>
          </cell>
          <cell r="Q22">
            <v>13</v>
          </cell>
          <cell r="U22">
            <v>244.88</v>
          </cell>
          <cell r="AG22">
            <v>0</v>
          </cell>
        </row>
        <row r="23">
          <cell r="G23" t="str">
            <v>VIGILANTE ARMADO - 12X36 NOTURNO</v>
          </cell>
          <cell r="K23">
            <v>6</v>
          </cell>
          <cell r="Q23">
            <v>3</v>
          </cell>
          <cell r="U23">
            <v>56.51</v>
          </cell>
          <cell r="AG23">
            <v>0</v>
          </cell>
        </row>
        <row r="24">
          <cell r="G24" t="str">
            <v>VIGILANTE ARMADO - 12X36 DIURNO</v>
          </cell>
          <cell r="K24">
            <v>30</v>
          </cell>
          <cell r="Q24">
            <v>15</v>
          </cell>
          <cell r="U24">
            <v>282.55</v>
          </cell>
          <cell r="AG24">
            <v>22.67</v>
          </cell>
        </row>
        <row r="25">
          <cell r="G25" t="str">
            <v>VIGILANTE ARMADO - 12X36 NOTURNO</v>
          </cell>
          <cell r="K25">
            <v>30</v>
          </cell>
          <cell r="Q25">
            <v>15</v>
          </cell>
          <cell r="U25">
            <v>282.55</v>
          </cell>
          <cell r="AG25">
            <v>0</v>
          </cell>
        </row>
        <row r="26">
          <cell r="G26" t="str">
            <v>VIGILANTE ARMADO - 220 H</v>
          </cell>
          <cell r="K26">
            <v>2</v>
          </cell>
          <cell r="Q26">
            <v>0</v>
          </cell>
          <cell r="U26">
            <v>0</v>
          </cell>
          <cell r="AG26">
            <v>0</v>
          </cell>
        </row>
        <row r="27">
          <cell r="G27" t="str">
            <v>VIGILANTE ARMADO - 220 H</v>
          </cell>
          <cell r="K27">
            <v>1</v>
          </cell>
          <cell r="Q27">
            <v>1</v>
          </cell>
          <cell r="U27">
            <v>18.84</v>
          </cell>
          <cell r="AG27">
            <v>0</v>
          </cell>
        </row>
        <row r="28">
          <cell r="G28" t="str">
            <v>VIGILANTE ARMADO - 220 H</v>
          </cell>
          <cell r="K28">
            <v>1</v>
          </cell>
          <cell r="Q28">
            <v>1</v>
          </cell>
          <cell r="U28">
            <v>18.84</v>
          </cell>
          <cell r="AG28">
            <v>0</v>
          </cell>
        </row>
        <row r="29">
          <cell r="G29" t="str">
            <v>VIGILANTE ARMADO - 220 H</v>
          </cell>
          <cell r="K29">
            <v>2</v>
          </cell>
          <cell r="Q29">
            <v>2</v>
          </cell>
          <cell r="U29">
            <v>37.67</v>
          </cell>
          <cell r="AG29">
            <v>7.11</v>
          </cell>
        </row>
        <row r="30">
          <cell r="G30" t="str">
            <v>VIGILANTE ARMADO - 220 H</v>
          </cell>
          <cell r="K30">
            <v>2</v>
          </cell>
          <cell r="Q30">
            <v>2</v>
          </cell>
          <cell r="U30">
            <v>37.67</v>
          </cell>
          <cell r="AG30">
            <v>21.71</v>
          </cell>
        </row>
        <row r="31">
          <cell r="G31" t="str">
            <v>VIGILANTE ARMADO - 220 H</v>
          </cell>
          <cell r="K31">
            <v>8</v>
          </cell>
          <cell r="Q31">
            <v>6</v>
          </cell>
          <cell r="U31">
            <v>113.02</v>
          </cell>
          <cell r="AG31">
            <v>255.31</v>
          </cell>
        </row>
        <row r="32">
          <cell r="G32" t="str">
            <v>VIGILANTE ARMADO - 220 H</v>
          </cell>
          <cell r="K32">
            <v>28</v>
          </cell>
          <cell r="Q32">
            <v>9</v>
          </cell>
          <cell r="U32">
            <v>169.53</v>
          </cell>
          <cell r="AG32">
            <v>0</v>
          </cell>
        </row>
        <row r="33">
          <cell r="G33" t="str">
            <v>VIGILANTE ARMADO - 12X36 NOTURNO</v>
          </cell>
          <cell r="K33">
            <v>26</v>
          </cell>
          <cell r="Q33">
            <v>13</v>
          </cell>
          <cell r="U33">
            <v>244.88</v>
          </cell>
          <cell r="AG33">
            <v>0</v>
          </cell>
        </row>
        <row r="34">
          <cell r="G34" t="str">
            <v>VIGILANTE ARMADO - 12X36 NOTURNO</v>
          </cell>
          <cell r="K34">
            <v>4</v>
          </cell>
          <cell r="Q34">
            <v>2</v>
          </cell>
          <cell r="U34">
            <v>37.67</v>
          </cell>
          <cell r="AG34">
            <v>0</v>
          </cell>
        </row>
        <row r="35">
          <cell r="G35" t="str">
            <v>VIGILANTE ARMADO - 12X36 NOTURNO</v>
          </cell>
          <cell r="K35">
            <v>15</v>
          </cell>
          <cell r="Q35">
            <v>7</v>
          </cell>
          <cell r="U35">
            <v>131.86000000000001</v>
          </cell>
          <cell r="AG35">
            <v>0</v>
          </cell>
        </row>
        <row r="36">
          <cell r="G36" t="str">
            <v>VIGILANTE ARMADO - 12X36 NOTURNO</v>
          </cell>
          <cell r="K36">
            <v>15</v>
          </cell>
          <cell r="Q36">
            <v>8</v>
          </cell>
          <cell r="U36">
            <v>150.69999999999999</v>
          </cell>
          <cell r="AG36">
            <v>0</v>
          </cell>
        </row>
        <row r="37">
          <cell r="G37" t="str">
            <v>VIGILANTE ARMADO - 12X36 NOTURNO</v>
          </cell>
          <cell r="K37">
            <v>8</v>
          </cell>
          <cell r="Q37">
            <v>4</v>
          </cell>
          <cell r="U37">
            <v>75.349999999999994</v>
          </cell>
          <cell r="AG37">
            <v>0</v>
          </cell>
        </row>
        <row r="38">
          <cell r="G38" t="str">
            <v>VIGILANTE ARMADO - 12X36 NOTURNO</v>
          </cell>
          <cell r="K38">
            <v>22</v>
          </cell>
          <cell r="Q38">
            <v>12</v>
          </cell>
          <cell r="U38">
            <v>226.04</v>
          </cell>
          <cell r="AG38">
            <v>0</v>
          </cell>
        </row>
        <row r="39">
          <cell r="G39" t="str">
            <v>VIGILANTE ARMADO - 12X36 DIURNO</v>
          </cell>
          <cell r="K39">
            <v>0</v>
          </cell>
          <cell r="Q39">
            <v>0</v>
          </cell>
          <cell r="U39">
            <v>0</v>
          </cell>
          <cell r="AG39">
            <v>0</v>
          </cell>
        </row>
        <row r="40">
          <cell r="G40" t="str">
            <v>VIGILANTE ARMADO - 12X36 DIURNO</v>
          </cell>
          <cell r="K40">
            <v>30</v>
          </cell>
          <cell r="Q40">
            <v>13</v>
          </cell>
          <cell r="U40">
            <v>244.88</v>
          </cell>
          <cell r="AG40">
            <v>49.67</v>
          </cell>
        </row>
        <row r="41">
          <cell r="G41" t="str">
            <v>VIGILANTE ARMADO - 12X36 DIURNO</v>
          </cell>
          <cell r="K41">
            <v>0</v>
          </cell>
          <cell r="Q41">
            <v>0</v>
          </cell>
          <cell r="U41">
            <v>0</v>
          </cell>
          <cell r="AG41">
            <v>0</v>
          </cell>
        </row>
        <row r="42">
          <cell r="G42" t="str">
            <v>VIGILANTE ARMADO - 12X36 DIURNO</v>
          </cell>
          <cell r="K42">
            <v>24</v>
          </cell>
          <cell r="Q42">
            <v>13</v>
          </cell>
          <cell r="U42">
            <v>244.88</v>
          </cell>
          <cell r="AG42">
            <v>0</v>
          </cell>
        </row>
        <row r="43">
          <cell r="G43" t="str">
            <v>VIGILANTE ARMADO - 12X36 DIURNO</v>
          </cell>
          <cell r="K43">
            <v>2</v>
          </cell>
          <cell r="Q43">
            <v>1</v>
          </cell>
          <cell r="U43">
            <v>18.84</v>
          </cell>
          <cell r="AG43">
            <v>0</v>
          </cell>
        </row>
        <row r="44">
          <cell r="G44" t="str">
            <v>VIGILANTE ARMADO - 12X36 DIURNO</v>
          </cell>
          <cell r="K44">
            <v>4</v>
          </cell>
          <cell r="Q44">
            <v>2</v>
          </cell>
          <cell r="U44">
            <v>37.67</v>
          </cell>
          <cell r="AG44">
            <v>0</v>
          </cell>
        </row>
        <row r="45">
          <cell r="G45" t="str">
            <v>VIGILANTE ARMADO - 12X36 NOTURNO</v>
          </cell>
          <cell r="K45">
            <v>24</v>
          </cell>
          <cell r="Q45">
            <v>13</v>
          </cell>
          <cell r="U45">
            <v>244.88</v>
          </cell>
          <cell r="AG45">
            <v>0</v>
          </cell>
        </row>
        <row r="46">
          <cell r="G46" t="str">
            <v>VIGILANTE ARMADO - 12X36 NOTURNO</v>
          </cell>
          <cell r="K46">
            <v>6</v>
          </cell>
          <cell r="Q46">
            <v>3</v>
          </cell>
          <cell r="U46">
            <v>56.51</v>
          </cell>
          <cell r="AG46">
            <v>0</v>
          </cell>
        </row>
        <row r="47">
          <cell r="G47" t="str">
            <v>VIGILANTE ARMADO - 12X36 DIURNO</v>
          </cell>
          <cell r="K47">
            <v>6</v>
          </cell>
          <cell r="Q47">
            <v>3</v>
          </cell>
          <cell r="U47">
            <v>56.51</v>
          </cell>
          <cell r="AG47">
            <v>0</v>
          </cell>
        </row>
        <row r="48">
          <cell r="G48" t="str">
            <v>VIGILANTE ARMADO - 12X36 DIURNO</v>
          </cell>
          <cell r="K48">
            <v>18</v>
          </cell>
          <cell r="Q48">
            <v>8</v>
          </cell>
          <cell r="U48">
            <v>150.69999999999999</v>
          </cell>
          <cell r="AG48">
            <v>0</v>
          </cell>
        </row>
        <row r="49">
          <cell r="G49" t="str">
            <v>VIGILANTE ARMADO - 12X36 DIURNO</v>
          </cell>
          <cell r="K49">
            <v>2</v>
          </cell>
          <cell r="Q49">
            <v>1</v>
          </cell>
          <cell r="U49">
            <v>18.84</v>
          </cell>
          <cell r="AG49">
            <v>0</v>
          </cell>
        </row>
        <row r="50">
          <cell r="G50" t="str">
            <v>VIGILANTE ARMADO - 12X36 DIURNO</v>
          </cell>
          <cell r="K50">
            <v>2</v>
          </cell>
          <cell r="Q50">
            <v>1</v>
          </cell>
          <cell r="U50">
            <v>18.84</v>
          </cell>
          <cell r="AG50">
            <v>9</v>
          </cell>
        </row>
        <row r="51">
          <cell r="G51" t="str">
            <v>VIGILANTE ARMADO - 12X36 DIURNO</v>
          </cell>
          <cell r="K51">
            <v>2</v>
          </cell>
          <cell r="Q51">
            <v>1</v>
          </cell>
          <cell r="U51">
            <v>18.84</v>
          </cell>
          <cell r="AG51">
            <v>0</v>
          </cell>
        </row>
        <row r="52">
          <cell r="G52" t="str">
            <v>VIGILANTE ARMADO - 12X36 DIURNO</v>
          </cell>
          <cell r="K52">
            <v>0</v>
          </cell>
          <cell r="Q52">
            <v>0</v>
          </cell>
          <cell r="U52">
            <v>0</v>
          </cell>
          <cell r="AG52">
            <v>0</v>
          </cell>
        </row>
        <row r="53">
          <cell r="G53" t="str">
            <v>VIGILANTE ARMADO - 12X36 DIURNO</v>
          </cell>
          <cell r="K53">
            <v>30</v>
          </cell>
          <cell r="Q53">
            <v>16</v>
          </cell>
          <cell r="U53">
            <v>301.39</v>
          </cell>
          <cell r="AG53">
            <v>31.67</v>
          </cell>
        </row>
        <row r="54">
          <cell r="G54" t="str">
            <v>VIGILANTE ARMADO - 12X36 DIURNO</v>
          </cell>
          <cell r="K54">
            <v>0</v>
          </cell>
          <cell r="Q54">
            <v>0</v>
          </cell>
          <cell r="U54">
            <v>0</v>
          </cell>
          <cell r="AG54">
            <v>0</v>
          </cell>
        </row>
        <row r="55">
          <cell r="G55" t="str">
            <v>VIGILANTE ARMADO - 220 H</v>
          </cell>
          <cell r="K55">
            <v>30</v>
          </cell>
          <cell r="Q55">
            <v>21</v>
          </cell>
          <cell r="U55">
            <v>395.58</v>
          </cell>
          <cell r="AG55">
            <v>0</v>
          </cell>
        </row>
        <row r="56">
          <cell r="G56" t="str">
            <v>VIGILANTE ARMADO - 220 H</v>
          </cell>
          <cell r="K56">
            <v>0</v>
          </cell>
          <cell r="Q56">
            <v>0</v>
          </cell>
          <cell r="U56">
            <v>0</v>
          </cell>
          <cell r="AG56">
            <v>0</v>
          </cell>
        </row>
        <row r="57">
          <cell r="G57" t="str">
            <v>VIGILANTE ARMADO - 12X36 DIURNO</v>
          </cell>
          <cell r="K57">
            <v>28</v>
          </cell>
          <cell r="Q57">
            <v>12</v>
          </cell>
          <cell r="U57">
            <v>226.04</v>
          </cell>
          <cell r="AG57">
            <v>0</v>
          </cell>
        </row>
        <row r="58">
          <cell r="G58" t="str">
            <v>VIGILANTE ARMADO - 12X36 DIURNO</v>
          </cell>
          <cell r="K58">
            <v>2</v>
          </cell>
          <cell r="Q58">
            <v>1</v>
          </cell>
          <cell r="U58">
            <v>18.84</v>
          </cell>
          <cell r="AG58">
            <v>0</v>
          </cell>
        </row>
        <row r="59">
          <cell r="G59" t="str">
            <v>VIGILANTE ARMADO - 12X36 DIURNO</v>
          </cell>
          <cell r="K59">
            <v>26</v>
          </cell>
          <cell r="Q59">
            <v>14</v>
          </cell>
          <cell r="U59">
            <v>263.72000000000003</v>
          </cell>
          <cell r="AG59">
            <v>76.67</v>
          </cell>
        </row>
        <row r="60">
          <cell r="G60" t="str">
            <v>VIGILANTE ARMADO - 12X36 DIURNO</v>
          </cell>
          <cell r="K60">
            <v>4</v>
          </cell>
          <cell r="Q60">
            <v>2</v>
          </cell>
          <cell r="U60">
            <v>37.67</v>
          </cell>
          <cell r="AG60">
            <v>0</v>
          </cell>
        </row>
        <row r="61">
          <cell r="G61" t="str">
            <v>VIGILANTE ARMADO - 12X36 NOTURNO</v>
          </cell>
          <cell r="K61">
            <v>0</v>
          </cell>
          <cell r="Q61">
            <v>0</v>
          </cell>
          <cell r="U61">
            <v>0</v>
          </cell>
          <cell r="AG61">
            <v>0</v>
          </cell>
        </row>
        <row r="62">
          <cell r="G62" t="str">
            <v>VIGILANTE ARMADO - 12X36 NOTURNO</v>
          </cell>
          <cell r="K62">
            <v>28</v>
          </cell>
          <cell r="Q62">
            <v>14</v>
          </cell>
          <cell r="U62">
            <v>263.72000000000003</v>
          </cell>
          <cell r="AG62">
            <v>208.27</v>
          </cell>
        </row>
        <row r="63">
          <cell r="G63" t="str">
            <v>VIGILANTE ARMADO - 12X36 NOTURNO</v>
          </cell>
          <cell r="K63">
            <v>2</v>
          </cell>
          <cell r="Q63">
            <v>1</v>
          </cell>
          <cell r="U63">
            <v>18.84</v>
          </cell>
          <cell r="AG63">
            <v>0</v>
          </cell>
        </row>
        <row r="64">
          <cell r="G64" t="str">
            <v>VIGILANTE ARMADO - 12X36 NOTURNO</v>
          </cell>
          <cell r="K64">
            <v>0</v>
          </cell>
          <cell r="Q64">
            <v>0</v>
          </cell>
          <cell r="U64">
            <v>0</v>
          </cell>
          <cell r="AG64">
            <v>0</v>
          </cell>
        </row>
        <row r="65">
          <cell r="G65" t="str">
            <v>VIGILANTE ARMADO - 220 H</v>
          </cell>
          <cell r="K65">
            <v>30</v>
          </cell>
          <cell r="Q65">
            <v>21</v>
          </cell>
          <cell r="U65">
            <v>395.58</v>
          </cell>
          <cell r="AG65">
            <v>0</v>
          </cell>
        </row>
        <row r="66">
          <cell r="G66" t="str">
            <v>VIGILANTE ARMADO - 12X36 DIURNO</v>
          </cell>
          <cell r="K66">
            <v>26</v>
          </cell>
          <cell r="Q66">
            <v>14</v>
          </cell>
          <cell r="U66">
            <v>263.72000000000003</v>
          </cell>
          <cell r="AG66">
            <v>0</v>
          </cell>
        </row>
        <row r="67">
          <cell r="G67" t="str">
            <v>VIGILANTE ARMADO - 12X36 DIURNO</v>
          </cell>
          <cell r="K67">
            <v>2</v>
          </cell>
          <cell r="Q67">
            <v>1</v>
          </cell>
          <cell r="U67">
            <v>18.84</v>
          </cell>
          <cell r="AG67">
            <v>11.2</v>
          </cell>
        </row>
        <row r="68">
          <cell r="G68" t="str">
            <v>VIGILANTE ARMADO - 12X36 DIURNO</v>
          </cell>
          <cell r="K68">
            <v>2</v>
          </cell>
          <cell r="Q68">
            <v>1</v>
          </cell>
          <cell r="U68">
            <v>18.84</v>
          </cell>
          <cell r="AG68">
            <v>20.2</v>
          </cell>
        </row>
        <row r="69">
          <cell r="G69" t="str">
            <v>VIGILANTE ARMADO - 12X36 DIURNO</v>
          </cell>
          <cell r="K69">
            <v>22</v>
          </cell>
          <cell r="Q69">
            <v>12</v>
          </cell>
          <cell r="U69">
            <v>226.04</v>
          </cell>
          <cell r="AG69">
            <v>148.79</v>
          </cell>
        </row>
        <row r="70">
          <cell r="G70" t="str">
            <v>VIGILANTE ARMADO - 12X36 DIURNO</v>
          </cell>
          <cell r="K70">
            <v>5</v>
          </cell>
          <cell r="Q70">
            <v>2</v>
          </cell>
          <cell r="U70">
            <v>37.67</v>
          </cell>
          <cell r="AG70">
            <v>8.2799999999999994</v>
          </cell>
        </row>
        <row r="71">
          <cell r="G71" t="str">
            <v>VIGILANTE ARMADO - 12X36 DIURNO</v>
          </cell>
          <cell r="K71">
            <v>2</v>
          </cell>
          <cell r="Q71">
            <v>1</v>
          </cell>
          <cell r="U71">
            <v>18.84</v>
          </cell>
          <cell r="AG71">
            <v>0</v>
          </cell>
        </row>
        <row r="72">
          <cell r="G72" t="str">
            <v>VIGILANTE ARMADO - 12X36 NOTURNO</v>
          </cell>
          <cell r="K72">
            <v>30</v>
          </cell>
          <cell r="Q72">
            <v>16</v>
          </cell>
          <cell r="U72">
            <v>301.39</v>
          </cell>
          <cell r="AG72">
            <v>0</v>
          </cell>
        </row>
        <row r="73">
          <cell r="G73" t="str">
            <v>VIGILANTE ARMADO - 12X36 DIURNO</v>
          </cell>
          <cell r="K73">
            <v>30</v>
          </cell>
          <cell r="Q73">
            <v>15</v>
          </cell>
          <cell r="U73">
            <v>282.55</v>
          </cell>
          <cell r="AG73">
            <v>0</v>
          </cell>
        </row>
        <row r="74">
          <cell r="G74" t="str">
            <v>VIGILANTE ARMADO - 12X36 DIURNO</v>
          </cell>
          <cell r="K74">
            <v>2</v>
          </cell>
          <cell r="Q74">
            <v>1</v>
          </cell>
          <cell r="U74">
            <v>18.84</v>
          </cell>
          <cell r="AG74">
            <v>1.51</v>
          </cell>
        </row>
        <row r="75">
          <cell r="G75" t="str">
            <v>VIGILANTE ARMADO - 12X36 DIURNO</v>
          </cell>
          <cell r="K75">
            <v>28</v>
          </cell>
          <cell r="Q75">
            <v>15</v>
          </cell>
          <cell r="U75">
            <v>282.55</v>
          </cell>
          <cell r="AG75">
            <v>30.16</v>
          </cell>
        </row>
        <row r="76">
          <cell r="G76" t="str">
            <v>VIGILANTE ARMADO - 12X36 NOTURNO</v>
          </cell>
          <cell r="K76">
            <v>30</v>
          </cell>
          <cell r="Q76">
            <v>16</v>
          </cell>
          <cell r="U76">
            <v>301.39</v>
          </cell>
          <cell r="AG76">
            <v>246.07</v>
          </cell>
        </row>
        <row r="77">
          <cell r="G77" t="str">
            <v>VIGILANTE ARMADO - 12X36 NOTURNO</v>
          </cell>
          <cell r="K77">
            <v>30</v>
          </cell>
          <cell r="Q77">
            <v>15</v>
          </cell>
          <cell r="U77">
            <v>282.55</v>
          </cell>
          <cell r="AG77">
            <v>0</v>
          </cell>
        </row>
        <row r="78">
          <cell r="G78" t="str">
            <v>VIGILANTE ARMADO - 12X36 DIURNO</v>
          </cell>
          <cell r="K78">
            <v>0</v>
          </cell>
          <cell r="Q78">
            <v>0</v>
          </cell>
          <cell r="U78">
            <v>0</v>
          </cell>
          <cell r="AG78">
            <v>0</v>
          </cell>
        </row>
        <row r="79">
          <cell r="G79" t="str">
            <v>VIGILANTE ARMADO - 12X36 DIURNO</v>
          </cell>
          <cell r="K79">
            <v>26</v>
          </cell>
          <cell r="Q79">
            <v>13</v>
          </cell>
          <cell r="U79">
            <v>244.88</v>
          </cell>
          <cell r="AG79">
            <v>4.67</v>
          </cell>
        </row>
        <row r="80">
          <cell r="G80" t="str">
            <v>VIGILANTE ARMADO - 12X36 DIURNO</v>
          </cell>
          <cell r="K80">
            <v>2</v>
          </cell>
          <cell r="Q80">
            <v>1</v>
          </cell>
          <cell r="U80">
            <v>18.84</v>
          </cell>
          <cell r="AG80">
            <v>0</v>
          </cell>
        </row>
        <row r="81">
          <cell r="G81" t="str">
            <v>VIGILANTE ARMADO - 12X36 DIURNO</v>
          </cell>
          <cell r="K81">
            <v>2</v>
          </cell>
          <cell r="Q81">
            <v>1</v>
          </cell>
          <cell r="U81">
            <v>18.84</v>
          </cell>
          <cell r="AG81">
            <v>0</v>
          </cell>
        </row>
        <row r="82">
          <cell r="G82" t="str">
            <v>VIGILANTE ARMADO - 12X36 NOTURNO</v>
          </cell>
          <cell r="K82">
            <v>30</v>
          </cell>
          <cell r="Q82">
            <v>16</v>
          </cell>
          <cell r="U82">
            <v>301.39</v>
          </cell>
          <cell r="AG82">
            <v>0</v>
          </cell>
        </row>
        <row r="83">
          <cell r="G83" t="str">
            <v>VIGILANTE ARMADO - 12X36 NOTURNO</v>
          </cell>
          <cell r="K83">
            <v>30</v>
          </cell>
          <cell r="Q83">
            <v>15</v>
          </cell>
          <cell r="U83">
            <v>282.55</v>
          </cell>
          <cell r="AG83">
            <v>22.67</v>
          </cell>
        </row>
        <row r="84">
          <cell r="G84" t="str">
            <v>VIGILANTE ARMADO - 12X36 DIURNO</v>
          </cell>
          <cell r="K84">
            <v>0</v>
          </cell>
          <cell r="Q84">
            <v>0</v>
          </cell>
          <cell r="U84">
            <v>0</v>
          </cell>
          <cell r="AG84">
            <v>0</v>
          </cell>
        </row>
        <row r="85">
          <cell r="G85" t="str">
            <v>VIGILANTE ARMADO - 12X36 DIURNO</v>
          </cell>
          <cell r="K85">
            <v>0</v>
          </cell>
          <cell r="Q85">
            <v>0</v>
          </cell>
          <cell r="U85">
            <v>0</v>
          </cell>
          <cell r="AG85">
            <v>0</v>
          </cell>
        </row>
        <row r="86">
          <cell r="G86" t="str">
            <v>VIGILANTE ARMADO - 12X36 DIURNO</v>
          </cell>
          <cell r="K86">
            <v>30</v>
          </cell>
          <cell r="Q86">
            <v>16</v>
          </cell>
          <cell r="U86">
            <v>301.39</v>
          </cell>
          <cell r="AG86">
            <v>0</v>
          </cell>
        </row>
        <row r="87">
          <cell r="G87" t="str">
            <v>VIGILANTE ARMADO - 12X36 DIURNO</v>
          </cell>
          <cell r="K87">
            <v>30</v>
          </cell>
          <cell r="Q87">
            <v>15</v>
          </cell>
          <cell r="U87">
            <v>282.55</v>
          </cell>
          <cell r="AG87">
            <v>0</v>
          </cell>
        </row>
        <row r="88">
          <cell r="G88" t="str">
            <v>VIGILANTE ARMADO - 12X36 NOTURNO</v>
          </cell>
          <cell r="K88">
            <v>0</v>
          </cell>
          <cell r="Q88">
            <v>0</v>
          </cell>
          <cell r="U88">
            <v>0</v>
          </cell>
          <cell r="AG88">
            <v>0</v>
          </cell>
        </row>
        <row r="89">
          <cell r="G89" t="str">
            <v>VIGILANTE ARMADO - 12X36 NOTURNO</v>
          </cell>
          <cell r="K89">
            <v>0</v>
          </cell>
          <cell r="Q89">
            <v>0</v>
          </cell>
          <cell r="U89">
            <v>0</v>
          </cell>
          <cell r="AG89">
            <v>0</v>
          </cell>
        </row>
        <row r="90">
          <cell r="G90" t="str">
            <v>VIGILANTE ARMADO - 12X36 NOTURNO</v>
          </cell>
          <cell r="K90">
            <v>30</v>
          </cell>
          <cell r="Q90">
            <v>16</v>
          </cell>
          <cell r="U90">
            <v>301.39</v>
          </cell>
          <cell r="AG90">
            <v>0</v>
          </cell>
        </row>
        <row r="91">
          <cell r="G91" t="str">
            <v>VIGILANTE ARMADO - 12X36 NOTURNO</v>
          </cell>
          <cell r="K91">
            <v>24</v>
          </cell>
          <cell r="Q91">
            <v>12</v>
          </cell>
          <cell r="U91">
            <v>226.04</v>
          </cell>
          <cell r="AG91">
            <v>0</v>
          </cell>
        </row>
        <row r="92">
          <cell r="G92" t="str">
            <v>VIGILANTE ARMADO - 12X36 NOTURNO</v>
          </cell>
          <cell r="K92">
            <v>2</v>
          </cell>
          <cell r="Q92">
            <v>1</v>
          </cell>
          <cell r="U92">
            <v>18.84</v>
          </cell>
          <cell r="AG92">
            <v>0</v>
          </cell>
        </row>
        <row r="93">
          <cell r="G93" t="str">
            <v>VIGILANTE ARMADO - 12X36 NOTURNO</v>
          </cell>
          <cell r="K93">
            <v>4</v>
          </cell>
          <cell r="Q93">
            <v>2</v>
          </cell>
          <cell r="U93">
            <v>37.67</v>
          </cell>
          <cell r="AG93">
            <v>0</v>
          </cell>
        </row>
        <row r="94">
          <cell r="G94" t="str">
            <v>VIGILANTE ARMADO - 220 H</v>
          </cell>
          <cell r="K94">
            <v>29</v>
          </cell>
          <cell r="Q94">
            <v>20</v>
          </cell>
          <cell r="U94">
            <v>376.74</v>
          </cell>
          <cell r="AG94">
            <v>196.15</v>
          </cell>
        </row>
        <row r="95">
          <cell r="G95" t="str">
            <v>VIGILANTE ARMADO - 220 H</v>
          </cell>
          <cell r="K95">
            <v>1</v>
          </cell>
          <cell r="Q95">
            <v>1</v>
          </cell>
          <cell r="U95">
            <v>18.84</v>
          </cell>
          <cell r="AG95">
            <v>0</v>
          </cell>
        </row>
        <row r="96">
          <cell r="G96" t="str">
            <v>VIGILANTE ARMADO - 220 H</v>
          </cell>
          <cell r="K96">
            <v>27</v>
          </cell>
          <cell r="Q96">
            <v>18</v>
          </cell>
          <cell r="U96">
            <v>339.07</v>
          </cell>
          <cell r="AG96">
            <v>167.66</v>
          </cell>
        </row>
        <row r="97">
          <cell r="G97" t="str">
            <v>VIGILANTE ARMADO - 220 H</v>
          </cell>
          <cell r="K97">
            <v>1</v>
          </cell>
          <cell r="Q97">
            <v>1</v>
          </cell>
          <cell r="U97">
            <v>18.84</v>
          </cell>
          <cell r="AG97">
            <v>0</v>
          </cell>
        </row>
        <row r="98">
          <cell r="G98" t="str">
            <v>VIGILANTE ARMADO - 220 H</v>
          </cell>
          <cell r="K98">
            <v>1</v>
          </cell>
          <cell r="Q98">
            <v>1</v>
          </cell>
          <cell r="U98">
            <v>18.84</v>
          </cell>
          <cell r="AG98">
            <v>0</v>
          </cell>
        </row>
        <row r="99">
          <cell r="G99" t="str">
            <v>VIGILANTE ARMADO - 220 H</v>
          </cell>
          <cell r="K99">
            <v>1</v>
          </cell>
          <cell r="Q99">
            <v>1</v>
          </cell>
          <cell r="U99">
            <v>18.84</v>
          </cell>
          <cell r="AG99">
            <v>0</v>
          </cell>
        </row>
        <row r="100">
          <cell r="G100" t="str">
            <v>VIGILANTE ARMADO - 12X36 DIURNO</v>
          </cell>
          <cell r="K100">
            <v>26</v>
          </cell>
          <cell r="Q100">
            <v>13</v>
          </cell>
          <cell r="U100">
            <v>244.88</v>
          </cell>
          <cell r="AG100">
            <v>0</v>
          </cell>
        </row>
        <row r="101">
          <cell r="G101" t="str">
            <v>VIGILANTE ARMADO - 12X36 DIURNO</v>
          </cell>
          <cell r="K101">
            <v>4</v>
          </cell>
          <cell r="Q101">
            <v>2</v>
          </cell>
          <cell r="U101">
            <v>37.67</v>
          </cell>
          <cell r="AG101">
            <v>0</v>
          </cell>
        </row>
        <row r="102">
          <cell r="G102" t="str">
            <v>VIGILANTE ARMADO - 12X36 DIURNO</v>
          </cell>
          <cell r="K102">
            <v>30</v>
          </cell>
          <cell r="Q102">
            <v>16</v>
          </cell>
          <cell r="U102">
            <v>301.39</v>
          </cell>
          <cell r="AG102">
            <v>0</v>
          </cell>
        </row>
        <row r="103">
          <cell r="G103" t="str">
            <v>VIGILANTE ARMADO - 220 H</v>
          </cell>
          <cell r="K103">
            <v>30</v>
          </cell>
          <cell r="Q103">
            <v>21</v>
          </cell>
          <cell r="U103">
            <v>395.58</v>
          </cell>
          <cell r="AG103">
            <v>0</v>
          </cell>
        </row>
        <row r="104">
          <cell r="G104" t="str">
            <v>VIGILANTE ARMADO - 220 H</v>
          </cell>
          <cell r="K104">
            <v>29</v>
          </cell>
          <cell r="Q104">
            <v>20</v>
          </cell>
          <cell r="U104">
            <v>376.74</v>
          </cell>
          <cell r="AG104">
            <v>7.67</v>
          </cell>
        </row>
        <row r="105">
          <cell r="G105" t="str">
            <v>VIGILANTE ARMADO - 220 H</v>
          </cell>
          <cell r="K105">
            <v>1</v>
          </cell>
          <cell r="Q105">
            <v>1</v>
          </cell>
          <cell r="U105">
            <v>18.84</v>
          </cell>
          <cell r="AG105">
            <v>0</v>
          </cell>
        </row>
        <row r="106">
          <cell r="G106" t="str">
            <v>VIGILANTE ARMADO - 220 H</v>
          </cell>
          <cell r="K106">
            <v>30</v>
          </cell>
          <cell r="Q106">
            <v>21</v>
          </cell>
          <cell r="U106">
            <v>395.58</v>
          </cell>
          <cell r="AG106">
            <v>0</v>
          </cell>
        </row>
        <row r="107">
          <cell r="G107" t="str">
            <v>VIGILANTE ARMADO - 220 H</v>
          </cell>
          <cell r="K107">
            <v>30</v>
          </cell>
          <cell r="Q107">
            <v>21</v>
          </cell>
          <cell r="U107">
            <v>395.58</v>
          </cell>
          <cell r="AG107">
            <v>0</v>
          </cell>
        </row>
        <row r="108">
          <cell r="G108" t="str">
            <v>VIGILANTE ARMADO - 220 H</v>
          </cell>
          <cell r="K108">
            <v>30</v>
          </cell>
          <cell r="Q108">
            <v>21</v>
          </cell>
          <cell r="U108">
            <v>395.58</v>
          </cell>
          <cell r="AG108">
            <v>0</v>
          </cell>
        </row>
        <row r="109">
          <cell r="G109" t="str">
            <v>VIGILANTE ARMADO - 12X36 NOTURNO</v>
          </cell>
          <cell r="K109">
            <v>20</v>
          </cell>
          <cell r="Q109">
            <v>11</v>
          </cell>
          <cell r="U109">
            <v>207.21</v>
          </cell>
          <cell r="AG109">
            <v>0</v>
          </cell>
        </row>
        <row r="110">
          <cell r="G110" t="str">
            <v>VIGILANTE ARMADO - 12X36 NOTURNO</v>
          </cell>
          <cell r="K110">
            <v>6</v>
          </cell>
          <cell r="Q110">
            <v>3</v>
          </cell>
          <cell r="U110">
            <v>56.51</v>
          </cell>
          <cell r="AG110">
            <v>0</v>
          </cell>
        </row>
        <row r="111">
          <cell r="G111" t="str">
            <v>VIGILANTE ARMADO - 12X36 NOTURNO</v>
          </cell>
          <cell r="K111">
            <v>4</v>
          </cell>
          <cell r="Q111">
            <v>2</v>
          </cell>
          <cell r="U111">
            <v>37.67</v>
          </cell>
          <cell r="AG111">
            <v>0</v>
          </cell>
        </row>
        <row r="112">
          <cell r="G112" t="str">
            <v>VIGILANTE ARMADO - 12X36 NOTURNO</v>
          </cell>
          <cell r="K112">
            <v>30</v>
          </cell>
          <cell r="Q112">
            <v>15</v>
          </cell>
          <cell r="U112">
            <v>282.55</v>
          </cell>
          <cell r="AG112">
            <v>0</v>
          </cell>
        </row>
        <row r="113">
          <cell r="G113" t="str">
            <v>VIGILANTE ARMADO - 12X36 DIURNO</v>
          </cell>
          <cell r="K113">
            <v>30</v>
          </cell>
          <cell r="Q113">
            <v>15</v>
          </cell>
          <cell r="U113">
            <v>282.55</v>
          </cell>
          <cell r="AG113">
            <v>79.67</v>
          </cell>
        </row>
        <row r="114">
          <cell r="G114" t="str">
            <v>VIGILANTE ARMADO - 12X36 DIURNO</v>
          </cell>
          <cell r="K114">
            <v>30</v>
          </cell>
          <cell r="Q114">
            <v>16</v>
          </cell>
          <cell r="U114">
            <v>301.39</v>
          </cell>
          <cell r="AG114">
            <v>34.869999999999997</v>
          </cell>
        </row>
        <row r="115">
          <cell r="G115" t="str">
            <v>VIGILANTE ARMADO - 220 H</v>
          </cell>
          <cell r="K115">
            <v>0</v>
          </cell>
          <cell r="Q115">
            <v>0</v>
          </cell>
          <cell r="U115">
            <v>0</v>
          </cell>
          <cell r="AG115">
            <v>0</v>
          </cell>
        </row>
        <row r="116">
          <cell r="G116" t="str">
            <v>VIGILANTE ARMADO - 220 H</v>
          </cell>
          <cell r="K116">
            <v>30</v>
          </cell>
          <cell r="Q116">
            <v>21</v>
          </cell>
          <cell r="U116">
            <v>395.58</v>
          </cell>
          <cell r="AG116">
            <v>0</v>
          </cell>
        </row>
        <row r="117">
          <cell r="G117" t="str">
            <v>VIGILANTE ARMADO - 220 H</v>
          </cell>
          <cell r="K117">
            <v>26</v>
          </cell>
          <cell r="Q117">
            <v>19</v>
          </cell>
          <cell r="U117">
            <v>357.9</v>
          </cell>
          <cell r="AG117">
            <v>0</v>
          </cell>
        </row>
        <row r="118">
          <cell r="G118" t="str">
            <v>VIGILANTE ARMADO - 220 H</v>
          </cell>
          <cell r="K118">
            <v>4</v>
          </cell>
          <cell r="Q118">
            <v>2</v>
          </cell>
          <cell r="U118">
            <v>37.67</v>
          </cell>
          <cell r="AG118">
            <v>0</v>
          </cell>
        </row>
        <row r="119">
          <cell r="G119" t="str">
            <v>VIGILANTE ARMADO - 220 H</v>
          </cell>
          <cell r="K119">
            <v>0</v>
          </cell>
          <cell r="Q119">
            <v>0</v>
          </cell>
          <cell r="U119">
            <v>0</v>
          </cell>
          <cell r="AG119">
            <v>0</v>
          </cell>
        </row>
        <row r="120">
          <cell r="G120" t="str">
            <v>VIGILANTE ARMADO - 220 H</v>
          </cell>
          <cell r="K120">
            <v>0</v>
          </cell>
          <cell r="Q120">
            <v>0</v>
          </cell>
          <cell r="U120">
            <v>0</v>
          </cell>
          <cell r="AG120">
            <v>0</v>
          </cell>
        </row>
        <row r="121">
          <cell r="G121" t="str">
            <v>VIGILANTE ARMADO - 220 H</v>
          </cell>
          <cell r="K121">
            <v>30</v>
          </cell>
          <cell r="Q121">
            <v>21</v>
          </cell>
          <cell r="U121">
            <v>395.58</v>
          </cell>
          <cell r="AG121">
            <v>0</v>
          </cell>
        </row>
        <row r="122">
          <cell r="G122" t="str">
            <v>VIGILANTE ARMADO - 12X36 DIURNO</v>
          </cell>
          <cell r="K122">
            <v>30</v>
          </cell>
          <cell r="Q122">
            <v>15</v>
          </cell>
          <cell r="U122">
            <v>282.55</v>
          </cell>
          <cell r="AG122">
            <v>0</v>
          </cell>
        </row>
        <row r="123">
          <cell r="G123" t="str">
            <v>VIGILANTE ARMADO - 12X36 NOTURNO</v>
          </cell>
          <cell r="K123">
            <v>30</v>
          </cell>
          <cell r="Q123">
            <v>16</v>
          </cell>
          <cell r="U123">
            <v>301.39</v>
          </cell>
          <cell r="AG123">
            <v>0</v>
          </cell>
        </row>
        <row r="124">
          <cell r="G124" t="str">
            <v>VIGILANTE ARMADO - 12X36 DIURNO</v>
          </cell>
          <cell r="K124">
            <v>30</v>
          </cell>
          <cell r="Q124">
            <v>15</v>
          </cell>
          <cell r="U124">
            <v>282.55</v>
          </cell>
          <cell r="AG124">
            <v>0</v>
          </cell>
        </row>
        <row r="125">
          <cell r="G125" t="str">
            <v>VIGILANTE ARMADO - 12X36 NOTURNO</v>
          </cell>
          <cell r="K125">
            <v>30</v>
          </cell>
          <cell r="Q125">
            <v>16</v>
          </cell>
          <cell r="U125">
            <v>301.39</v>
          </cell>
          <cell r="AG125">
            <v>0</v>
          </cell>
        </row>
        <row r="126">
          <cell r="G126" t="str">
            <v>VIGILANTE ARMADO - 220 H</v>
          </cell>
          <cell r="K126">
            <v>24</v>
          </cell>
          <cell r="Q126">
            <v>15</v>
          </cell>
          <cell r="U126">
            <v>282.55</v>
          </cell>
          <cell r="AG126">
            <v>0</v>
          </cell>
        </row>
        <row r="127">
          <cell r="G127" t="str">
            <v>VIGILANTE ARMADO - 12X36 DIURNO</v>
          </cell>
          <cell r="K127">
            <v>3</v>
          </cell>
          <cell r="Q127">
            <v>3</v>
          </cell>
          <cell r="U127">
            <v>56.51</v>
          </cell>
          <cell r="AG127">
            <v>0</v>
          </cell>
        </row>
        <row r="128">
          <cell r="G128" t="str">
            <v>VIGILANTE ARMADO - 12X36 DIURNO</v>
          </cell>
          <cell r="K128">
            <v>3</v>
          </cell>
          <cell r="Q128">
            <v>3</v>
          </cell>
          <cell r="U128">
            <v>56.51</v>
          </cell>
          <cell r="AG128">
            <v>0</v>
          </cell>
        </row>
        <row r="129">
          <cell r="G129" t="str">
            <v>VIGILANTE ARMADO - 220 H</v>
          </cell>
          <cell r="K129">
            <v>30</v>
          </cell>
          <cell r="Q129">
            <v>21</v>
          </cell>
          <cell r="U129">
            <v>395.58</v>
          </cell>
          <cell r="AG129">
            <v>0</v>
          </cell>
        </row>
        <row r="130">
          <cell r="G130" t="str">
            <v>VIGILANTE ARMADO - 220 H</v>
          </cell>
          <cell r="K130">
            <v>0</v>
          </cell>
          <cell r="Q130">
            <v>0</v>
          </cell>
          <cell r="U130">
            <v>0</v>
          </cell>
          <cell r="AG130">
            <v>0</v>
          </cell>
        </row>
        <row r="131">
          <cell r="G131" t="str">
            <v>VIGILANTE ARMADO - 220 H</v>
          </cell>
          <cell r="K131">
            <v>0</v>
          </cell>
          <cell r="Q131">
            <v>0</v>
          </cell>
          <cell r="U131">
            <v>0</v>
          </cell>
          <cell r="AG131">
            <v>0</v>
          </cell>
        </row>
        <row r="132">
          <cell r="G132" t="str">
            <v>VIGILANTE ARMADO - 220 H</v>
          </cell>
          <cell r="K132">
            <v>30</v>
          </cell>
          <cell r="Q132">
            <v>21</v>
          </cell>
          <cell r="U132">
            <v>395.58</v>
          </cell>
          <cell r="AG132">
            <v>0</v>
          </cell>
        </row>
        <row r="133">
          <cell r="G133" t="str">
            <v>VIGILANTE ARMADO - 220 H</v>
          </cell>
          <cell r="K133">
            <v>30</v>
          </cell>
          <cell r="Q133">
            <v>21</v>
          </cell>
          <cell r="U133">
            <v>395.58</v>
          </cell>
          <cell r="AG133">
            <v>0</v>
          </cell>
        </row>
        <row r="134">
          <cell r="G134" t="str">
            <v>VIGILANTE ARMADO - 220 H</v>
          </cell>
          <cell r="K134">
            <v>30</v>
          </cell>
          <cell r="Q134">
            <v>21</v>
          </cell>
          <cell r="U134">
            <v>395.58</v>
          </cell>
          <cell r="AG134">
            <v>0</v>
          </cell>
        </row>
        <row r="135">
          <cell r="G135" t="str">
            <v>VIGILANTE ARMADO - 220 H</v>
          </cell>
          <cell r="K135">
            <v>30</v>
          </cell>
          <cell r="Q135">
            <v>21</v>
          </cell>
          <cell r="U135">
            <v>395.58</v>
          </cell>
          <cell r="AG135">
            <v>0</v>
          </cell>
        </row>
        <row r="136">
          <cell r="G136" t="str">
            <v>VIGILANTE ARMADO - 12X36 DIURNO</v>
          </cell>
          <cell r="K136">
            <v>0</v>
          </cell>
          <cell r="Q136">
            <v>0</v>
          </cell>
          <cell r="U136">
            <v>0</v>
          </cell>
          <cell r="AG136">
            <v>0</v>
          </cell>
        </row>
        <row r="137">
          <cell r="G137" t="str">
            <v>VIGILANTE ARMADO - 220 H</v>
          </cell>
          <cell r="K137">
            <v>30</v>
          </cell>
          <cell r="Q137">
            <v>21</v>
          </cell>
          <cell r="U137">
            <v>395.58</v>
          </cell>
          <cell r="AG137">
            <v>0</v>
          </cell>
        </row>
        <row r="138">
          <cell r="G138" t="str">
            <v>VIGILANTE ARMADO - 12X36 DIURNO</v>
          </cell>
          <cell r="K138">
            <v>30</v>
          </cell>
          <cell r="Q138">
            <v>15</v>
          </cell>
          <cell r="U138">
            <v>282.55</v>
          </cell>
          <cell r="AG138">
            <v>0</v>
          </cell>
        </row>
        <row r="139">
          <cell r="G139" t="str">
            <v>VIGILANTE ARMADO - 12X36 NOTURNO</v>
          </cell>
          <cell r="K139">
            <v>27</v>
          </cell>
          <cell r="Q139">
            <v>5</v>
          </cell>
          <cell r="U139">
            <v>94.18</v>
          </cell>
          <cell r="AG139">
            <v>0</v>
          </cell>
        </row>
        <row r="140">
          <cell r="G140" t="str">
            <v>VIGILANTE ARMADO - 12X36 NOTURNO</v>
          </cell>
          <cell r="K140">
            <v>3</v>
          </cell>
          <cell r="Q140">
            <v>1</v>
          </cell>
          <cell r="U140">
            <v>18.84</v>
          </cell>
          <cell r="AG140">
            <v>0</v>
          </cell>
        </row>
        <row r="141">
          <cell r="G141" t="str">
            <v>VIGILANTE ARMADO - 12X36 DIURNO</v>
          </cell>
          <cell r="K141">
            <v>30</v>
          </cell>
          <cell r="Q141">
            <v>16</v>
          </cell>
          <cell r="U141">
            <v>301.39</v>
          </cell>
          <cell r="AG141">
            <v>0</v>
          </cell>
        </row>
        <row r="142">
          <cell r="G142" t="str">
            <v>VIGILANTE ARMADO - 12X36 DIURNO</v>
          </cell>
          <cell r="K142">
            <v>0</v>
          </cell>
          <cell r="Q142">
            <v>0</v>
          </cell>
          <cell r="U142">
            <v>0</v>
          </cell>
          <cell r="AG142">
            <v>0</v>
          </cell>
        </row>
        <row r="143">
          <cell r="G143" t="str">
            <v>VIGILANTE ARMADO - 12X36 NOTURNO</v>
          </cell>
          <cell r="K143">
            <v>30</v>
          </cell>
          <cell r="Q143">
            <v>16</v>
          </cell>
          <cell r="U143">
            <v>301.39</v>
          </cell>
          <cell r="AG143">
            <v>0</v>
          </cell>
        </row>
        <row r="144">
          <cell r="G144" t="str">
            <v>VIGILANTE ARMADO - 12X36 NOTURNO</v>
          </cell>
          <cell r="K144">
            <v>0</v>
          </cell>
          <cell r="Q144">
            <v>0</v>
          </cell>
          <cell r="U144">
            <v>0</v>
          </cell>
          <cell r="AG144">
            <v>0</v>
          </cell>
        </row>
        <row r="145">
          <cell r="G145" t="str">
            <v>VIGILANTE ARMADO - 220 H</v>
          </cell>
          <cell r="K145">
            <v>30</v>
          </cell>
          <cell r="Q145">
            <v>21</v>
          </cell>
          <cell r="U145">
            <v>395.58</v>
          </cell>
          <cell r="AG145">
            <v>0</v>
          </cell>
        </row>
        <row r="146">
          <cell r="G146" t="str">
            <v>VIGILANTE ARMADO - 12X36 NOTURNO</v>
          </cell>
          <cell r="K146">
            <v>11</v>
          </cell>
          <cell r="Q146">
            <v>5</v>
          </cell>
          <cell r="U146">
            <v>94.18</v>
          </cell>
          <cell r="AG146">
            <v>0</v>
          </cell>
        </row>
        <row r="147">
          <cell r="G147" t="str">
            <v>VIGILANTE ARMADO - 12X36 NOTURNO</v>
          </cell>
          <cell r="K147">
            <v>19</v>
          </cell>
          <cell r="Q147">
            <v>11</v>
          </cell>
          <cell r="U147">
            <v>207.21</v>
          </cell>
          <cell r="AG147">
            <v>0</v>
          </cell>
        </row>
        <row r="148">
          <cell r="G148" t="str">
            <v>VIGILANTE ARMADO - 12X36 NOTURNO</v>
          </cell>
          <cell r="K148">
            <v>0</v>
          </cell>
          <cell r="Q148">
            <v>0</v>
          </cell>
          <cell r="U148">
            <v>0</v>
          </cell>
          <cell r="AG148">
            <v>0</v>
          </cell>
        </row>
        <row r="149">
          <cell r="G149" t="str">
            <v>VIGILANTE ARMADO - 12X36 NOTURNO</v>
          </cell>
          <cell r="K149">
            <v>0</v>
          </cell>
          <cell r="Q149">
            <v>0</v>
          </cell>
          <cell r="U149">
            <v>0</v>
          </cell>
          <cell r="AG149">
            <v>0</v>
          </cell>
        </row>
        <row r="150">
          <cell r="G150" t="str">
            <v>VIGILANTE ARMADO - 12X36 NOTURNO</v>
          </cell>
          <cell r="K150">
            <v>20</v>
          </cell>
          <cell r="Q150">
            <v>10</v>
          </cell>
          <cell r="U150">
            <v>188.37</v>
          </cell>
          <cell r="AG150">
            <v>0</v>
          </cell>
        </row>
        <row r="151">
          <cell r="G151" t="str">
            <v>VIGILANTE ARMADO - 12X36 NOTURNO</v>
          </cell>
          <cell r="K151">
            <v>10</v>
          </cell>
          <cell r="Q151">
            <v>5</v>
          </cell>
          <cell r="U151">
            <v>94.18</v>
          </cell>
          <cell r="AG151">
            <v>0</v>
          </cell>
        </row>
        <row r="152">
          <cell r="G152" t="str">
            <v>VIGILANTE ARMADO - 220 H</v>
          </cell>
          <cell r="K152">
            <v>30</v>
          </cell>
          <cell r="Q152">
            <v>21</v>
          </cell>
          <cell r="U152">
            <v>395.58</v>
          </cell>
          <cell r="AG152">
            <v>0</v>
          </cell>
        </row>
        <row r="153">
          <cell r="G153" t="str">
            <v>VIGILANTE ARMADO - 12X36 NOTURNO</v>
          </cell>
          <cell r="K153">
            <v>10</v>
          </cell>
          <cell r="Q153">
            <v>5</v>
          </cell>
          <cell r="U153">
            <v>94.18</v>
          </cell>
          <cell r="AG153">
            <v>0</v>
          </cell>
        </row>
        <row r="154">
          <cell r="G154" t="str">
            <v>VIGILANTE ARMADO - 12X36 NOTURNO</v>
          </cell>
          <cell r="K154">
            <v>20</v>
          </cell>
          <cell r="Q154">
            <v>10</v>
          </cell>
          <cell r="U154">
            <v>188.37</v>
          </cell>
          <cell r="AG154">
            <v>0</v>
          </cell>
        </row>
        <row r="155">
          <cell r="G155" t="str">
            <v>VIGILANTE ARMADO - 12X36 NOTURNO</v>
          </cell>
          <cell r="K155">
            <v>29</v>
          </cell>
          <cell r="Q155">
            <v>15</v>
          </cell>
          <cell r="U155">
            <v>282.55</v>
          </cell>
          <cell r="AG155">
            <v>0</v>
          </cell>
        </row>
        <row r="156">
          <cell r="G156" t="str">
            <v>VIGILANTE ARMADO - 12X36 NOTURNO</v>
          </cell>
          <cell r="K156">
            <v>1</v>
          </cell>
          <cell r="Q156">
            <v>1</v>
          </cell>
          <cell r="U156">
            <v>18.84</v>
          </cell>
          <cell r="AG156">
            <v>0</v>
          </cell>
        </row>
        <row r="157">
          <cell r="G157" t="str">
            <v>VIGILANTE ARMADO - 12X36 DIURNO</v>
          </cell>
          <cell r="K157">
            <v>30</v>
          </cell>
          <cell r="Q157">
            <v>15</v>
          </cell>
          <cell r="U157">
            <v>282.55</v>
          </cell>
          <cell r="AG157">
            <v>0</v>
          </cell>
        </row>
        <row r="158">
          <cell r="G158" t="str">
            <v>VIGILANTE ARMADO - 12X36 DIURNO</v>
          </cell>
          <cell r="K158">
            <v>30</v>
          </cell>
          <cell r="Q158">
            <v>16</v>
          </cell>
          <cell r="U158">
            <v>301.39</v>
          </cell>
          <cell r="AG158">
            <v>0</v>
          </cell>
        </row>
        <row r="159">
          <cell r="G159" t="str">
            <v>VIGILANTE ARMADO - 12X36 DIURNO</v>
          </cell>
          <cell r="K159">
            <v>24</v>
          </cell>
          <cell r="Q159">
            <v>13</v>
          </cell>
          <cell r="U159">
            <v>244.88</v>
          </cell>
          <cell r="AG159">
            <v>0</v>
          </cell>
        </row>
        <row r="160">
          <cell r="G160" t="str">
            <v>VIGILANTE ARMADO - 12X36 DIURNO</v>
          </cell>
          <cell r="K160">
            <v>6</v>
          </cell>
          <cell r="Q160">
            <v>3</v>
          </cell>
          <cell r="U160">
            <v>56.51</v>
          </cell>
          <cell r="AG160">
            <v>0</v>
          </cell>
        </row>
        <row r="161">
          <cell r="G161" t="str">
            <v>VIGILANTE ARMADO - 12X36 DIURNO</v>
          </cell>
          <cell r="K161">
            <v>0</v>
          </cell>
          <cell r="Q161">
            <v>0</v>
          </cell>
          <cell r="U161">
            <v>0</v>
          </cell>
          <cell r="AG161">
            <v>0</v>
          </cell>
        </row>
        <row r="162">
          <cell r="G162" t="str">
            <v>VIGILANTE ARMADO - 12X36 DIURNO</v>
          </cell>
          <cell r="K162">
            <v>30</v>
          </cell>
          <cell r="Q162">
            <v>15</v>
          </cell>
          <cell r="U162">
            <v>282.55</v>
          </cell>
          <cell r="AG162">
            <v>0</v>
          </cell>
        </row>
        <row r="163">
          <cell r="G163" t="str">
            <v>VIGILANTE ARMADO - 220 H</v>
          </cell>
          <cell r="K163">
            <v>30</v>
          </cell>
          <cell r="Q163">
            <v>21</v>
          </cell>
          <cell r="U163">
            <v>395.58</v>
          </cell>
          <cell r="AG163">
            <v>0</v>
          </cell>
        </row>
        <row r="164">
          <cell r="G164" t="str">
            <v>VIGILANTE ARMADO - 12X36 NOTURNO</v>
          </cell>
          <cell r="K164">
            <v>0</v>
          </cell>
          <cell r="Q164">
            <v>0</v>
          </cell>
          <cell r="U164">
            <v>0</v>
          </cell>
          <cell r="AG164">
            <v>0</v>
          </cell>
        </row>
        <row r="165">
          <cell r="G165" t="str">
            <v>VIGILANTE ARMADO - 12X36 NOTURNO</v>
          </cell>
          <cell r="K165">
            <v>28</v>
          </cell>
          <cell r="Q165">
            <v>15</v>
          </cell>
          <cell r="U165">
            <v>282.55</v>
          </cell>
          <cell r="AG165">
            <v>0</v>
          </cell>
        </row>
        <row r="166">
          <cell r="G166" t="str">
            <v>VIGILANTE ARMADO - 12X36 NOTURNO</v>
          </cell>
          <cell r="K166">
            <v>2</v>
          </cell>
          <cell r="Q166">
            <v>1</v>
          </cell>
          <cell r="U166">
            <v>18.84</v>
          </cell>
          <cell r="AG166">
            <v>0</v>
          </cell>
        </row>
        <row r="167">
          <cell r="G167" t="str">
            <v>VIGILANTE ARMADO - 12X36 NOTURNO</v>
          </cell>
          <cell r="K167">
            <v>30</v>
          </cell>
          <cell r="Q167">
            <v>15</v>
          </cell>
          <cell r="U167">
            <v>282.55</v>
          </cell>
          <cell r="AG167">
            <v>55.67</v>
          </cell>
        </row>
        <row r="168">
          <cell r="G168" t="str">
            <v>VIGILANTE ARMADO - 220 H</v>
          </cell>
          <cell r="K168">
            <v>30</v>
          </cell>
          <cell r="Q168">
            <v>21</v>
          </cell>
          <cell r="U168">
            <v>395.58</v>
          </cell>
          <cell r="AG168">
            <v>0</v>
          </cell>
        </row>
        <row r="169">
          <cell r="G169" t="str">
            <v>VIGILANTE ARMADO - 12X36 DIURNO</v>
          </cell>
          <cell r="K169">
            <v>30</v>
          </cell>
          <cell r="Q169">
            <v>16</v>
          </cell>
          <cell r="U169">
            <v>301.39</v>
          </cell>
          <cell r="AG169">
            <v>0</v>
          </cell>
        </row>
        <row r="170">
          <cell r="G170" t="str">
            <v>VIGILANTE ARMADO - 12X36 NOTURNO</v>
          </cell>
          <cell r="K170">
            <v>0</v>
          </cell>
          <cell r="Q170">
            <v>0</v>
          </cell>
          <cell r="U170">
            <v>0</v>
          </cell>
          <cell r="AG170">
            <v>0</v>
          </cell>
        </row>
        <row r="171">
          <cell r="G171" t="str">
            <v>VIGILANTE ARMADO - 12X36 NOTURNO</v>
          </cell>
          <cell r="K171">
            <v>30</v>
          </cell>
          <cell r="Q171">
            <v>15</v>
          </cell>
          <cell r="U171">
            <v>282.55</v>
          </cell>
          <cell r="AG171">
            <v>0</v>
          </cell>
        </row>
        <row r="172">
          <cell r="G172" t="str">
            <v>VIGILANTE ARMADO - 12X36 DIURNO</v>
          </cell>
          <cell r="K172">
            <v>0</v>
          </cell>
          <cell r="Q172">
            <v>0</v>
          </cell>
          <cell r="U172">
            <v>0</v>
          </cell>
          <cell r="AG172">
            <v>0</v>
          </cell>
        </row>
        <row r="173">
          <cell r="G173" t="str">
            <v>VIGILANTE ARMADO - 12X36 DIURNO</v>
          </cell>
          <cell r="K173">
            <v>15</v>
          </cell>
          <cell r="Q173">
            <v>7</v>
          </cell>
          <cell r="U173">
            <v>131.86000000000001</v>
          </cell>
          <cell r="AG173">
            <v>0</v>
          </cell>
        </row>
        <row r="174">
          <cell r="G174" t="str">
            <v>VIGILANTE ARMADO - 12X36 DIURNO</v>
          </cell>
          <cell r="K174">
            <v>15</v>
          </cell>
          <cell r="Q174">
            <v>8</v>
          </cell>
          <cell r="U174">
            <v>150.69999999999999</v>
          </cell>
          <cell r="AG174">
            <v>109.43</v>
          </cell>
        </row>
        <row r="175">
          <cell r="G175" t="str">
            <v>VIGILANTE ARMADO - 12X36 NOTURNO</v>
          </cell>
          <cell r="K175">
            <v>24</v>
          </cell>
          <cell r="Q175">
            <v>13</v>
          </cell>
          <cell r="U175">
            <v>244.88</v>
          </cell>
          <cell r="AG175">
            <v>0</v>
          </cell>
        </row>
        <row r="176">
          <cell r="G176" t="str">
            <v>VIGILANTE ARMADO - 12X36 NOTURNO</v>
          </cell>
          <cell r="K176">
            <v>6</v>
          </cell>
          <cell r="Q176">
            <v>3</v>
          </cell>
          <cell r="U176">
            <v>56.51</v>
          </cell>
          <cell r="AG176">
            <v>0</v>
          </cell>
        </row>
        <row r="177">
          <cell r="G177" t="str">
            <v>VIGILANTE ARMADO - 12X36 NOTURNO</v>
          </cell>
          <cell r="K177">
            <v>30</v>
          </cell>
          <cell r="Q177">
            <v>15</v>
          </cell>
          <cell r="U177">
            <v>282.55</v>
          </cell>
          <cell r="AG177">
            <v>0</v>
          </cell>
        </row>
        <row r="178">
          <cell r="G178" t="str">
            <v>VIGILANTE ARMADO - 12X36 DIURNO</v>
          </cell>
          <cell r="K178">
            <v>30</v>
          </cell>
          <cell r="Q178">
            <v>16</v>
          </cell>
          <cell r="U178">
            <v>301.39</v>
          </cell>
          <cell r="AG178">
            <v>0</v>
          </cell>
        </row>
        <row r="179">
          <cell r="G179" t="str">
            <v>VIGILANTE ARMADO - 12X36 DIURNO</v>
          </cell>
          <cell r="K179">
            <v>30</v>
          </cell>
          <cell r="Q179">
            <v>15</v>
          </cell>
          <cell r="U179">
            <v>282.55</v>
          </cell>
          <cell r="AG179">
            <v>0</v>
          </cell>
        </row>
        <row r="180">
          <cell r="G180" t="str">
            <v>VIGILANTE ARMADO - 12X36 NOTURNO</v>
          </cell>
          <cell r="K180">
            <v>30</v>
          </cell>
          <cell r="Q180">
            <v>16</v>
          </cell>
          <cell r="U180">
            <v>301.39</v>
          </cell>
          <cell r="AG180">
            <v>0</v>
          </cell>
        </row>
        <row r="181">
          <cell r="G181" t="str">
            <v>VIGILANTE ARMADO - 220 H</v>
          </cell>
          <cell r="K181">
            <v>30</v>
          </cell>
          <cell r="Q181">
            <v>21</v>
          </cell>
          <cell r="U181">
            <v>395.58</v>
          </cell>
          <cell r="AG181">
            <v>0</v>
          </cell>
        </row>
        <row r="182">
          <cell r="G182" t="str">
            <v>VIGILANTE ARMADO - 220 H</v>
          </cell>
          <cell r="K182">
            <v>30</v>
          </cell>
          <cell r="Q182">
            <v>16</v>
          </cell>
          <cell r="U182">
            <v>301.39</v>
          </cell>
          <cell r="AG182">
            <v>0</v>
          </cell>
        </row>
        <row r="183">
          <cell r="G183" t="str">
            <v>VIGILANTE ARMADO - 12X36 DIURNO</v>
          </cell>
          <cell r="K183">
            <v>30</v>
          </cell>
          <cell r="Q183">
            <v>15</v>
          </cell>
          <cell r="U183">
            <v>282.55</v>
          </cell>
          <cell r="AG183">
            <v>0</v>
          </cell>
        </row>
        <row r="184">
          <cell r="G184" t="str">
            <v>VIGILANTE ARMADO - 12X36 DIURNO</v>
          </cell>
          <cell r="K184">
            <v>30</v>
          </cell>
          <cell r="Q184">
            <v>16</v>
          </cell>
          <cell r="U184">
            <v>301.39</v>
          </cell>
          <cell r="AG184">
            <v>0</v>
          </cell>
        </row>
        <row r="185">
          <cell r="G185" t="str">
            <v>VIGILANTE ARMADO - 12X36 DIURNO</v>
          </cell>
          <cell r="K185">
            <v>30</v>
          </cell>
          <cell r="Q185">
            <v>15</v>
          </cell>
          <cell r="U185">
            <v>282.55</v>
          </cell>
          <cell r="AG185">
            <v>0</v>
          </cell>
        </row>
        <row r="186">
          <cell r="G186" t="str">
            <v>VIGILANTE ARMADO - 12X36 NOTURNO</v>
          </cell>
          <cell r="K186">
            <v>0</v>
          </cell>
          <cell r="Q186">
            <v>0</v>
          </cell>
          <cell r="U186">
            <v>0</v>
          </cell>
          <cell r="AG186">
            <v>0</v>
          </cell>
        </row>
        <row r="187">
          <cell r="G187" t="str">
            <v>VIGILANTE ARMADO - 12X36 NOTURNO</v>
          </cell>
          <cell r="K187">
            <v>30</v>
          </cell>
          <cell r="Q187">
            <v>15</v>
          </cell>
          <cell r="U187">
            <v>282.55</v>
          </cell>
          <cell r="AG187">
            <v>0</v>
          </cell>
        </row>
        <row r="188">
          <cell r="G188" t="str">
            <v>VIGILANTE ARMADO - 12X36 NOTURNO</v>
          </cell>
          <cell r="K188">
            <v>0</v>
          </cell>
          <cell r="Q188">
            <v>0</v>
          </cell>
          <cell r="U188">
            <v>0</v>
          </cell>
          <cell r="AG188">
            <v>0</v>
          </cell>
        </row>
        <row r="189">
          <cell r="G189" t="str">
            <v>VIGILANTE ARMADO - 12X36 NOTURNO</v>
          </cell>
          <cell r="K189">
            <v>30</v>
          </cell>
          <cell r="Q189">
            <v>15</v>
          </cell>
          <cell r="U189">
            <v>282.55</v>
          </cell>
          <cell r="AG189">
            <v>0</v>
          </cell>
        </row>
        <row r="190">
          <cell r="G190" t="str">
            <v>VIGILANTE ARMADO - 12X36 NOTURNO</v>
          </cell>
          <cell r="K190">
            <v>0</v>
          </cell>
          <cell r="Q190">
            <v>0</v>
          </cell>
          <cell r="U190">
            <v>0</v>
          </cell>
          <cell r="AG190">
            <v>0</v>
          </cell>
        </row>
        <row r="191">
          <cell r="G191" t="str">
            <v>VIGILANTE ARMADO - 12X36 NOTURNO</v>
          </cell>
          <cell r="K191">
            <v>0</v>
          </cell>
          <cell r="Q191">
            <v>0</v>
          </cell>
          <cell r="U191">
            <v>0</v>
          </cell>
          <cell r="AG191">
            <v>0</v>
          </cell>
        </row>
        <row r="192">
          <cell r="G192" t="str">
            <v>VIGILANTE ARMADO - 12X36 NOTURNO</v>
          </cell>
          <cell r="K192">
            <v>25</v>
          </cell>
          <cell r="Q192">
            <v>13</v>
          </cell>
          <cell r="U192">
            <v>244.88</v>
          </cell>
          <cell r="AG192">
            <v>0</v>
          </cell>
        </row>
        <row r="193">
          <cell r="G193" t="str">
            <v>VIGILANTE ARMADO - 12X36 NOTURNO</v>
          </cell>
          <cell r="K193">
            <v>5</v>
          </cell>
          <cell r="Q193">
            <v>2</v>
          </cell>
          <cell r="U193">
            <v>37.67</v>
          </cell>
          <cell r="AG193">
            <v>0</v>
          </cell>
        </row>
        <row r="194">
          <cell r="G194" t="str">
            <v>VIGILANTE ARMADO - 12X36 DIURNO</v>
          </cell>
          <cell r="K194">
            <v>30</v>
          </cell>
          <cell r="Q194">
            <v>16</v>
          </cell>
          <cell r="U194">
            <v>301.39</v>
          </cell>
          <cell r="AG194">
            <v>0</v>
          </cell>
        </row>
        <row r="195">
          <cell r="G195" t="str">
            <v>VIGILANTE ARMADO - 12X36 NOTURNO</v>
          </cell>
          <cell r="K195">
            <v>30</v>
          </cell>
          <cell r="Q195">
            <v>16</v>
          </cell>
          <cell r="U195">
            <v>301.39</v>
          </cell>
          <cell r="AG195">
            <v>0</v>
          </cell>
        </row>
        <row r="196">
          <cell r="G196" t="str">
            <v>VIGILANTE ARMADO - 220 H</v>
          </cell>
          <cell r="K196">
            <v>27</v>
          </cell>
          <cell r="Q196">
            <v>18</v>
          </cell>
          <cell r="U196">
            <v>339.07</v>
          </cell>
          <cell r="AG196">
            <v>0</v>
          </cell>
        </row>
        <row r="197">
          <cell r="G197" t="str">
            <v>VIGILANTE ARMADO - 220 H</v>
          </cell>
          <cell r="K197">
            <v>3</v>
          </cell>
          <cell r="Q197">
            <v>3</v>
          </cell>
          <cell r="U197">
            <v>56.51</v>
          </cell>
          <cell r="AG197">
            <v>0</v>
          </cell>
        </row>
        <row r="198">
          <cell r="G198" t="str">
            <v>VIGILANTE ARMADO - 12X36 DIURNO</v>
          </cell>
          <cell r="K198">
            <v>30</v>
          </cell>
          <cell r="Q198">
            <v>16</v>
          </cell>
          <cell r="U198">
            <v>301.39</v>
          </cell>
          <cell r="AG198">
            <v>0</v>
          </cell>
        </row>
        <row r="199">
          <cell r="G199" t="str">
            <v>VIGILANTE ARMADO - 12X36 DIURNO</v>
          </cell>
          <cell r="K199">
            <v>30</v>
          </cell>
          <cell r="Q199">
            <v>16</v>
          </cell>
          <cell r="U199">
            <v>301.39</v>
          </cell>
          <cell r="AG199">
            <v>0</v>
          </cell>
        </row>
        <row r="200">
          <cell r="G200" t="str">
            <v>VIGILANTE ARMADO - 12X36 NOTURNO</v>
          </cell>
          <cell r="K200">
            <v>30</v>
          </cell>
          <cell r="Q200">
            <v>15</v>
          </cell>
          <cell r="U200">
            <v>282.55</v>
          </cell>
          <cell r="AG200">
            <v>0</v>
          </cell>
        </row>
        <row r="201">
          <cell r="G201" t="str">
            <v>VIGILANTE ARMADO - 12X36 NOTURNO</v>
          </cell>
          <cell r="K201">
            <v>30</v>
          </cell>
          <cell r="Q201">
            <v>16</v>
          </cell>
          <cell r="U201">
            <v>301.39</v>
          </cell>
          <cell r="AG201">
            <v>0</v>
          </cell>
        </row>
        <row r="202">
          <cell r="G202" t="str">
            <v>VIGILANTE ARMADO - 12X36 NOTURNO</v>
          </cell>
          <cell r="K202">
            <v>0</v>
          </cell>
          <cell r="Q202">
            <v>0</v>
          </cell>
          <cell r="U202">
            <v>0</v>
          </cell>
          <cell r="AG202">
            <v>0</v>
          </cell>
        </row>
        <row r="205">
          <cell r="Q205">
            <v>2</v>
          </cell>
        </row>
        <row r="206">
          <cell r="Q206">
            <v>9</v>
          </cell>
        </row>
        <row r="207">
          <cell r="Q207">
            <v>8</v>
          </cell>
        </row>
        <row r="208">
          <cell r="Q208">
            <v>397.67</v>
          </cell>
          <cell r="U208">
            <v>188.37</v>
          </cell>
        </row>
        <row r="209">
          <cell r="U209">
            <v>48.15</v>
          </cell>
        </row>
        <row r="212">
          <cell r="Q212">
            <v>104.65</v>
          </cell>
        </row>
        <row r="213">
          <cell r="Q213">
            <v>131.87</v>
          </cell>
        </row>
        <row r="237">
          <cell r="U237">
            <v>34726.94</v>
          </cell>
          <cell r="AG237">
            <v>2178.7399999999998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</row>
        <row r="2">
          <cell r="F2"/>
        </row>
        <row r="3">
          <cell r="F3"/>
        </row>
        <row r="4">
          <cell r="B4"/>
          <cell r="F4"/>
        </row>
        <row r="5">
          <cell r="B5"/>
          <cell r="F5"/>
        </row>
        <row r="6">
          <cell r="B6"/>
          <cell r="F6"/>
        </row>
        <row r="7">
          <cell r="B7"/>
          <cell r="F7"/>
        </row>
        <row r="9">
          <cell r="B9" t="str">
            <v>POSTOS</v>
          </cell>
          <cell r="F9" t="str">
            <v>CARGO</v>
          </cell>
        </row>
        <row r="10">
          <cell r="B10"/>
          <cell r="F10"/>
        </row>
        <row r="11">
          <cell r="B11">
            <v>1</v>
          </cell>
          <cell r="F11" t="str">
            <v>VIGILANTE ARMADO - 220 H</v>
          </cell>
        </row>
        <row r="12">
          <cell r="B12">
            <v>1</v>
          </cell>
          <cell r="F12" t="str">
            <v>VIGILANTE ARMADO - 220 H</v>
          </cell>
        </row>
        <row r="13">
          <cell r="B13">
            <v>1</v>
          </cell>
          <cell r="F13" t="str">
            <v>VIGILANTE ARMADO - 220 H</v>
          </cell>
        </row>
        <row r="14">
          <cell r="B14">
            <v>0</v>
          </cell>
          <cell r="F14" t="str">
            <v>VIGILANTE ARMADO - 220 H</v>
          </cell>
        </row>
        <row r="15">
          <cell r="B15">
            <v>1</v>
          </cell>
          <cell r="F15" t="str">
            <v>VIGILANTE ARMADO - 220 H</v>
          </cell>
        </row>
        <row r="16">
          <cell r="B16">
            <v>1</v>
          </cell>
          <cell r="F16" t="str">
            <v>VIGILANTE ARMADO - 220 H</v>
          </cell>
        </row>
        <row r="17">
          <cell r="B17">
            <v>0</v>
          </cell>
          <cell r="F17" t="str">
            <v>VIGILANTE ARMADO - 220 H</v>
          </cell>
        </row>
        <row r="18">
          <cell r="B18">
            <v>1</v>
          </cell>
          <cell r="F18" t="str">
            <v>VIGILANTE ARMADO - 12X36 DIURNO</v>
          </cell>
        </row>
        <row r="19">
          <cell r="B19">
            <v>1</v>
          </cell>
          <cell r="F19" t="str">
            <v>VIGILANTE ARMADO - 12X36 DIURNO</v>
          </cell>
        </row>
        <row r="20">
          <cell r="B20">
            <v>1</v>
          </cell>
          <cell r="F20" t="str">
            <v>VIGILANTE ARMADO - 12X36 DIURNO</v>
          </cell>
        </row>
        <row r="21">
          <cell r="B21">
            <v>0</v>
          </cell>
          <cell r="F21" t="str">
            <v>VIGILANTE ARMADO - 12X36 DIURNO</v>
          </cell>
        </row>
        <row r="22">
          <cell r="B22">
            <v>0</v>
          </cell>
          <cell r="F22" t="str">
            <v>VIGILANTE ARMADO - 12X36 DIURNO</v>
          </cell>
        </row>
        <row r="23">
          <cell r="B23">
            <v>1</v>
          </cell>
          <cell r="F23" t="str">
            <v>VIGILANTE ARMADO - 12X36 DIURNO</v>
          </cell>
        </row>
        <row r="24">
          <cell r="B24">
            <v>0</v>
          </cell>
          <cell r="F24" t="str">
            <v>VIGILANTE ARMADO - 12X36 DIURNO</v>
          </cell>
        </row>
        <row r="25">
          <cell r="B25">
            <v>0</v>
          </cell>
          <cell r="F25" t="str">
            <v>VIGILANTE ARMADO - 12X36 NOTURNO</v>
          </cell>
        </row>
        <row r="26">
          <cell r="B26">
            <v>0</v>
          </cell>
          <cell r="F26" t="str">
            <v>VIGILANTE ARMADO - 12X36 NOTURNO</v>
          </cell>
        </row>
        <row r="27">
          <cell r="B27">
            <v>1</v>
          </cell>
          <cell r="F27" t="str">
            <v>VIGILANTE ARMADO - 12X36 NOTURNO</v>
          </cell>
        </row>
        <row r="28">
          <cell r="B28">
            <v>1</v>
          </cell>
          <cell r="F28" t="str">
            <v>VIGILANTE ARMADO - 12X36 DIURNO</v>
          </cell>
        </row>
        <row r="29">
          <cell r="B29">
            <v>1</v>
          </cell>
          <cell r="F29" t="str">
            <v>VIGILANTE ARMADO - 12X36 NOTURNO</v>
          </cell>
        </row>
        <row r="30">
          <cell r="B30">
            <v>1</v>
          </cell>
          <cell r="F30" t="str">
            <v>VIGILANTE ARMADO - 220 H</v>
          </cell>
        </row>
        <row r="31">
          <cell r="B31">
            <v>0</v>
          </cell>
          <cell r="F31" t="str">
            <v>VIGILANTE ARMADO - 220 H</v>
          </cell>
        </row>
        <row r="32">
          <cell r="B32">
            <v>1</v>
          </cell>
          <cell r="F32" t="str">
            <v>VIGILANTE ARMADO - 12X36 NOTURNO</v>
          </cell>
        </row>
        <row r="33">
          <cell r="B33">
            <v>1</v>
          </cell>
          <cell r="F33" t="str">
            <v>VIGILANTE ARMADO - 12X36 NOTURNO</v>
          </cell>
        </row>
        <row r="34">
          <cell r="B34">
            <v>0</v>
          </cell>
          <cell r="F34" t="str">
            <v>VIGILANTE ARMADO - 12X36 NOTURNO</v>
          </cell>
        </row>
        <row r="35">
          <cell r="B35">
            <v>1</v>
          </cell>
          <cell r="F35" t="str">
            <v>VIGILANTE ARMADO - 12X36 NOTURNO</v>
          </cell>
        </row>
        <row r="36">
          <cell r="B36">
            <v>0</v>
          </cell>
          <cell r="F36" t="str">
            <v>VIGILANTE ARMADO - 12X36 NOTURNO</v>
          </cell>
        </row>
        <row r="37">
          <cell r="B37">
            <v>0</v>
          </cell>
          <cell r="F37" t="str">
            <v>VIGILANTE ARMADO - 12X36 DIURNO</v>
          </cell>
        </row>
        <row r="38">
          <cell r="B38">
            <v>1</v>
          </cell>
          <cell r="F38" t="str">
            <v>VIGILANTE ARMADO - 12X36 DIURNO</v>
          </cell>
        </row>
        <row r="39">
          <cell r="B39">
            <v>0</v>
          </cell>
          <cell r="F39" t="str">
            <v>VIGILANTE ARMADO - 12X36 DIURNO</v>
          </cell>
        </row>
        <row r="40">
          <cell r="B40">
            <v>0</v>
          </cell>
          <cell r="F40" t="str">
            <v>VIGILANTE ARMADO - 12X36 DIURNO</v>
          </cell>
        </row>
        <row r="41">
          <cell r="B41">
            <v>1</v>
          </cell>
          <cell r="F41" t="str">
            <v>VIGILANTE ARMADO - 12X36 DIURNO</v>
          </cell>
        </row>
        <row r="42">
          <cell r="B42">
            <v>1</v>
          </cell>
          <cell r="F42" t="str">
            <v>VIGILANTE ARMADO - 12X36 NOTURNO</v>
          </cell>
        </row>
        <row r="43">
          <cell r="B43">
            <v>0</v>
          </cell>
          <cell r="F43" t="str">
            <v>VIGILANTE ARMADO - 12X36 DIURNO</v>
          </cell>
        </row>
        <row r="44">
          <cell r="B44">
            <v>1</v>
          </cell>
          <cell r="F44" t="str">
            <v>VIGILANTE ARMADO - 12X36 DIURNO</v>
          </cell>
        </row>
        <row r="45">
          <cell r="B45">
            <v>0</v>
          </cell>
          <cell r="F45" t="str">
            <v>VIGILANTE ARMADO - 12X36 DIURNO</v>
          </cell>
        </row>
        <row r="46">
          <cell r="B46">
            <v>1</v>
          </cell>
          <cell r="F46" t="str">
            <v>VIGILANTE ARMADO - 12X36 DIURNO</v>
          </cell>
        </row>
        <row r="47">
          <cell r="B47">
            <v>0</v>
          </cell>
          <cell r="F47" t="str">
            <v>VIGILANTE ARMADO - 12X36 DIURNO</v>
          </cell>
        </row>
        <row r="48">
          <cell r="B48">
            <v>1</v>
          </cell>
          <cell r="F48" t="str">
            <v>VIGILANTE ARMADO - 220 H</v>
          </cell>
        </row>
        <row r="49">
          <cell r="B49">
            <v>0</v>
          </cell>
          <cell r="F49" t="str">
            <v>VIGILANTE ARMADO - 220 H</v>
          </cell>
        </row>
        <row r="50">
          <cell r="B50">
            <v>1</v>
          </cell>
          <cell r="F50" t="str">
            <v>VIGILANTE ARMADO - 12X36 DIURNO</v>
          </cell>
        </row>
        <row r="51">
          <cell r="B51">
            <v>1</v>
          </cell>
          <cell r="F51" t="str">
            <v>VIGILANTE ARMADO - 12X36 DIURNO</v>
          </cell>
        </row>
        <row r="52">
          <cell r="B52">
            <v>0</v>
          </cell>
          <cell r="F52" t="str">
            <v>VIGILANTE ARMADO - 12X36 NOTURNO</v>
          </cell>
        </row>
        <row r="53">
          <cell r="B53">
            <v>1</v>
          </cell>
          <cell r="F53" t="str">
            <v>VIGILANTE ARMADO - 12X36 NOTURNO</v>
          </cell>
        </row>
        <row r="54">
          <cell r="B54">
            <v>0</v>
          </cell>
          <cell r="F54" t="str">
            <v>VIGILANTE ARMADO - 12X36 NOTURNO</v>
          </cell>
        </row>
        <row r="55">
          <cell r="B55">
            <v>1</v>
          </cell>
          <cell r="F55" t="str">
            <v>VIGILANTE ARMADO - 220 H</v>
          </cell>
        </row>
        <row r="56">
          <cell r="B56">
            <v>1</v>
          </cell>
          <cell r="F56" t="str">
            <v>VIGILANTE ARMADO - 12X36 DIURNO</v>
          </cell>
        </row>
        <row r="57">
          <cell r="B57">
            <v>1</v>
          </cell>
          <cell r="F57" t="str">
            <v>VIGILANTE ARMADO - 12X36 DIURNO</v>
          </cell>
        </row>
        <row r="58">
          <cell r="B58">
            <v>0</v>
          </cell>
          <cell r="F58" t="str">
            <v>VIGILANTE ARMADO - 12X36 DIURNO</v>
          </cell>
        </row>
        <row r="59">
          <cell r="B59">
            <v>1</v>
          </cell>
          <cell r="F59" t="str">
            <v>VIGILANTE ARMADO - 12X36 NOTURNO</v>
          </cell>
        </row>
        <row r="60">
          <cell r="B60">
            <v>1</v>
          </cell>
          <cell r="F60" t="str">
            <v>VIGILANTE ARMADO - 12X36 DIURNO</v>
          </cell>
        </row>
        <row r="61">
          <cell r="B61">
            <v>1</v>
          </cell>
          <cell r="F61" t="str">
            <v>VIGILANTE ARMADO - 12X36 DIURNO</v>
          </cell>
        </row>
        <row r="62">
          <cell r="B62">
            <v>0</v>
          </cell>
          <cell r="F62" t="str">
            <v>VIGILANTE ARMADO - 12X36 DIURNO</v>
          </cell>
        </row>
        <row r="63">
          <cell r="B63">
            <v>1</v>
          </cell>
          <cell r="F63" t="str">
            <v>VIGILANTE ARMADO - 12X36 NOTURNO</v>
          </cell>
        </row>
        <row r="64">
          <cell r="B64">
            <v>1</v>
          </cell>
          <cell r="F64" t="str">
            <v>VIGILANTE ARMADO - 12X36 NOTURNO</v>
          </cell>
        </row>
        <row r="65">
          <cell r="B65">
            <v>0</v>
          </cell>
          <cell r="F65" t="str">
            <v>VIGILANTE ARMADO - 12X36 DIURNO</v>
          </cell>
        </row>
        <row r="66">
          <cell r="B66">
            <v>1</v>
          </cell>
          <cell r="F66" t="str">
            <v>VIGILANTE ARMADO - 12X36 DIURNO</v>
          </cell>
        </row>
        <row r="67">
          <cell r="B67">
            <v>1</v>
          </cell>
          <cell r="F67" t="str">
            <v>VIGILANTE ARMADO - 12X36 NOTURNO</v>
          </cell>
        </row>
        <row r="68">
          <cell r="B68">
            <v>1</v>
          </cell>
          <cell r="F68" t="str">
            <v>VIGILANTE ARMADO - 12X36 NOTURNO</v>
          </cell>
        </row>
        <row r="69">
          <cell r="B69">
            <v>0</v>
          </cell>
          <cell r="F69" t="str">
            <v>VIGILANTE ARMADO - 12X36 DIURNO</v>
          </cell>
        </row>
        <row r="70">
          <cell r="B70">
            <v>0</v>
          </cell>
          <cell r="F70" t="str">
            <v>VIGILANTE ARMADO - 12X36 DIURNO</v>
          </cell>
        </row>
        <row r="71">
          <cell r="B71">
            <v>1</v>
          </cell>
          <cell r="F71" t="str">
            <v>VIGILANTE ARMADO - 12X36 DIURNO</v>
          </cell>
        </row>
        <row r="72">
          <cell r="B72">
            <v>1</v>
          </cell>
          <cell r="F72" t="str">
            <v>VIGILANTE ARMADO - 12X36 DIURNO</v>
          </cell>
        </row>
        <row r="73">
          <cell r="B73">
            <v>0</v>
          </cell>
          <cell r="F73" t="str">
            <v>VIGILANTE ARMADO - 12X36 NOTURNO</v>
          </cell>
        </row>
        <row r="74">
          <cell r="B74">
            <v>0</v>
          </cell>
          <cell r="F74" t="str">
            <v>VIGILANTE ARMADO - 12X36 NOTURNO</v>
          </cell>
        </row>
        <row r="75">
          <cell r="B75">
            <v>1</v>
          </cell>
          <cell r="F75" t="str">
            <v>VIGILANTE ARMADO - 12X36 NOTURNO</v>
          </cell>
        </row>
        <row r="76">
          <cell r="B76">
            <v>1</v>
          </cell>
          <cell r="F76" t="str">
            <v>VIGILANTE ARMADO - 12X36 NOTURNO</v>
          </cell>
        </row>
        <row r="77">
          <cell r="B77">
            <v>1</v>
          </cell>
          <cell r="F77" t="str">
            <v>VIGILANTE ARMADO - 220 H</v>
          </cell>
        </row>
        <row r="78">
          <cell r="B78">
            <v>1</v>
          </cell>
          <cell r="F78" t="str">
            <v>VIGILANTE ARMADO - 220 H</v>
          </cell>
        </row>
        <row r="79">
          <cell r="B79">
            <v>1</v>
          </cell>
          <cell r="F79" t="str">
            <v>VIGILANTE ARMADO - 12X36 DIURNO</v>
          </cell>
        </row>
        <row r="80">
          <cell r="B80">
            <v>1</v>
          </cell>
          <cell r="F80" t="str">
            <v>VIGILANTE ARMADO - 12X36 DIURNO</v>
          </cell>
        </row>
        <row r="81">
          <cell r="B81">
            <v>1</v>
          </cell>
          <cell r="F81" t="str">
            <v>VIGILANTE ARMADO - 220 H</v>
          </cell>
        </row>
        <row r="82">
          <cell r="B82">
            <v>1</v>
          </cell>
          <cell r="F82" t="str">
            <v>VIGILANTE ARMADO - 220 H</v>
          </cell>
        </row>
        <row r="83">
          <cell r="B83">
            <v>1</v>
          </cell>
          <cell r="F83" t="str">
            <v>VIGILANTE ARMADO - 220 H</v>
          </cell>
        </row>
        <row r="84">
          <cell r="B84">
            <v>1</v>
          </cell>
          <cell r="F84" t="str">
            <v>VIGILANTE ARMADO - 220 H</v>
          </cell>
        </row>
        <row r="85">
          <cell r="B85">
            <v>1</v>
          </cell>
          <cell r="F85" t="str">
            <v>VIGILANTE ARMADO - 220 H</v>
          </cell>
        </row>
        <row r="86">
          <cell r="B86">
            <v>1</v>
          </cell>
          <cell r="F86" t="str">
            <v>VIGILANTE ARMADO - 12X36 NOTURNO</v>
          </cell>
        </row>
        <row r="87">
          <cell r="B87">
            <v>0</v>
          </cell>
          <cell r="F87" t="str">
            <v>VIGILANTE ARMADO - 12X36 NOTURNO</v>
          </cell>
        </row>
        <row r="88">
          <cell r="B88">
            <v>1</v>
          </cell>
          <cell r="F88" t="str">
            <v>VIGILANTE ARMADO - 12X36 NOTURNO</v>
          </cell>
        </row>
        <row r="89">
          <cell r="B89">
            <v>1</v>
          </cell>
          <cell r="F89" t="str">
            <v>VIGILANTE ARMADO - 12X36 DIURNO</v>
          </cell>
        </row>
        <row r="90">
          <cell r="B90">
            <v>1</v>
          </cell>
          <cell r="F90" t="str">
            <v>VIGILANTE ARMADO - 12X36 DIURNO</v>
          </cell>
        </row>
        <row r="91">
          <cell r="B91">
            <v>0</v>
          </cell>
          <cell r="F91" t="str">
            <v>VIGILANTE ARMADO - 220 H</v>
          </cell>
        </row>
        <row r="92">
          <cell r="B92">
            <v>1</v>
          </cell>
          <cell r="F92" t="str">
            <v>VIGILANTE ARMADO - 220 H</v>
          </cell>
        </row>
        <row r="93">
          <cell r="B93">
            <v>1</v>
          </cell>
          <cell r="F93" t="str">
            <v>VIGILANTE ARMADO - 220 H</v>
          </cell>
        </row>
        <row r="94">
          <cell r="B94">
            <v>0</v>
          </cell>
          <cell r="F94" t="str">
            <v>VIGILANTE ARMADO - 220 H</v>
          </cell>
        </row>
        <row r="95">
          <cell r="B95">
            <v>0</v>
          </cell>
          <cell r="F95" t="str">
            <v>VIGILANTE ARMADO - 220 H</v>
          </cell>
        </row>
        <row r="96">
          <cell r="B96">
            <v>0</v>
          </cell>
          <cell r="F96" t="str">
            <v>VIGILANTE ARMADO - 220 H</v>
          </cell>
        </row>
        <row r="97">
          <cell r="B97">
            <v>1</v>
          </cell>
          <cell r="F97" t="str">
            <v>VIGILANTE ARMADO - 220 H</v>
          </cell>
        </row>
        <row r="98">
          <cell r="B98">
            <v>1</v>
          </cell>
          <cell r="F98" t="str">
            <v>VIGILANTE ARMADO - 12X36 DIURNO</v>
          </cell>
        </row>
        <row r="99">
          <cell r="B99">
            <v>1</v>
          </cell>
          <cell r="F99" t="str">
            <v>VIGILANTE ARMADO - 12X36 NOTURNO</v>
          </cell>
        </row>
        <row r="100">
          <cell r="B100">
            <v>1</v>
          </cell>
          <cell r="F100" t="str">
            <v>VIGILANTE ARMADO - 12X36 DIURNO</v>
          </cell>
        </row>
        <row r="101">
          <cell r="B101">
            <v>1</v>
          </cell>
          <cell r="F101" t="str">
            <v>VIGILANTE ARMADO - 12X36 NOTURNO</v>
          </cell>
        </row>
        <row r="102">
          <cell r="B102">
            <v>1</v>
          </cell>
          <cell r="F102" t="str">
            <v>VIGILANTE ARMADO - 220 H</v>
          </cell>
        </row>
        <row r="103">
          <cell r="B103">
            <v>1</v>
          </cell>
          <cell r="F103" t="str">
            <v>VIGILANTE ARMADO - 220 H</v>
          </cell>
        </row>
        <row r="104">
          <cell r="B104">
            <v>0</v>
          </cell>
          <cell r="F104" t="str">
            <v>VIGILANTE ARMADO - 220 H</v>
          </cell>
        </row>
        <row r="105">
          <cell r="B105">
            <v>0</v>
          </cell>
          <cell r="F105" t="str">
            <v>VIGILANTE ARMADO - 220 H</v>
          </cell>
        </row>
        <row r="106">
          <cell r="B106">
            <v>1</v>
          </cell>
          <cell r="F106" t="str">
            <v>VIGILANTE ARMADO - 220 H</v>
          </cell>
        </row>
        <row r="107">
          <cell r="B107">
            <v>1</v>
          </cell>
          <cell r="F107" t="str">
            <v>VIGILANTE ARMADO - 220 H</v>
          </cell>
        </row>
        <row r="108">
          <cell r="B108">
            <v>1</v>
          </cell>
          <cell r="F108" t="str">
            <v>VIGILANTE ARMADO - 220 H</v>
          </cell>
        </row>
        <row r="109">
          <cell r="B109">
            <v>1</v>
          </cell>
          <cell r="F109" t="str">
            <v>VIGILANTE ARMADO - 220 H</v>
          </cell>
        </row>
        <row r="110">
          <cell r="B110">
            <v>0</v>
          </cell>
          <cell r="F110" t="str">
            <v>VIGILANTE ARMADO - 12X36 DIURNO</v>
          </cell>
        </row>
        <row r="111">
          <cell r="B111">
            <v>1</v>
          </cell>
          <cell r="F111" t="str">
            <v>VIGILANTE ARMADO - 220 H</v>
          </cell>
        </row>
        <row r="112">
          <cell r="B112">
            <v>1</v>
          </cell>
          <cell r="F112" t="str">
            <v>VIGILANTE ARMADO - 12X36 DIURNO</v>
          </cell>
        </row>
        <row r="113">
          <cell r="B113">
            <v>1</v>
          </cell>
          <cell r="F113" t="str">
            <v>VIGILANTE ARMADO - 12X36 NOTURNO</v>
          </cell>
        </row>
        <row r="114">
          <cell r="B114">
            <v>0</v>
          </cell>
          <cell r="F114" t="str">
            <v>VIGILANTE ARMADO - 12X36 NOTURNO</v>
          </cell>
        </row>
        <row r="115">
          <cell r="B115">
            <v>1</v>
          </cell>
          <cell r="F115" t="str">
            <v>VIGILANTE ARMADO - 12X36 DIURNO</v>
          </cell>
        </row>
        <row r="116">
          <cell r="B116">
            <v>0</v>
          </cell>
          <cell r="F116" t="str">
            <v>VIGILANTE ARMADO - 12X36 DIURNO</v>
          </cell>
        </row>
        <row r="117">
          <cell r="B117">
            <v>0</v>
          </cell>
          <cell r="F117" t="str">
            <v>VIGILANTE ARMADO - 12X36 DIURNO</v>
          </cell>
        </row>
        <row r="118">
          <cell r="B118">
            <v>1</v>
          </cell>
          <cell r="F118" t="str">
            <v>VIGILANTE ARMADO - 12X36 NOTURNO</v>
          </cell>
        </row>
        <row r="119">
          <cell r="B119">
            <v>0</v>
          </cell>
          <cell r="F119" t="str">
            <v>VIGILANTE ARMADO - 12X36 NOTURNO</v>
          </cell>
        </row>
        <row r="120">
          <cell r="B120">
            <v>1</v>
          </cell>
          <cell r="F120" t="str">
            <v>VIGILANTE ARMADO - 220 H</v>
          </cell>
        </row>
        <row r="121">
          <cell r="B121">
            <v>1</v>
          </cell>
          <cell r="F121" t="str">
            <v>VIGILANTE ARMADO - 12X36 NOTURNO</v>
          </cell>
        </row>
        <row r="122">
          <cell r="B122">
            <v>0</v>
          </cell>
          <cell r="F122" t="str">
            <v>VIGILANTE ARMADO - 12X36 NOTURNO</v>
          </cell>
        </row>
        <row r="123">
          <cell r="B123">
            <v>0</v>
          </cell>
          <cell r="F123" t="str">
            <v>VIGILANTE ARMADO - 12X36 NOTURNO</v>
          </cell>
        </row>
        <row r="124">
          <cell r="B124">
            <v>0</v>
          </cell>
          <cell r="F124" t="str">
            <v>VIGILANTE ARMADO - 12X36 NOTURNO</v>
          </cell>
        </row>
        <row r="125">
          <cell r="B125">
            <v>1</v>
          </cell>
          <cell r="F125" t="str">
            <v>VIGILANTE ARMADO - 12X36 NOTURNO</v>
          </cell>
        </row>
        <row r="126">
          <cell r="B126">
            <v>0</v>
          </cell>
          <cell r="F126" t="str">
            <v>VIGILANTE ARMADO - 12X36 NOTURNO</v>
          </cell>
        </row>
        <row r="127">
          <cell r="B127">
            <v>1</v>
          </cell>
          <cell r="F127" t="str">
            <v>VIGILANTE ARMADO - 220 H</v>
          </cell>
        </row>
        <row r="128">
          <cell r="B128">
            <v>1</v>
          </cell>
          <cell r="F128" t="str">
            <v>VIGILANTE ARMADO - 12X36 NOTURNO</v>
          </cell>
        </row>
        <row r="129">
          <cell r="B129">
            <v>0</v>
          </cell>
          <cell r="F129" t="str">
            <v>VIGILANTE ARMADO - 12X36 NOTURNO</v>
          </cell>
        </row>
        <row r="130">
          <cell r="B130">
            <v>1</v>
          </cell>
          <cell r="F130" t="str">
            <v>VIGILANTE ARMADO - 12X36 NOTURNO</v>
          </cell>
        </row>
        <row r="131">
          <cell r="B131">
            <v>0</v>
          </cell>
          <cell r="F131" t="str">
            <v>VIGILANTE ARMADO - 12X36 NOTURNO</v>
          </cell>
        </row>
        <row r="132">
          <cell r="B132">
            <v>1</v>
          </cell>
          <cell r="F132" t="str">
            <v>VIGILANTE ARMADO - 12X36 DIURNO</v>
          </cell>
        </row>
        <row r="133">
          <cell r="B133">
            <v>1</v>
          </cell>
          <cell r="F133" t="str">
            <v>VIGILANTE ARMADO - 12X36 DIURNO</v>
          </cell>
        </row>
        <row r="134">
          <cell r="B134">
            <v>1</v>
          </cell>
          <cell r="F134" t="str">
            <v>VIGILANTE ARMADO - 12X36 DIURNO</v>
          </cell>
        </row>
        <row r="135">
          <cell r="B135">
            <v>0</v>
          </cell>
          <cell r="F135" t="str">
            <v>VIGILANTE ARMADO - 12X36 DIURNO</v>
          </cell>
        </row>
        <row r="136">
          <cell r="B136">
            <v>1</v>
          </cell>
          <cell r="F136" t="str">
            <v>VIGILANTE ARMADO - 12X36 DIURNO</v>
          </cell>
        </row>
        <row r="137">
          <cell r="B137">
            <v>1</v>
          </cell>
          <cell r="F137" t="str">
            <v>VIGILANTE ARMADO - 220 H</v>
          </cell>
        </row>
        <row r="138">
          <cell r="B138">
            <v>0</v>
          </cell>
          <cell r="F138" t="str">
            <v>VIGILANTE ARMADO - 12X36 NOTURNO</v>
          </cell>
        </row>
        <row r="139">
          <cell r="B139">
            <v>1</v>
          </cell>
          <cell r="F139" t="str">
            <v>VIGILANTE ARMADO - 12X36 NOTURNO</v>
          </cell>
        </row>
        <row r="140">
          <cell r="B140">
            <v>1</v>
          </cell>
          <cell r="F140" t="str">
            <v>VIGILANTE ARMADO - 12X36 NOTURNO</v>
          </cell>
        </row>
        <row r="141">
          <cell r="B141">
            <v>1</v>
          </cell>
          <cell r="F141" t="str">
            <v>VIGILANTE ARMADO - 220 H</v>
          </cell>
        </row>
        <row r="142">
          <cell r="B142">
            <v>1</v>
          </cell>
          <cell r="F142" t="str">
            <v>VIGILANTE ARMADO - 12X36 DIURNO</v>
          </cell>
        </row>
        <row r="143">
          <cell r="B143">
            <v>0</v>
          </cell>
          <cell r="F143" t="str">
            <v>VIGILANTE ARMADO - 12X36 NOTURNO</v>
          </cell>
        </row>
        <row r="144">
          <cell r="B144">
            <v>1</v>
          </cell>
          <cell r="F144" t="str">
            <v>VIGILANTE ARMADO - 12X36 NOTURNO</v>
          </cell>
        </row>
        <row r="145">
          <cell r="B145">
            <v>0</v>
          </cell>
          <cell r="F145" t="str">
            <v>VIGILANTE ARMADO - 12X36 DIURNO</v>
          </cell>
        </row>
        <row r="146">
          <cell r="B146">
            <v>1</v>
          </cell>
          <cell r="F146" t="str">
            <v>VIGILANTE ARMADO - 12X36 DIURNO</v>
          </cell>
        </row>
        <row r="147">
          <cell r="B147">
            <v>0</v>
          </cell>
          <cell r="F147" t="str">
            <v>VIGILANTE ARMADO - 12X36 DIURNO</v>
          </cell>
        </row>
        <row r="148">
          <cell r="B148">
            <v>1</v>
          </cell>
          <cell r="F148" t="str">
            <v>VIGILANTE ARMADO - 12X36 NOTURNO</v>
          </cell>
        </row>
        <row r="149">
          <cell r="B149">
            <v>1</v>
          </cell>
          <cell r="F149" t="str">
            <v>VIGILANTE ARMADO - 12X36 NOTURNO</v>
          </cell>
        </row>
        <row r="150">
          <cell r="B150">
            <v>1</v>
          </cell>
          <cell r="F150" t="str">
            <v>VIGILANTE ARMADO - 12X36 DIURNO</v>
          </cell>
        </row>
        <row r="151">
          <cell r="B151">
            <v>1</v>
          </cell>
          <cell r="F151" t="str">
            <v>VIGILANTE ARMADO - 12X36 DIURNO</v>
          </cell>
        </row>
        <row r="152">
          <cell r="B152">
            <v>1</v>
          </cell>
          <cell r="F152" t="str">
            <v>VIGILANTE ARMADO - 12X36 NOTURNO</v>
          </cell>
        </row>
        <row r="153">
          <cell r="B153">
            <v>1</v>
          </cell>
          <cell r="F153" t="str">
            <v>VIGILANTE ARMADO - 220 H</v>
          </cell>
        </row>
        <row r="154">
          <cell r="B154">
            <v>1</v>
          </cell>
          <cell r="F154" t="str">
            <v>VIGILANTE ARMADO - 220 H</v>
          </cell>
        </row>
        <row r="155">
          <cell r="B155">
            <v>1</v>
          </cell>
          <cell r="F155" t="str">
            <v>VIGILANTE ARMADO - 12X36 DIURNO</v>
          </cell>
        </row>
        <row r="156">
          <cell r="B156">
            <v>1</v>
          </cell>
          <cell r="F156" t="str">
            <v>VIGILANTE ARMADO - 12X36 DIURNO</v>
          </cell>
        </row>
        <row r="157">
          <cell r="B157">
            <v>1</v>
          </cell>
          <cell r="F157" t="str">
            <v>VIGILANTE ARMADO - 12X36 DIURNO</v>
          </cell>
        </row>
        <row r="158">
          <cell r="B158">
            <v>0</v>
          </cell>
          <cell r="F158" t="str">
            <v>VIGILANTE ARMADO - 12X36 NOTURNO</v>
          </cell>
        </row>
        <row r="159">
          <cell r="B159">
            <v>1</v>
          </cell>
          <cell r="F159" t="str">
            <v>VIGILANTE ARMADO - 12X36 NOTURNO</v>
          </cell>
        </row>
        <row r="160">
          <cell r="B160">
            <v>0</v>
          </cell>
          <cell r="F160" t="str">
            <v>VIGILANTE ARMADO - 12X36 NOTURNO</v>
          </cell>
        </row>
        <row r="161">
          <cell r="B161">
            <v>1</v>
          </cell>
          <cell r="F161" t="str">
            <v>VIGILANTE ARMADO - 12X36 NOTURNO</v>
          </cell>
        </row>
        <row r="162">
          <cell r="B162">
            <v>0</v>
          </cell>
          <cell r="F162" t="str">
            <v>VIGILANTE ARMADO - 12X36 NOTURNO</v>
          </cell>
        </row>
        <row r="163">
          <cell r="B163">
            <v>0</v>
          </cell>
          <cell r="F163" t="str">
            <v>VIGILANTE ARMADO - 12X36 NOTURNO</v>
          </cell>
        </row>
        <row r="164">
          <cell r="B164">
            <v>1</v>
          </cell>
          <cell r="F164" t="str">
            <v>VIGILANTE ARMADO - 12X36 NOTURNO</v>
          </cell>
        </row>
        <row r="165">
          <cell r="B165">
            <v>0</v>
          </cell>
          <cell r="F165" t="str">
            <v>VIGILANTE ARMADO - 12X36 NOTURNO</v>
          </cell>
        </row>
        <row r="166">
          <cell r="B166">
            <v>1</v>
          </cell>
          <cell r="F166" t="str">
            <v>VIGILANTE ARMADO - 12X36 DIURNO</v>
          </cell>
        </row>
        <row r="167">
          <cell r="B167">
            <v>1</v>
          </cell>
          <cell r="F167" t="str">
            <v>VIGILANTE ARMADO - 12X36 NOTURNO</v>
          </cell>
        </row>
        <row r="168">
          <cell r="B168">
            <v>1</v>
          </cell>
          <cell r="F168" t="str">
            <v>VIGILANTE ARMADO - 220 H</v>
          </cell>
        </row>
        <row r="169">
          <cell r="B169">
            <v>1</v>
          </cell>
          <cell r="F169" t="str">
            <v>VIGILANTE ARMADO - 12X36 DIURNO</v>
          </cell>
        </row>
        <row r="170">
          <cell r="B170">
            <v>1</v>
          </cell>
          <cell r="F170" t="str">
            <v>VIGILANTE ARMADO - 12X36 DIURNO</v>
          </cell>
        </row>
        <row r="171">
          <cell r="B171">
            <v>1</v>
          </cell>
          <cell r="F171" t="str">
            <v>VIGILANTE ARMADO - 12X36 NOTURNO</v>
          </cell>
        </row>
        <row r="172">
          <cell r="B172">
            <v>1</v>
          </cell>
          <cell r="F172" t="str">
            <v>VIGILANTE ARMADO - 12X36 NOTURNO</v>
          </cell>
        </row>
        <row r="173">
          <cell r="B173">
            <v>0</v>
          </cell>
          <cell r="F173" t="str">
            <v>VIGILANTE ARMADO - 12X36 NOTURNO</v>
          </cell>
        </row>
        <row r="174">
          <cell r="B174"/>
          <cell r="F174"/>
        </row>
        <row r="175">
          <cell r="B175"/>
          <cell r="F175"/>
        </row>
        <row r="176">
          <cell r="B176"/>
          <cell r="F176"/>
        </row>
        <row r="184">
          <cell r="B184" t="str">
            <v>FOI DEFINIDO QUE A METODOLOGIA DO CÁLCULO DE DIAS PARA VA E VT SERÁ IGUAL A "DIAS (20) MENOS DIAS ÚTEIS NÃO TRABALHADOS"</v>
          </cell>
          <cell r="F184"/>
        </row>
        <row r="185">
          <cell r="B185" t="str">
            <v xml:space="preserve">INICIALMENTE, QUANDO HOUVER FALTAS, FÉRIAS, AFASTAMENTOS, ETC, COM SUBSTITUTO, OS DIAS TRABALHADOS PELO SUBSTITUTO PODERÃO SER LANÇADOS NO TITULAR. </v>
          </cell>
          <cell r="F185"/>
        </row>
        <row r="186">
          <cell r="B186" t="str">
            <v>COM RELAÇÃO AO VALE TRANSPORTE, O DESCONTO DE 6% TERÁ SEMPRE DE SER PROPORCIONALIZADO PELOS DIAS TRABALHADOS NO MÊS (ISSO PARA O TITULAR E O SUBSTITUTO, SE HOUVER)</v>
          </cell>
          <cell r="F186"/>
        </row>
        <row r="187">
          <cell r="B187" t="str">
            <v>COM RELAÇÃO AO VALE TRANSPORTE, NAS FÉRIAS E FALTAS COM SUBSTITUTO, A REGRA É SEGUIR O TITULAR. SE ELE RECEBE O SUBSTITUTO RECEBE. SE NÃO RECEBE, O SUBSTITUTO NÃO RECEBE.</v>
          </cell>
          <cell r="F187"/>
        </row>
        <row r="188">
          <cell r="B188" t="str">
            <v>COM RELAÇÃO AO VALE TRANSPORTE, NAS LICENÇAS MATERNIDADE OU INSS E NAS DEMISSÕES,  A REGRA É SEGUIR O SUBSTITUTO OU NOVO CONTRATADO.</v>
          </cell>
          <cell r="F188"/>
        </row>
        <row r="189">
          <cell r="B189" t="str">
            <v>COM RELAÇÃO AO VALE TRANSPORTE, NO MÊS DA DEMISSÃO COM NOVO CONTRATADO,  SÓ PODE HAVER UM DESCONTO DE R$ 1,00  (POR DEFINIÇÃO SERÁ O DEMITIDO) POR POSTO DE TRABALHO.</v>
          </cell>
          <cell r="F189"/>
        </row>
        <row r="190">
          <cell r="B190" t="str">
            <v>COM RELAÇÃO AO VALE ALIMENTAÇÃO, OS VALORES DE CESTA BÁSICA SERÃO PROPORCIONALIZADOS. UTILIZAR O MESMO CRITÉRIO DOS TICKETS, OU SEJA, 20 DIAS MENOS DIAS ÚTEIS NÃO TRABALHADOS</v>
          </cell>
          <cell r="F190"/>
        </row>
      </sheetData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392.05908906666662</v>
          </cell>
        </row>
        <row r="13">
          <cell r="H13" t="str">
            <v>VIGILANTE ARMADO - 220 H</v>
          </cell>
          <cell r="BJ13">
            <v>392.05908906666662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392.05908906666662</v>
          </cell>
        </row>
        <row r="16">
          <cell r="H16" t="str">
            <v>VIGILANTE ARMADO - 220 H</v>
          </cell>
          <cell r="BJ16">
            <v>392.05908906666662</v>
          </cell>
        </row>
        <row r="17">
          <cell r="H17" t="str">
            <v>VIGILANTE ARMADO - 220 H</v>
          </cell>
          <cell r="BJ17">
            <v>0</v>
          </cell>
        </row>
        <row r="18">
          <cell r="H18" t="str">
            <v>VIGILANTE ARMADO - 12X36 DIURNO</v>
          </cell>
          <cell r="BJ18">
            <v>302.23388</v>
          </cell>
        </row>
        <row r="19">
          <cell r="H19" t="str">
            <v>VIGILANTE ARMADO - 12X36 DIURNO</v>
          </cell>
          <cell r="BJ19">
            <v>302.23388</v>
          </cell>
        </row>
        <row r="20">
          <cell r="H20" t="str">
            <v>VIGILANTE ARMADO - 12X36 DIURNO</v>
          </cell>
          <cell r="BJ20">
            <v>302.23388</v>
          </cell>
        </row>
        <row r="21">
          <cell r="H21" t="str">
            <v>VIGILANTE ARMADO - 12X36 DIURNO</v>
          </cell>
          <cell r="BJ21">
            <v>0</v>
          </cell>
        </row>
        <row r="22">
          <cell r="H22" t="str">
            <v>VIGILANTE ARMADO - 12X36 DIURNO</v>
          </cell>
          <cell r="BJ22">
            <v>302.23388</v>
          </cell>
        </row>
        <row r="23">
          <cell r="H23" t="str">
            <v>VIGILANTE ARMADO - 12X36 NOTURNO</v>
          </cell>
          <cell r="BJ23">
            <v>0</v>
          </cell>
        </row>
        <row r="24">
          <cell r="H24" t="str">
            <v>VIGILANTE ARMADO - 12X36 NOTURNO</v>
          </cell>
          <cell r="BJ24">
            <v>0</v>
          </cell>
        </row>
        <row r="25">
          <cell r="H25" t="str">
            <v>VIGILANTE ARMADO - 12X36 NOTURNO</v>
          </cell>
          <cell r="BJ25">
            <v>361.85638178181819</v>
          </cell>
        </row>
        <row r="26">
          <cell r="H26" t="str">
            <v>VIGILANTE ARMADO - 12X36 NOTURNO</v>
          </cell>
          <cell r="BJ26">
            <v>0</v>
          </cell>
        </row>
        <row r="27">
          <cell r="H27" t="str">
            <v>VIGILANTE ARMADO - 12X36 DIURNO</v>
          </cell>
          <cell r="BJ27">
            <v>302.23388</v>
          </cell>
        </row>
        <row r="28">
          <cell r="H28" t="str">
            <v>VIGILANTE ARMADO - 12X36 NOTURNO</v>
          </cell>
          <cell r="BJ28">
            <v>361.85638178181819</v>
          </cell>
        </row>
        <row r="29">
          <cell r="H29" t="str">
            <v>VIGILANTE ARMADO - 220 H</v>
          </cell>
          <cell r="BJ29">
            <v>392.05908906666662</v>
          </cell>
        </row>
        <row r="30">
          <cell r="H30" t="str">
            <v>VIGILANTE ARMADO - 220 H</v>
          </cell>
          <cell r="BJ30">
            <v>0</v>
          </cell>
        </row>
        <row r="31">
          <cell r="H31" t="str">
            <v>VIGILANTE ARMADO - 12X36 NOTURNO</v>
          </cell>
          <cell r="BJ31">
            <v>361.85638178181819</v>
          </cell>
        </row>
        <row r="32">
          <cell r="H32" t="str">
            <v>VIGILANTE ARMADO - 12X36 NOTURNO</v>
          </cell>
          <cell r="BJ32">
            <v>361.85638178181819</v>
          </cell>
        </row>
        <row r="33">
          <cell r="H33" t="str">
            <v>VIGILANTE ARMADO - 12X36 NOTURNO</v>
          </cell>
          <cell r="BJ33">
            <v>0</v>
          </cell>
        </row>
        <row r="34">
          <cell r="H34" t="str">
            <v>VIGILANTE ARMADO - 12X36 NOTURNO</v>
          </cell>
          <cell r="BJ34">
            <v>361.85638178181819</v>
          </cell>
        </row>
        <row r="35">
          <cell r="H35" t="str">
            <v>VIGILANTE ARMADO - 12X36 NOTURNO</v>
          </cell>
          <cell r="BJ35">
            <v>0</v>
          </cell>
        </row>
        <row r="36">
          <cell r="H36" t="str">
            <v>VIGILANTE ARMADO - 12X36 DIURNO</v>
          </cell>
          <cell r="BJ36">
            <v>0</v>
          </cell>
        </row>
        <row r="37">
          <cell r="H37" t="str">
            <v>VIGILANTE ARMADO - 12X36 DIURNO</v>
          </cell>
          <cell r="BJ37">
            <v>302.23388</v>
          </cell>
        </row>
        <row r="38">
          <cell r="H38" t="str">
            <v>VIGILANTE ARMADO - 12X36 DIURNO</v>
          </cell>
          <cell r="BJ38">
            <v>0</v>
          </cell>
        </row>
        <row r="39">
          <cell r="H39" t="str">
            <v>VIGILANTE ARMADO - 12X36 DIURNO</v>
          </cell>
          <cell r="BJ39">
            <v>0</v>
          </cell>
        </row>
        <row r="40">
          <cell r="H40" t="str">
            <v>VIGILANTE ARMADO - 12X36 DIURNO</v>
          </cell>
          <cell r="BJ40">
            <v>302.23388</v>
          </cell>
        </row>
        <row r="41">
          <cell r="H41" t="str">
            <v>VIGILANTE ARMADO - 12X36 NOTURNO</v>
          </cell>
          <cell r="BJ41">
            <v>361.85638178181819</v>
          </cell>
        </row>
        <row r="42">
          <cell r="H42" t="str">
            <v>VIGILANTE ARMADO - 12X36 DIURNO</v>
          </cell>
          <cell r="BJ42">
            <v>0</v>
          </cell>
        </row>
        <row r="43">
          <cell r="H43" t="str">
            <v>VIGILANTE ARMADO - 12X36 DIURNO</v>
          </cell>
          <cell r="BJ43">
            <v>0</v>
          </cell>
        </row>
        <row r="44">
          <cell r="H44" t="str">
            <v>VIGILANTE ARMADO - 12X36 DIURNO</v>
          </cell>
          <cell r="BJ44">
            <v>302.23388</v>
          </cell>
        </row>
        <row r="45">
          <cell r="H45" t="str">
            <v>VIGILANTE ARMADO - 12X36 DIURNO</v>
          </cell>
          <cell r="BJ45">
            <v>0</v>
          </cell>
        </row>
        <row r="46">
          <cell r="H46" t="str">
            <v>VIGILANTE ARMADO - 12X36 DIURNO</v>
          </cell>
          <cell r="BJ46">
            <v>302.23388</v>
          </cell>
        </row>
        <row r="47">
          <cell r="H47" t="str">
            <v>VIGILANTE ARMADO - 12X36 DIURNO</v>
          </cell>
          <cell r="BJ47">
            <v>0</v>
          </cell>
        </row>
        <row r="48">
          <cell r="H48" t="str">
            <v>VIGILANTE ARMADO - 220 H</v>
          </cell>
          <cell r="BJ48">
            <v>392.05908906666662</v>
          </cell>
        </row>
        <row r="49">
          <cell r="H49" t="str">
            <v>VIGILANTE ARMADO - 220 H</v>
          </cell>
          <cell r="BJ49">
            <v>0</v>
          </cell>
        </row>
        <row r="50">
          <cell r="H50" t="str">
            <v>VIGILANTE ARMADO - 12X36 DIURNO</v>
          </cell>
          <cell r="BJ50">
            <v>302.23388</v>
          </cell>
        </row>
        <row r="51">
          <cell r="H51" t="str">
            <v>VIGILANTE ARMADO - 12X36 DIURNO</v>
          </cell>
          <cell r="BJ51">
            <v>302.23388</v>
          </cell>
        </row>
        <row r="52">
          <cell r="H52" t="str">
            <v>VIGILANTE ARMADO - 12X36 NOTURNO</v>
          </cell>
          <cell r="BJ52">
            <v>0</v>
          </cell>
        </row>
        <row r="53">
          <cell r="H53" t="str">
            <v>VIGILANTE ARMADO - 12X36 NOTURNO</v>
          </cell>
          <cell r="BJ53">
            <v>361.85638178181819</v>
          </cell>
        </row>
        <row r="54">
          <cell r="H54" t="str">
            <v>VIGILANTE ARMADO - 12X36 NOTURNO</v>
          </cell>
          <cell r="BJ54">
            <v>0</v>
          </cell>
        </row>
        <row r="55">
          <cell r="H55" t="str">
            <v>VIGILANTE ARMADO - 220 H</v>
          </cell>
          <cell r="BJ55">
            <v>392.05908906666662</v>
          </cell>
        </row>
        <row r="56">
          <cell r="H56" t="str">
            <v>VIGILANTE ARMADO - 12X36 DIURNO</v>
          </cell>
          <cell r="BJ56">
            <v>302.23388</v>
          </cell>
        </row>
        <row r="57">
          <cell r="H57" t="str">
            <v>VIGILANTE ARMADO - 12X36 DIURNO</v>
          </cell>
          <cell r="BJ57">
            <v>302.23388</v>
          </cell>
        </row>
        <row r="58">
          <cell r="H58" t="str">
            <v>VIGILANTE ARMADO - 12X36 NOTURNO</v>
          </cell>
          <cell r="BJ58">
            <v>361.85638178181819</v>
          </cell>
        </row>
        <row r="59">
          <cell r="H59" t="str">
            <v>VIGILANTE ARMADO - 12X36 DIURNO</v>
          </cell>
          <cell r="BJ59">
            <v>302.23388</v>
          </cell>
        </row>
        <row r="60">
          <cell r="H60" t="str">
            <v>VIGILANTE ARMADO - 12X36 DIURNO</v>
          </cell>
          <cell r="BJ60">
            <v>302.23388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- 12X36 NOTURNO</v>
          </cell>
          <cell r="BJ62">
            <v>361.85638178181819</v>
          </cell>
        </row>
        <row r="63">
          <cell r="H63" t="str">
            <v>VIGILANTE ARMADO - 12X36 NOTURNO</v>
          </cell>
          <cell r="BJ63">
            <v>361.85638178181819</v>
          </cell>
        </row>
        <row r="64">
          <cell r="H64" t="str">
            <v>VIGILANTE ARMADO - 12X36 DIURNO</v>
          </cell>
          <cell r="BJ64">
            <v>0</v>
          </cell>
        </row>
        <row r="65">
          <cell r="H65" t="str">
            <v>VIGILANTE ARMADO - 12X36 DIURNO</v>
          </cell>
          <cell r="BJ65">
            <v>302.23388</v>
          </cell>
        </row>
        <row r="66">
          <cell r="H66" t="str">
            <v>VIGILANTE ARMADO - 12X36 NOTURNO</v>
          </cell>
          <cell r="BJ66">
            <v>361.85638178181819</v>
          </cell>
        </row>
        <row r="67">
          <cell r="H67" t="str">
            <v>VIGILANTE ARMADO - 12X36 NOTURNO</v>
          </cell>
          <cell r="BJ67">
            <v>361.85638178181819</v>
          </cell>
        </row>
        <row r="68">
          <cell r="H68" t="str">
            <v>VIGILANTE ARMADO - 12X36 DIURNO</v>
          </cell>
          <cell r="BJ68">
            <v>0</v>
          </cell>
        </row>
        <row r="69">
          <cell r="H69" t="str">
            <v>VIGILANTE ARMADO - 12X36 DIURNO</v>
          </cell>
          <cell r="BJ69">
            <v>0</v>
          </cell>
        </row>
        <row r="70">
          <cell r="H70" t="str">
            <v>VIGILANTE ARMADO - 12X36 DIURNO</v>
          </cell>
          <cell r="BJ70">
            <v>302.23388</v>
          </cell>
        </row>
        <row r="71">
          <cell r="H71" t="str">
            <v>VIGILANTE ARMADO - 12X36 DIURNO</v>
          </cell>
          <cell r="BJ71">
            <v>302.23388</v>
          </cell>
        </row>
        <row r="72">
          <cell r="H72" t="str">
            <v>VIGILANTE ARMADO - 12X36 NOTURNO</v>
          </cell>
          <cell r="BJ72">
            <v>0</v>
          </cell>
        </row>
        <row r="73">
          <cell r="H73" t="str">
            <v>VIGILANTE ARMADO - 12X36 NOTURNO</v>
          </cell>
          <cell r="BJ73">
            <v>0</v>
          </cell>
        </row>
        <row r="74">
          <cell r="H74" t="str">
            <v>VIGILANTE ARMADO - 12X36 NOTURNO</v>
          </cell>
          <cell r="BJ74">
            <v>361.85638178181819</v>
          </cell>
        </row>
        <row r="75">
          <cell r="H75" t="str">
            <v>VIGILANTE ARMADO - 12X36 NOTURNO</v>
          </cell>
          <cell r="BJ75">
            <v>361.85638178181819</v>
          </cell>
        </row>
        <row r="76">
          <cell r="H76" t="str">
            <v>VIGILANTE ARMADO - 220 H</v>
          </cell>
          <cell r="BJ76">
            <v>392.05908906666662</v>
          </cell>
        </row>
        <row r="77">
          <cell r="H77" t="str">
            <v>VIGILANTE ARMADO - 220 H</v>
          </cell>
          <cell r="BJ77">
            <v>0</v>
          </cell>
        </row>
        <row r="78">
          <cell r="H78" t="str">
            <v>VIGILANTE ARMADO - 220 H</v>
          </cell>
          <cell r="BJ78">
            <v>392.05908906666662</v>
          </cell>
        </row>
        <row r="79">
          <cell r="H79" t="str">
            <v>VIGILANTE ARMADO - 12X36 DIURNO</v>
          </cell>
          <cell r="BJ79">
            <v>302.23388</v>
          </cell>
        </row>
        <row r="80">
          <cell r="H80" t="str">
            <v>VIGILANTE ARMADO - 12X36 DIURNO</v>
          </cell>
          <cell r="BJ80">
            <v>302.23388</v>
          </cell>
        </row>
        <row r="81">
          <cell r="H81" t="str">
            <v>VIGILANTE ARMADO - 220 H</v>
          </cell>
          <cell r="BJ81">
            <v>392.05908906666662</v>
          </cell>
        </row>
        <row r="82">
          <cell r="H82" t="str">
            <v>VIGILANTE ARMADO - 220 H</v>
          </cell>
          <cell r="BJ82">
            <v>392.05908906666662</v>
          </cell>
        </row>
        <row r="83">
          <cell r="H83" t="str">
            <v>VIGILANTE ARMADO - 220 H</v>
          </cell>
          <cell r="BJ83">
            <v>392.05908906666662</v>
          </cell>
        </row>
        <row r="84">
          <cell r="H84" t="str">
            <v>VIGILANTE ARMADO - 220 H</v>
          </cell>
          <cell r="BJ84">
            <v>392.05908906666662</v>
          </cell>
        </row>
        <row r="85">
          <cell r="H85" t="str">
            <v>VIGILANTE ARMADO - 220 H</v>
          </cell>
          <cell r="BJ85">
            <v>392.05908906666662</v>
          </cell>
        </row>
        <row r="86">
          <cell r="H86" t="str">
            <v>VIGILANTE ARMADO - 12X36 NOTURNO</v>
          </cell>
          <cell r="BJ86">
            <v>361.85638178181819</v>
          </cell>
        </row>
        <row r="87">
          <cell r="H87" t="str">
            <v>VIGILANTE ARMADO - 12X36 NOTURNO</v>
          </cell>
          <cell r="BJ87">
            <v>361.85638178181819</v>
          </cell>
        </row>
        <row r="88">
          <cell r="H88" t="str">
            <v>VIGILANTE ARMADO - 12X36 DIURNO</v>
          </cell>
          <cell r="BJ88">
            <v>302.23388</v>
          </cell>
        </row>
        <row r="89">
          <cell r="H89" t="str">
            <v>VIGILANTE ARMADO - 12X36 DIURNO</v>
          </cell>
          <cell r="BJ89">
            <v>302.23388</v>
          </cell>
        </row>
        <row r="90">
          <cell r="H90" t="str">
            <v>VIGILANTE ARMADO - 12X36 DIURNO</v>
          </cell>
          <cell r="BJ90">
            <v>0</v>
          </cell>
        </row>
        <row r="91">
          <cell r="H91" t="str">
            <v>VIGILANTE ARMADO - 220 H</v>
          </cell>
          <cell r="BJ91">
            <v>0</v>
          </cell>
        </row>
        <row r="92">
          <cell r="H92" t="str">
            <v>VIGILANTE ARMADO - 220 H</v>
          </cell>
          <cell r="BJ92">
            <v>392.05908906666662</v>
          </cell>
        </row>
        <row r="93">
          <cell r="H93" t="str">
            <v>VIGILANTE ARMADO - 220 H</v>
          </cell>
          <cell r="BJ93">
            <v>392.05908906666662</v>
          </cell>
        </row>
        <row r="94">
          <cell r="H94" t="str">
            <v>VIGILANTE ARMADO - 220 H</v>
          </cell>
          <cell r="BJ94">
            <v>0</v>
          </cell>
        </row>
        <row r="95">
          <cell r="H95" t="str">
            <v>VIGILANTE ARMADO - 220 H</v>
          </cell>
          <cell r="BJ95">
            <v>0</v>
          </cell>
        </row>
        <row r="96">
          <cell r="H96" t="str">
            <v>VIGILANTE ARMADO - 220 H</v>
          </cell>
          <cell r="BJ96">
            <v>392.05908906666662</v>
          </cell>
        </row>
        <row r="97">
          <cell r="H97" t="str">
            <v>VIGILANTE ARMADO - 12X36 DIURNO</v>
          </cell>
          <cell r="BJ97">
            <v>302.23388</v>
          </cell>
        </row>
        <row r="98">
          <cell r="H98" t="str">
            <v>VIGILANTE ARMADO - 12X36 NOTURNO</v>
          </cell>
          <cell r="BJ98">
            <v>361.85638178181819</v>
          </cell>
        </row>
        <row r="99">
          <cell r="H99" t="str">
            <v>VIGILANTE ARMADO - 12X36 DIURNO</v>
          </cell>
          <cell r="BJ99">
            <v>302.23388</v>
          </cell>
        </row>
        <row r="100">
          <cell r="H100" t="str">
            <v>VIGILANTE ARMADO - 12X36 NOTURNO</v>
          </cell>
          <cell r="BJ100">
            <v>361.85638178181819</v>
          </cell>
        </row>
        <row r="101">
          <cell r="H101" t="str">
            <v>VIGILANTE ARMADO - 12X36 NOTURNO</v>
          </cell>
          <cell r="BJ101">
            <v>0</v>
          </cell>
        </row>
        <row r="102">
          <cell r="H102" t="str">
            <v>VIGILANTE ARMADO - 220 H</v>
          </cell>
          <cell r="BJ102">
            <v>392.05908906666662</v>
          </cell>
        </row>
        <row r="103">
          <cell r="H103" t="str">
            <v>VIGILANTE ARMADO - 220 H</v>
          </cell>
          <cell r="BJ103">
            <v>392.05908906666662</v>
          </cell>
        </row>
        <row r="104">
          <cell r="H104" t="str">
            <v>VIGILANTE ARMADO - 220 H</v>
          </cell>
          <cell r="BJ104">
            <v>0</v>
          </cell>
        </row>
        <row r="105">
          <cell r="H105" t="str">
            <v>VIGILANTE ARMADO - 220 H</v>
          </cell>
          <cell r="BJ105">
            <v>0</v>
          </cell>
        </row>
        <row r="106">
          <cell r="H106" t="str">
            <v>VIGILANTE ARMADO - 220 H</v>
          </cell>
          <cell r="BJ106">
            <v>392.05908906666662</v>
          </cell>
        </row>
        <row r="107">
          <cell r="H107" t="str">
            <v>VIGILANTE ARMADO - 220 H</v>
          </cell>
          <cell r="BJ107">
            <v>392.05908906666662</v>
          </cell>
        </row>
        <row r="108">
          <cell r="H108" t="str">
            <v>VIGILANTE ARMADO - 220 H</v>
          </cell>
          <cell r="BJ108">
            <v>392.05908906666662</v>
          </cell>
        </row>
        <row r="109">
          <cell r="H109" t="str">
            <v>VIGILANTE ARMADO - 220 H</v>
          </cell>
          <cell r="BJ109">
            <v>392.05908906666662</v>
          </cell>
        </row>
        <row r="110">
          <cell r="H110" t="str">
            <v>VIGILANTE ARMADO - 12X36 DIURNO</v>
          </cell>
          <cell r="BJ110">
            <v>0</v>
          </cell>
        </row>
        <row r="111">
          <cell r="H111" t="str">
            <v>VIGILANTE ARMADO - 220 H</v>
          </cell>
          <cell r="BJ111">
            <v>392.05908906666662</v>
          </cell>
        </row>
        <row r="112">
          <cell r="H112" t="str">
            <v>VIGILANTE ARMADO - 12X36 DIURNO</v>
          </cell>
          <cell r="BJ112">
            <v>302.23388</v>
          </cell>
        </row>
        <row r="113">
          <cell r="H113" t="str">
            <v>VIGILANTE ARMADO - 12X36 NOTURNO</v>
          </cell>
          <cell r="BJ113">
            <v>361.85638178181819</v>
          </cell>
        </row>
        <row r="114">
          <cell r="H114" t="str">
            <v>VIGILANTE ARMADO - 12X36 DIURNO</v>
          </cell>
          <cell r="BJ114">
            <v>302.23388</v>
          </cell>
        </row>
        <row r="115">
          <cell r="H115" t="str">
            <v>VIGILANTE ARMADO - 12X36 DIURNO</v>
          </cell>
          <cell r="BJ115">
            <v>0</v>
          </cell>
        </row>
        <row r="116">
          <cell r="H116" t="str">
            <v>VIGILANTE ARMADO - 12X36 DIURNO</v>
          </cell>
          <cell r="BJ116">
            <v>0</v>
          </cell>
        </row>
        <row r="117">
          <cell r="H117" t="str">
            <v>VIGILANTE ARMADO - 12X36 NOTURNO</v>
          </cell>
          <cell r="BJ117">
            <v>361.85638178181819</v>
          </cell>
        </row>
        <row r="118">
          <cell r="H118" t="str">
            <v>VIGILANTE ARMADO - 12X36 NOTURNO</v>
          </cell>
          <cell r="BJ118">
            <v>0</v>
          </cell>
        </row>
        <row r="119">
          <cell r="H119" t="str">
            <v>VIGILANTE ARMADO - 220 H</v>
          </cell>
          <cell r="BJ119">
            <v>392.05908906666662</v>
          </cell>
        </row>
        <row r="120">
          <cell r="H120" t="str">
            <v>VIGILANTE ARMADO - 12X36 NOTURNO</v>
          </cell>
          <cell r="BJ120">
            <v>361.85638178181819</v>
          </cell>
        </row>
        <row r="121">
          <cell r="H121" t="str">
            <v>VIGILANTE ARMADO - 12X36 NOTURNO</v>
          </cell>
          <cell r="BJ121">
            <v>0</v>
          </cell>
        </row>
        <row r="122">
          <cell r="H122" t="str">
            <v>VIGILANTE ARMADO - 12X36 NOTURNO</v>
          </cell>
          <cell r="BJ122">
            <v>0</v>
          </cell>
        </row>
        <row r="123">
          <cell r="H123" t="str">
            <v>VIGILANTE ARMADO - 12X36 NOTURNO</v>
          </cell>
          <cell r="BJ123">
            <v>0</v>
          </cell>
        </row>
        <row r="124">
          <cell r="H124" t="str">
            <v>VIGILANTE ARMADO - 12X36 NOTURNO</v>
          </cell>
          <cell r="BJ124">
            <v>361.85638178181819</v>
          </cell>
        </row>
        <row r="125">
          <cell r="H125" t="str">
            <v>VIGILANTE ARMADO - 220 H</v>
          </cell>
          <cell r="BJ125">
            <v>392.05908906666662</v>
          </cell>
        </row>
        <row r="126">
          <cell r="H126" t="str">
            <v>VIGILANTE ARMADO - 12X36 NOTURNO</v>
          </cell>
          <cell r="BJ126">
            <v>361.85638178181819</v>
          </cell>
        </row>
        <row r="127">
          <cell r="H127" t="str">
            <v>VIGILANTE ARMADO - 12X36 NOTURNO</v>
          </cell>
          <cell r="BJ127">
            <v>361.85638178181819</v>
          </cell>
        </row>
        <row r="128">
          <cell r="H128" t="str">
            <v>VIGILANTE ARMADO - 12X36 NOTURNO</v>
          </cell>
          <cell r="BJ128">
            <v>0</v>
          </cell>
        </row>
        <row r="129">
          <cell r="H129" t="str">
            <v>VIGILANTE ARMADO - 12X36 DIURNO</v>
          </cell>
          <cell r="BJ129">
            <v>302.23388</v>
          </cell>
        </row>
        <row r="130">
          <cell r="H130" t="str">
            <v>VIGILANTE ARMADO - 12X36 DIURNO</v>
          </cell>
          <cell r="BJ130">
            <v>302.23388</v>
          </cell>
        </row>
        <row r="131">
          <cell r="H131" t="str">
            <v>VIGILANTE ARMADO - 12X36 DIURNO</v>
          </cell>
          <cell r="BJ131">
            <v>302.23388</v>
          </cell>
        </row>
        <row r="132">
          <cell r="H132" t="str">
            <v>VIGILANTE ARMADO - 12X36 DIURNO</v>
          </cell>
          <cell r="BJ132">
            <v>0</v>
          </cell>
        </row>
        <row r="133">
          <cell r="H133" t="str">
            <v>VIGILANTE ARMADO - 12X36 DIURNO</v>
          </cell>
          <cell r="BJ133">
            <v>302.23388</v>
          </cell>
        </row>
        <row r="134">
          <cell r="H134" t="str">
            <v>VIGILANTE ARMADO - 220 H</v>
          </cell>
          <cell r="BJ134">
            <v>392.05908906666662</v>
          </cell>
        </row>
        <row r="135">
          <cell r="H135" t="str">
            <v>VIGILANTE ARMADO - 12X36 NOTURNO</v>
          </cell>
          <cell r="BJ135">
            <v>0</v>
          </cell>
        </row>
        <row r="136">
          <cell r="H136" t="str">
            <v>VIGILANTE ARMADO - 12X36 NOTURNO</v>
          </cell>
          <cell r="BJ136">
            <v>361.85638178181819</v>
          </cell>
        </row>
        <row r="137">
          <cell r="H137" t="str">
            <v>VIGILANTE ARMADO - 12X36 NOTURNO</v>
          </cell>
          <cell r="BJ137">
            <v>361.85638178181819</v>
          </cell>
        </row>
        <row r="138">
          <cell r="H138" t="str">
            <v>VIGILANTE ARMADO - 220 H</v>
          </cell>
          <cell r="BJ138">
            <v>392.05908906666662</v>
          </cell>
        </row>
        <row r="139">
          <cell r="H139" t="str">
            <v>VIGILANTE ARMADO - 12X36 DIURNO</v>
          </cell>
          <cell r="BJ139">
            <v>302.23388</v>
          </cell>
        </row>
        <row r="140">
          <cell r="H140" t="str">
            <v>VIGILANTE ARMADO - 12X36 NOTURNO</v>
          </cell>
          <cell r="BJ140">
            <v>0</v>
          </cell>
        </row>
        <row r="141">
          <cell r="H141" t="str">
            <v>VIGILANTE ARMADO - 12X36 NOTURNO</v>
          </cell>
          <cell r="BJ141">
            <v>361.85638178181819</v>
          </cell>
        </row>
        <row r="142">
          <cell r="H142" t="str">
            <v>VIGILANTE ARMADO - 12X36 DIURNO</v>
          </cell>
          <cell r="BJ142">
            <v>0</v>
          </cell>
        </row>
        <row r="143">
          <cell r="H143" t="str">
            <v>VIGILANTE ARMADO - 12X36 DIURNO</v>
          </cell>
          <cell r="BJ143">
            <v>302.23388</v>
          </cell>
        </row>
        <row r="144">
          <cell r="H144" t="str">
            <v>VIGILANTE ARMADO - 12X36 DIURNO</v>
          </cell>
          <cell r="BJ144">
            <v>0</v>
          </cell>
        </row>
        <row r="145">
          <cell r="H145" t="str">
            <v>VIGILANTE ARMADO - 12X36 NOTURNO</v>
          </cell>
          <cell r="BJ145">
            <v>361.85638178181819</v>
          </cell>
        </row>
        <row r="146">
          <cell r="H146" t="str">
            <v>VIGILANTE ARMADO - 12X36 NOTURNO</v>
          </cell>
          <cell r="BJ146">
            <v>361.85638178181819</v>
          </cell>
        </row>
        <row r="147">
          <cell r="H147" t="str">
            <v>VIGILANTE ARMADO - 12X36 DIURNO</v>
          </cell>
          <cell r="BJ147">
            <v>302.23388</v>
          </cell>
        </row>
        <row r="148">
          <cell r="H148" t="str">
            <v>VIGILANTE ARMADO - 12X36 DIURNO</v>
          </cell>
          <cell r="BJ148">
            <v>302.23388</v>
          </cell>
        </row>
        <row r="149">
          <cell r="H149" t="str">
            <v>VIGILANTE ARMADO - 12X36 NOTURNO</v>
          </cell>
          <cell r="BJ149">
            <v>361.85638178181819</v>
          </cell>
        </row>
        <row r="150">
          <cell r="H150" t="str">
            <v>VIGILANTE ARMADO - 220 H</v>
          </cell>
          <cell r="BJ150">
            <v>392.05908906666662</v>
          </cell>
        </row>
        <row r="151">
          <cell r="H151" t="str">
            <v>VIGILANTE ARMADO - 220 H</v>
          </cell>
          <cell r="BJ151">
            <v>392.05908906666662</v>
          </cell>
        </row>
        <row r="152">
          <cell r="H152" t="str">
            <v>VIGILANTE ARMADO - 12X36 DIURNO</v>
          </cell>
          <cell r="BJ152">
            <v>302.23388</v>
          </cell>
        </row>
        <row r="153">
          <cell r="H153" t="str">
            <v>VIGILANTE ARMADO - 12X36 DIURNO</v>
          </cell>
          <cell r="BJ153">
            <v>302.23388</v>
          </cell>
        </row>
        <row r="154">
          <cell r="H154" t="str">
            <v>VIGILANTE ARMADO - 12X36 DIURNO</v>
          </cell>
          <cell r="BJ154">
            <v>302.23388</v>
          </cell>
        </row>
        <row r="155">
          <cell r="H155" t="str">
            <v>VIGILANTE ARMADO - 12X36 NOTURNO</v>
          </cell>
          <cell r="BJ155">
            <v>0</v>
          </cell>
        </row>
        <row r="156">
          <cell r="H156" t="str">
            <v>VIGILANTE ARMADO - 12X36 NOTURNO</v>
          </cell>
          <cell r="BJ156">
            <v>361.85638178181819</v>
          </cell>
        </row>
        <row r="157">
          <cell r="H157" t="str">
            <v>VIGILANTE ARMADO - 12X36 NOTURNO</v>
          </cell>
          <cell r="BJ157">
            <v>0</v>
          </cell>
        </row>
        <row r="158">
          <cell r="H158" t="str">
            <v>VIGILANTE ARMADO - 12X36 NOTURNO</v>
          </cell>
          <cell r="BJ158">
            <v>361.85638178181819</v>
          </cell>
        </row>
        <row r="159">
          <cell r="H159" t="str">
            <v>VIGILANTE ARMADO - 12X36 NOTURNO</v>
          </cell>
          <cell r="BJ159">
            <v>0</v>
          </cell>
        </row>
        <row r="160">
          <cell r="H160" t="str">
            <v>VIGILANTE ARMADO - 12X36 NOTURNO</v>
          </cell>
          <cell r="BJ160">
            <v>0</v>
          </cell>
        </row>
        <row r="161">
          <cell r="H161" t="str">
            <v>VIGILANTE ARMADO - 12X36 NOTURNO</v>
          </cell>
          <cell r="BJ161">
            <v>361.85638178181819</v>
          </cell>
        </row>
        <row r="162">
          <cell r="H162" t="str">
            <v>VIGILANTE ARMADO - 12X36 DIURNO</v>
          </cell>
          <cell r="BJ162">
            <v>302.23388</v>
          </cell>
        </row>
        <row r="163">
          <cell r="H163" t="str">
            <v>VIGILANTE ARMADO - 12X36 NOTURNO</v>
          </cell>
          <cell r="BJ163">
            <v>361.85638178181819</v>
          </cell>
        </row>
        <row r="164">
          <cell r="H164" t="str">
            <v>VIGILANTE ARMADO - 220 H</v>
          </cell>
          <cell r="BJ164">
            <v>392.05908906666662</v>
          </cell>
        </row>
        <row r="165">
          <cell r="H165" t="str">
            <v>VIGILANTE ARMADO - 12X36 DIURNO</v>
          </cell>
          <cell r="BJ165">
            <v>302.23388</v>
          </cell>
        </row>
        <row r="166">
          <cell r="H166" t="str">
            <v>VIGILANTE ARMADO - 12X36 DIURNO</v>
          </cell>
          <cell r="BJ166">
            <v>302.23388</v>
          </cell>
        </row>
        <row r="167">
          <cell r="H167" t="str">
            <v>VIGILANTE ARMADO - 12X36 NOTURNO</v>
          </cell>
          <cell r="BJ167">
            <v>361.85638178181819</v>
          </cell>
        </row>
        <row r="168">
          <cell r="H168" t="str">
            <v>VIGILANTE ARMADO - 12X36 NOTURNO</v>
          </cell>
          <cell r="BJ168">
            <v>361.85638178181819</v>
          </cell>
        </row>
        <row r="169">
          <cell r="H169" t="str">
            <v>VIGILANTE ARMADO - 12X36 NOTURNO</v>
          </cell>
          <cell r="BJ169">
            <v>0</v>
          </cell>
        </row>
        <row r="170">
          <cell r="H170"/>
          <cell r="BJ170"/>
        </row>
        <row r="171">
          <cell r="H171"/>
          <cell r="BJ171"/>
        </row>
        <row r="179">
          <cell r="H179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415.08</v>
          </cell>
        </row>
        <row r="12">
          <cell r="B12">
            <v>1</v>
          </cell>
          <cell r="F12" t="str">
            <v>VIGILANTE ARMADO - 220 H</v>
          </cell>
          <cell r="R12">
            <v>415.08</v>
          </cell>
        </row>
        <row r="13">
          <cell r="B13">
            <v>1</v>
          </cell>
          <cell r="F13" t="str">
            <v>VIGILANTE ARMADO - 220 H</v>
          </cell>
          <cell r="R13">
            <v>415.08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415.08</v>
          </cell>
        </row>
        <row r="16">
          <cell r="B16">
            <v>1</v>
          </cell>
          <cell r="F16" t="str">
            <v>VIGILANTE ARMADO - 220 H</v>
          </cell>
          <cell r="R16">
            <v>415.08</v>
          </cell>
        </row>
        <row r="17">
          <cell r="B17">
            <v>0</v>
          </cell>
          <cell r="F17" t="str">
            <v>VIGILANTE ARMADO - 220 H</v>
          </cell>
          <cell r="R17">
            <v>0</v>
          </cell>
        </row>
        <row r="18">
          <cell r="B18">
            <v>1</v>
          </cell>
          <cell r="F18" t="str">
            <v>VIGILANTE ARMADO - 12X36 DIURNO</v>
          </cell>
          <cell r="R18">
            <v>321.68700000000001</v>
          </cell>
        </row>
        <row r="19">
          <cell r="B19">
            <v>1</v>
          </cell>
          <cell r="F19" t="str">
            <v>VIGILANTE ARMADO - 12X36 DIURNO</v>
          </cell>
          <cell r="R19">
            <v>321.68700000000001</v>
          </cell>
        </row>
        <row r="20">
          <cell r="B20">
            <v>1</v>
          </cell>
          <cell r="F20" t="str">
            <v>VIGILANTE ARMADO - 12X36 DIURNO</v>
          </cell>
          <cell r="R20">
            <v>321.68700000000001</v>
          </cell>
        </row>
        <row r="21">
          <cell r="B21">
            <v>0</v>
          </cell>
          <cell r="F21" t="str">
            <v>VIGILANTE ARMADO - 12X36 DIURNO</v>
          </cell>
          <cell r="R21">
            <v>0</v>
          </cell>
        </row>
        <row r="22">
          <cell r="B22">
            <v>1</v>
          </cell>
          <cell r="F22" t="str">
            <v>VIGILANTE ARMADO - 12X36 DIURNO</v>
          </cell>
          <cell r="R22">
            <v>321.68700000000001</v>
          </cell>
        </row>
        <row r="23">
          <cell r="B23">
            <v>0</v>
          </cell>
          <cell r="F23" t="str">
            <v>VIGILANTE ARMADO - 12X36 NOTURNO</v>
          </cell>
          <cell r="R23">
            <v>0</v>
          </cell>
        </row>
        <row r="24">
          <cell r="B24">
            <v>0</v>
          </cell>
          <cell r="F24" t="str">
            <v>VIGILANTE ARMADO - 12X36 NOTURNO</v>
          </cell>
          <cell r="R24">
            <v>0</v>
          </cell>
        </row>
        <row r="25">
          <cell r="B25">
            <v>1</v>
          </cell>
          <cell r="F25" t="str">
            <v>VIGILANTE ARMADO - 12X36 NOTURNO</v>
          </cell>
          <cell r="R25">
            <v>321.68700000000001</v>
          </cell>
        </row>
        <row r="26">
          <cell r="B26">
            <v>0</v>
          </cell>
          <cell r="F26" t="str">
            <v>VIGILANTE ARMADO - 12X36 NOTURNO</v>
          </cell>
          <cell r="R26">
            <v>0</v>
          </cell>
        </row>
        <row r="27">
          <cell r="B27">
            <v>1</v>
          </cell>
          <cell r="F27" t="str">
            <v>VIGILANTE ARMADO - 12X36 DIURNO</v>
          </cell>
          <cell r="R27">
            <v>321.68700000000001</v>
          </cell>
        </row>
        <row r="28">
          <cell r="B28">
            <v>1</v>
          </cell>
          <cell r="F28" t="str">
            <v>VIGILANTE ARMADO - 12X36 NOTURNO</v>
          </cell>
          <cell r="R28">
            <v>321.68700000000001</v>
          </cell>
        </row>
        <row r="29">
          <cell r="B29">
            <v>1</v>
          </cell>
          <cell r="F29" t="str">
            <v>VIGILANTE ARMADO - 220 H</v>
          </cell>
          <cell r="R29">
            <v>415.08</v>
          </cell>
        </row>
        <row r="30">
          <cell r="B30">
            <v>0</v>
          </cell>
          <cell r="F30" t="str">
            <v>VIGILANTE ARMADO - 220 H</v>
          </cell>
          <cell r="R30">
            <v>0</v>
          </cell>
        </row>
        <row r="31">
          <cell r="B31">
            <v>1</v>
          </cell>
          <cell r="F31" t="str">
            <v>VIGILANTE ARMADO - 12X36 NOTURNO</v>
          </cell>
          <cell r="R31">
            <v>321.68700000000001</v>
          </cell>
        </row>
        <row r="32">
          <cell r="B32">
            <v>1</v>
          </cell>
          <cell r="F32" t="str">
            <v>VIGILANTE ARMADO - 12X36 NOTURNO</v>
          </cell>
          <cell r="R32">
            <v>321.68700000000001</v>
          </cell>
        </row>
        <row r="33">
          <cell r="B33">
            <v>0</v>
          </cell>
          <cell r="F33" t="str">
            <v>VIGILANTE ARMADO - 12X36 NOTURNO</v>
          </cell>
          <cell r="R33">
            <v>0</v>
          </cell>
        </row>
        <row r="34">
          <cell r="B34">
            <v>1</v>
          </cell>
          <cell r="F34" t="str">
            <v>VIGILANTE ARMADO - 12X36 NOTURNO</v>
          </cell>
          <cell r="R34">
            <v>321.68700000000001</v>
          </cell>
        </row>
        <row r="35">
          <cell r="B35">
            <v>0</v>
          </cell>
          <cell r="F35" t="str">
            <v>VIGILANTE ARMADO - 12X36 NOTURNO</v>
          </cell>
          <cell r="R35">
            <v>0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</row>
        <row r="37">
          <cell r="B37">
            <v>1</v>
          </cell>
          <cell r="F37" t="str">
            <v>VIGILANTE ARMADO - 12X36 DIURNO</v>
          </cell>
          <cell r="R37">
            <v>321.68700000000001</v>
          </cell>
        </row>
        <row r="38">
          <cell r="B38">
            <v>0</v>
          </cell>
          <cell r="F38" t="str">
            <v>VIGILANTE ARMADO - 12X36 DIURNO</v>
          </cell>
          <cell r="R38">
            <v>0</v>
          </cell>
        </row>
        <row r="39">
          <cell r="B39">
            <v>0</v>
          </cell>
          <cell r="F39" t="str">
            <v>VIGILANTE ARMADO - 12X36 DIURNO</v>
          </cell>
          <cell r="R39">
            <v>0</v>
          </cell>
        </row>
        <row r="40">
          <cell r="B40">
            <v>1</v>
          </cell>
          <cell r="F40" t="str">
            <v>VIGILANTE ARMADO - 12X36 DIURNO</v>
          </cell>
          <cell r="R40">
            <v>321.68700000000001</v>
          </cell>
        </row>
        <row r="41">
          <cell r="B41">
            <v>1</v>
          </cell>
          <cell r="F41" t="str">
            <v>VIGILANTE ARMADO - 12X36 NOTURNO</v>
          </cell>
          <cell r="R41">
            <v>321.68700000000001</v>
          </cell>
        </row>
        <row r="42">
          <cell r="B42">
            <v>0</v>
          </cell>
          <cell r="F42" t="str">
            <v>VIGILANTE ARMADO - 12X36 DIURNO</v>
          </cell>
          <cell r="R42">
            <v>0</v>
          </cell>
        </row>
        <row r="43">
          <cell r="B43">
            <v>0</v>
          </cell>
          <cell r="F43" t="str">
            <v>VIGILANTE ARMADO - 12X36 DIURNO</v>
          </cell>
          <cell r="R43">
            <v>0</v>
          </cell>
        </row>
        <row r="44">
          <cell r="B44">
            <v>1</v>
          </cell>
          <cell r="F44" t="str">
            <v>VIGILANTE ARMADO - 12X36 DIURNO</v>
          </cell>
          <cell r="R44">
            <v>321.68700000000001</v>
          </cell>
        </row>
        <row r="45">
          <cell r="B45">
            <v>0</v>
          </cell>
          <cell r="F45" t="str">
            <v>VIGILANTE ARMADO - 12X36 DIURNO</v>
          </cell>
          <cell r="R45">
            <v>0</v>
          </cell>
        </row>
        <row r="46">
          <cell r="B46">
            <v>1</v>
          </cell>
          <cell r="F46" t="str">
            <v>VIGILANTE ARMADO - 12X36 DIURNO</v>
          </cell>
          <cell r="R46">
            <v>321.68700000000001</v>
          </cell>
        </row>
        <row r="47">
          <cell r="B47">
            <v>0</v>
          </cell>
          <cell r="F47" t="str">
            <v>VIGILANTE ARMADO - 12X36 DIURNO</v>
          </cell>
          <cell r="R47">
            <v>0</v>
          </cell>
        </row>
        <row r="48">
          <cell r="B48">
            <v>1</v>
          </cell>
          <cell r="F48" t="str">
            <v>VIGILANTE ARMADO - 220 H</v>
          </cell>
          <cell r="R48">
            <v>415.08</v>
          </cell>
        </row>
        <row r="49">
          <cell r="B49">
            <v>0</v>
          </cell>
          <cell r="F49" t="str">
            <v>VIGILANTE ARMADO - 220 H</v>
          </cell>
          <cell r="R49">
            <v>0</v>
          </cell>
        </row>
        <row r="50">
          <cell r="B50">
            <v>1</v>
          </cell>
          <cell r="F50" t="str">
            <v>VIGILANTE ARMADO - 12X36 DIURNO</v>
          </cell>
          <cell r="R50">
            <v>321.68700000000001</v>
          </cell>
        </row>
        <row r="51">
          <cell r="B51">
            <v>1</v>
          </cell>
          <cell r="F51" t="str">
            <v>VIGILANTE ARMADO - 12X36 DIURNO</v>
          </cell>
          <cell r="R51">
            <v>321.68700000000001</v>
          </cell>
        </row>
        <row r="52">
          <cell r="B52">
            <v>0</v>
          </cell>
          <cell r="F52" t="str">
            <v>VIGILANTE ARMADO - 12X36 NOTURNO</v>
          </cell>
          <cell r="R52">
            <v>0</v>
          </cell>
        </row>
        <row r="53">
          <cell r="B53">
            <v>1</v>
          </cell>
          <cell r="F53" t="str">
            <v>VIGILANTE ARMADO - 12X36 NOTURNO</v>
          </cell>
          <cell r="R53">
            <v>321.68700000000001</v>
          </cell>
        </row>
        <row r="54">
          <cell r="B54">
            <v>0</v>
          </cell>
          <cell r="F54" t="str">
            <v>VIGILANTE ARMADO - 12X36 NOTURNO</v>
          </cell>
          <cell r="R54">
            <v>0</v>
          </cell>
        </row>
        <row r="55">
          <cell r="B55">
            <v>1</v>
          </cell>
          <cell r="F55" t="str">
            <v>VIGILANTE ARMADO - 220 H</v>
          </cell>
          <cell r="R55">
            <v>415.08</v>
          </cell>
        </row>
        <row r="56">
          <cell r="B56">
            <v>1</v>
          </cell>
          <cell r="F56" t="str">
            <v>VIGILANTE ARMADO - 12X36 DIURNO</v>
          </cell>
          <cell r="R56">
            <v>321.68700000000001</v>
          </cell>
        </row>
        <row r="57">
          <cell r="B57">
            <v>1</v>
          </cell>
          <cell r="F57" t="str">
            <v>VIGILANTE ARMADO - 12X36 DIURNO</v>
          </cell>
          <cell r="R57">
            <v>321.68700000000001</v>
          </cell>
        </row>
        <row r="58">
          <cell r="B58">
            <v>1</v>
          </cell>
          <cell r="F58" t="str">
            <v>VIGILANTE ARMADO - 12X36 NOTURNO</v>
          </cell>
          <cell r="R58">
            <v>321.68700000000001</v>
          </cell>
        </row>
        <row r="59">
          <cell r="B59">
            <v>1</v>
          </cell>
          <cell r="F59" t="str">
            <v>VIGILANTE ARMADO - 12X36 DIURNO</v>
          </cell>
          <cell r="R59">
            <v>321.68700000000001</v>
          </cell>
        </row>
        <row r="60">
          <cell r="B60">
            <v>1</v>
          </cell>
          <cell r="F60" t="str">
            <v>VIGILANTE ARMADO - 12X36 DIURNO</v>
          </cell>
          <cell r="R60">
            <v>321.68700000000001</v>
          </cell>
        </row>
        <row r="61">
          <cell r="B61">
            <v>0</v>
          </cell>
          <cell r="F61" t="str">
            <v>VIGILANTE ARMADO - 12X36 DIURNO</v>
          </cell>
          <cell r="R61">
            <v>0</v>
          </cell>
        </row>
        <row r="62">
          <cell r="B62">
            <v>1</v>
          </cell>
          <cell r="F62" t="str">
            <v>VIGILANTE ARMADO - 12X36 NOTURNO</v>
          </cell>
          <cell r="R62">
            <v>321.68700000000001</v>
          </cell>
        </row>
        <row r="63">
          <cell r="B63">
            <v>1</v>
          </cell>
          <cell r="F63" t="str">
            <v>VIGILANTE ARMADO - 12X36 NOTURNO</v>
          </cell>
          <cell r="R63">
            <v>321.68700000000001</v>
          </cell>
        </row>
        <row r="64">
          <cell r="B64">
            <v>0</v>
          </cell>
          <cell r="F64" t="str">
            <v>VIGILANTE ARMADO - 12X36 DIURNO</v>
          </cell>
          <cell r="R64">
            <v>0</v>
          </cell>
        </row>
        <row r="65">
          <cell r="B65">
            <v>1</v>
          </cell>
          <cell r="F65" t="str">
            <v>VIGILANTE ARMADO - 12X36 DIURNO</v>
          </cell>
          <cell r="R65">
            <v>321.68700000000001</v>
          </cell>
        </row>
        <row r="66">
          <cell r="B66">
            <v>1</v>
          </cell>
          <cell r="F66" t="str">
            <v>VIGILANTE ARMADO - 12X36 NOTURNO</v>
          </cell>
          <cell r="R66">
            <v>321.68700000000001</v>
          </cell>
        </row>
        <row r="67">
          <cell r="B67">
            <v>1</v>
          </cell>
          <cell r="F67" t="str">
            <v>VIGILANTE ARMADO - 12X36 NOTURNO</v>
          </cell>
          <cell r="R67">
            <v>321.68700000000001</v>
          </cell>
        </row>
        <row r="68">
          <cell r="B68">
            <v>0</v>
          </cell>
          <cell r="F68" t="str">
            <v>VIGILANTE ARMADO - 12X36 DIURNO</v>
          </cell>
          <cell r="R68">
            <v>0</v>
          </cell>
        </row>
        <row r="69">
          <cell r="B69">
            <v>0</v>
          </cell>
          <cell r="F69" t="str">
            <v>VIGILANTE ARMADO - 12X36 DIURNO</v>
          </cell>
          <cell r="R69">
            <v>0</v>
          </cell>
        </row>
        <row r="70">
          <cell r="B70">
            <v>1</v>
          </cell>
          <cell r="F70" t="str">
            <v>VIGILANTE ARMADO - 12X36 DIURNO</v>
          </cell>
          <cell r="R70">
            <v>321.68700000000001</v>
          </cell>
        </row>
        <row r="71">
          <cell r="B71">
            <v>1</v>
          </cell>
          <cell r="F71" t="str">
            <v>VIGILANTE ARMADO - 12X36 DIURNO</v>
          </cell>
          <cell r="R71">
            <v>321.68700000000001</v>
          </cell>
        </row>
        <row r="72">
          <cell r="B72">
            <v>0</v>
          </cell>
          <cell r="F72" t="str">
            <v>VIGILANTE ARMADO - 12X36 NOTURNO</v>
          </cell>
          <cell r="R72">
            <v>0</v>
          </cell>
        </row>
        <row r="73">
          <cell r="B73">
            <v>0</v>
          </cell>
          <cell r="F73" t="str">
            <v>VIGILANTE ARMADO - 12X36 NOTURNO</v>
          </cell>
          <cell r="R73">
            <v>0</v>
          </cell>
        </row>
        <row r="74">
          <cell r="B74">
            <v>1</v>
          </cell>
          <cell r="F74" t="str">
            <v>VIGILANTE ARMADO - 12X36 NOTURNO</v>
          </cell>
          <cell r="R74">
            <v>321.68700000000001</v>
          </cell>
        </row>
        <row r="75">
          <cell r="B75">
            <v>1</v>
          </cell>
          <cell r="F75" t="str">
            <v>VIGILANTE ARMADO - 12X36 NOTURNO</v>
          </cell>
          <cell r="R75">
            <v>321.68700000000001</v>
          </cell>
        </row>
        <row r="76">
          <cell r="B76">
            <v>1</v>
          </cell>
          <cell r="F76" t="str">
            <v>VIGILANTE ARMADO - 220 H</v>
          </cell>
          <cell r="R76">
            <v>415.08</v>
          </cell>
        </row>
        <row r="77">
          <cell r="B77">
            <v>0</v>
          </cell>
          <cell r="F77" t="str">
            <v>VIGILANTE ARMADO - 220 H</v>
          </cell>
          <cell r="R77">
            <v>0</v>
          </cell>
        </row>
        <row r="78">
          <cell r="B78">
            <v>1</v>
          </cell>
          <cell r="F78" t="str">
            <v>VIGILANTE ARMADO - 220 H</v>
          </cell>
          <cell r="R78">
            <v>415.08</v>
          </cell>
        </row>
        <row r="79">
          <cell r="B79">
            <v>1</v>
          </cell>
          <cell r="F79" t="str">
            <v>VIGILANTE ARMADO - 12X36 DIURNO</v>
          </cell>
          <cell r="R79">
            <v>321.68700000000001</v>
          </cell>
        </row>
        <row r="80">
          <cell r="B80">
            <v>1</v>
          </cell>
          <cell r="F80" t="str">
            <v>VIGILANTE ARMADO - 12X36 DIURNO</v>
          </cell>
          <cell r="R80">
            <v>321.68700000000001</v>
          </cell>
        </row>
        <row r="81">
          <cell r="B81">
            <v>1</v>
          </cell>
          <cell r="F81" t="str">
            <v>VIGILANTE ARMADO - 220 H</v>
          </cell>
          <cell r="R81">
            <v>415.08</v>
          </cell>
        </row>
        <row r="82">
          <cell r="B82">
            <v>1</v>
          </cell>
          <cell r="F82" t="str">
            <v>VIGILANTE ARMADO - 220 H</v>
          </cell>
          <cell r="R82">
            <v>415.08</v>
          </cell>
        </row>
        <row r="83">
          <cell r="B83">
            <v>1</v>
          </cell>
          <cell r="F83" t="str">
            <v>VIGILANTE ARMADO - 220 H</v>
          </cell>
          <cell r="R83">
            <v>415.08</v>
          </cell>
        </row>
        <row r="84">
          <cell r="B84">
            <v>1</v>
          </cell>
          <cell r="F84" t="str">
            <v>VIGILANTE ARMADO - 220 H</v>
          </cell>
          <cell r="R84">
            <v>415.08</v>
          </cell>
        </row>
        <row r="85">
          <cell r="B85">
            <v>1</v>
          </cell>
          <cell r="F85" t="str">
            <v>VIGILANTE ARMADO - 220 H</v>
          </cell>
          <cell r="R85">
            <v>415.08</v>
          </cell>
        </row>
        <row r="86">
          <cell r="B86">
            <v>1</v>
          </cell>
          <cell r="F86" t="str">
            <v>VIGILANTE ARMADO - 12X36 NOTURNO</v>
          </cell>
          <cell r="R86">
            <v>321.68700000000001</v>
          </cell>
        </row>
        <row r="87">
          <cell r="B87">
            <v>1</v>
          </cell>
          <cell r="F87" t="str">
            <v>VIGILANTE ARMADO - 12X36 NOTURNO</v>
          </cell>
          <cell r="R87">
            <v>321.68700000000001</v>
          </cell>
        </row>
        <row r="88">
          <cell r="B88">
            <v>1</v>
          </cell>
          <cell r="F88" t="str">
            <v>VIGILANTE ARMADO - 12X36 DIURNO</v>
          </cell>
          <cell r="R88">
            <v>321.68700000000001</v>
          </cell>
        </row>
        <row r="89">
          <cell r="B89">
            <v>1</v>
          </cell>
          <cell r="F89" t="str">
            <v>VIGILANTE ARMADO - 12X36 DIURNO</v>
          </cell>
          <cell r="R89">
            <v>321.68700000000001</v>
          </cell>
        </row>
        <row r="90">
          <cell r="B90">
            <v>0</v>
          </cell>
          <cell r="F90" t="str">
            <v>VIGILANTE ARMADO - 12X36 DIURNO</v>
          </cell>
          <cell r="R90">
            <v>0</v>
          </cell>
        </row>
        <row r="91">
          <cell r="B91">
            <v>0</v>
          </cell>
          <cell r="F91" t="str">
            <v>VIGILANTE ARMADO - 220 H</v>
          </cell>
          <cell r="R91">
            <v>0</v>
          </cell>
        </row>
        <row r="92">
          <cell r="B92">
            <v>1</v>
          </cell>
          <cell r="F92" t="str">
            <v>VIGILANTE ARMADO - 220 H</v>
          </cell>
          <cell r="R92">
            <v>415.08</v>
          </cell>
        </row>
        <row r="93">
          <cell r="B93">
            <v>1</v>
          </cell>
          <cell r="F93" t="str">
            <v>VIGILANTE ARMADO - 220 H</v>
          </cell>
          <cell r="R93">
            <v>415.08</v>
          </cell>
        </row>
        <row r="94">
          <cell r="B94">
            <v>0</v>
          </cell>
          <cell r="F94" t="str">
            <v>VIGILANTE ARMADO - 220 H</v>
          </cell>
          <cell r="R94">
            <v>0</v>
          </cell>
        </row>
        <row r="95">
          <cell r="B95">
            <v>0</v>
          </cell>
          <cell r="F95" t="str">
            <v>VIGILANTE ARMADO - 220 H</v>
          </cell>
          <cell r="R95">
            <v>0</v>
          </cell>
        </row>
        <row r="96">
          <cell r="B96">
            <v>1</v>
          </cell>
          <cell r="F96" t="str">
            <v>VIGILANTE ARMADO - 220 H</v>
          </cell>
          <cell r="R96">
            <v>415.08</v>
          </cell>
        </row>
        <row r="97">
          <cell r="B97">
            <v>1</v>
          </cell>
          <cell r="F97" t="str">
            <v>VIGILANTE ARMADO - 12X36 DIURNO</v>
          </cell>
          <cell r="R97">
            <v>321.68700000000001</v>
          </cell>
        </row>
        <row r="98">
          <cell r="B98">
            <v>1</v>
          </cell>
          <cell r="F98" t="str">
            <v>VIGILANTE ARMADO - 12X36 NOTURNO</v>
          </cell>
          <cell r="R98">
            <v>321.68700000000001</v>
          </cell>
        </row>
        <row r="99">
          <cell r="B99">
            <v>1</v>
          </cell>
          <cell r="F99" t="str">
            <v>VIGILANTE ARMADO - 12X36 DIURNO</v>
          </cell>
          <cell r="R99">
            <v>321.68700000000001</v>
          </cell>
        </row>
        <row r="100">
          <cell r="B100">
            <v>1</v>
          </cell>
          <cell r="F100" t="str">
            <v>VIGILANTE ARMADO - 12X36 NOTURNO</v>
          </cell>
          <cell r="R100">
            <v>321.68700000000001</v>
          </cell>
        </row>
        <row r="101">
          <cell r="B101">
            <v>0</v>
          </cell>
          <cell r="F101" t="str">
            <v>VIGILANTE ARMADO - 12X36 NOTURNO</v>
          </cell>
          <cell r="R101">
            <v>0</v>
          </cell>
        </row>
        <row r="102">
          <cell r="B102">
            <v>1</v>
          </cell>
          <cell r="F102" t="str">
            <v>VIGILANTE ARMADO - 220 H</v>
          </cell>
          <cell r="R102">
            <v>415.08</v>
          </cell>
        </row>
        <row r="103">
          <cell r="B103">
            <v>1</v>
          </cell>
          <cell r="F103" t="str">
            <v>VIGILANTE ARMADO - 220 H</v>
          </cell>
          <cell r="R103">
            <v>415.08</v>
          </cell>
        </row>
        <row r="104">
          <cell r="B104">
            <v>0</v>
          </cell>
          <cell r="F104" t="str">
            <v>VIGILANTE ARMADO - 220 H</v>
          </cell>
          <cell r="R104">
            <v>0</v>
          </cell>
        </row>
        <row r="105">
          <cell r="B105">
            <v>0</v>
          </cell>
          <cell r="F105" t="str">
            <v>VIGILANTE ARMADO - 220 H</v>
          </cell>
          <cell r="R105">
            <v>0</v>
          </cell>
        </row>
        <row r="106">
          <cell r="B106">
            <v>1</v>
          </cell>
          <cell r="F106" t="str">
            <v>VIGILANTE ARMADO - 220 H</v>
          </cell>
          <cell r="R106">
            <v>415.08</v>
          </cell>
        </row>
        <row r="107">
          <cell r="B107">
            <v>1</v>
          </cell>
          <cell r="F107" t="str">
            <v>VIGILANTE ARMADO - 220 H</v>
          </cell>
          <cell r="R107">
            <v>415.08</v>
          </cell>
        </row>
        <row r="108">
          <cell r="B108">
            <v>1</v>
          </cell>
          <cell r="F108" t="str">
            <v>VIGILANTE ARMADO - 220 H</v>
          </cell>
          <cell r="R108">
            <v>415.08</v>
          </cell>
        </row>
        <row r="109">
          <cell r="B109">
            <v>1</v>
          </cell>
          <cell r="F109" t="str">
            <v>VIGILANTE ARMADO - 220 H</v>
          </cell>
          <cell r="R109">
            <v>415.08</v>
          </cell>
        </row>
        <row r="110">
          <cell r="B110">
            <v>0</v>
          </cell>
          <cell r="F110" t="str">
            <v>VIGILANTE ARMADO - 12X36 DIURNO</v>
          </cell>
          <cell r="R110">
            <v>0</v>
          </cell>
        </row>
        <row r="111">
          <cell r="B111">
            <v>1</v>
          </cell>
          <cell r="F111" t="str">
            <v>VIGILANTE ARMADO - 220 H</v>
          </cell>
          <cell r="R111">
            <v>415.08</v>
          </cell>
        </row>
        <row r="112">
          <cell r="B112">
            <v>1</v>
          </cell>
          <cell r="F112" t="str">
            <v>VIGILANTE ARMADO - 12X36 DIURNO</v>
          </cell>
          <cell r="R112">
            <v>321.68700000000001</v>
          </cell>
        </row>
        <row r="113">
          <cell r="B113">
            <v>1</v>
          </cell>
          <cell r="F113" t="str">
            <v>VIGILANTE ARMADO - 12X36 NOTURNO</v>
          </cell>
          <cell r="R113">
            <v>321.68700000000001</v>
          </cell>
        </row>
        <row r="114">
          <cell r="B114">
            <v>1</v>
          </cell>
          <cell r="F114" t="str">
            <v>VIGILANTE ARMADO - 12X36 DIURNO</v>
          </cell>
          <cell r="R114">
            <v>321.68700000000001</v>
          </cell>
        </row>
        <row r="115">
          <cell r="B115">
            <v>0</v>
          </cell>
          <cell r="F115" t="str">
            <v>VIGILANTE ARMADO - 12X36 DIURNO</v>
          </cell>
          <cell r="R115">
            <v>0</v>
          </cell>
        </row>
        <row r="116">
          <cell r="B116">
            <v>0</v>
          </cell>
          <cell r="F116" t="str">
            <v>VIGILANTE ARMADO - 12X36 DIURNO</v>
          </cell>
          <cell r="R116">
            <v>0</v>
          </cell>
        </row>
        <row r="117">
          <cell r="B117">
            <v>1</v>
          </cell>
          <cell r="F117" t="str">
            <v>VIGILANTE ARMADO - 12X36 NOTURNO</v>
          </cell>
          <cell r="R117">
            <v>321.68700000000001</v>
          </cell>
        </row>
        <row r="118">
          <cell r="B118">
            <v>0</v>
          </cell>
          <cell r="F118" t="str">
            <v>VIGILANTE ARMADO - 12X36 NOTURNO</v>
          </cell>
          <cell r="R118">
            <v>0</v>
          </cell>
        </row>
        <row r="119">
          <cell r="B119">
            <v>1</v>
          </cell>
          <cell r="F119" t="str">
            <v>VIGILANTE ARMADO - 220 H</v>
          </cell>
          <cell r="R119">
            <v>415.08</v>
          </cell>
        </row>
        <row r="120">
          <cell r="B120">
            <v>1</v>
          </cell>
          <cell r="F120" t="str">
            <v>VIGILANTE ARMADO - 12X36 NOTURNO</v>
          </cell>
          <cell r="R120">
            <v>321.68700000000001</v>
          </cell>
        </row>
        <row r="121">
          <cell r="B121">
            <v>0</v>
          </cell>
          <cell r="F121" t="str">
            <v>VIGILANTE ARMADO - 12X36 NOTURNO</v>
          </cell>
          <cell r="R121">
            <v>0</v>
          </cell>
        </row>
        <row r="122">
          <cell r="B122">
            <v>0</v>
          </cell>
          <cell r="F122" t="str">
            <v>VIGILANTE ARMADO - 12X36 NOTURNO</v>
          </cell>
          <cell r="R122">
            <v>0</v>
          </cell>
        </row>
        <row r="123">
          <cell r="B123">
            <v>0</v>
          </cell>
          <cell r="F123" t="str">
            <v>VIGILANTE ARMADO - 12X36 NOTURNO</v>
          </cell>
          <cell r="R123">
            <v>0</v>
          </cell>
        </row>
        <row r="124">
          <cell r="B124">
            <v>1</v>
          </cell>
          <cell r="F124" t="str">
            <v>VIGILANTE ARMADO - 12X36 NOTURNO</v>
          </cell>
          <cell r="R124">
            <v>321.68700000000001</v>
          </cell>
        </row>
        <row r="125">
          <cell r="B125">
            <v>1</v>
          </cell>
          <cell r="F125" t="str">
            <v>VIGILANTE ARMADO - 220 H</v>
          </cell>
          <cell r="R125">
            <v>415.08</v>
          </cell>
        </row>
        <row r="126">
          <cell r="B126">
            <v>1</v>
          </cell>
          <cell r="F126" t="str">
            <v>VIGILANTE ARMADO - 12X36 NOTURNO</v>
          </cell>
          <cell r="R126">
            <v>321.68700000000001</v>
          </cell>
        </row>
        <row r="127">
          <cell r="B127">
            <v>1</v>
          </cell>
          <cell r="F127" t="str">
            <v>VIGILANTE ARMADO - 12X36 NOTURNO</v>
          </cell>
          <cell r="R127">
            <v>321.68700000000001</v>
          </cell>
        </row>
        <row r="128">
          <cell r="B128">
            <v>0</v>
          </cell>
          <cell r="F128" t="str">
            <v>VIGILANTE ARMADO - 12X36 NOTURNO</v>
          </cell>
          <cell r="R128">
            <v>0</v>
          </cell>
        </row>
        <row r="129">
          <cell r="B129">
            <v>1</v>
          </cell>
          <cell r="F129" t="str">
            <v>VIGILANTE ARMADO - 12X36 DIURNO</v>
          </cell>
          <cell r="R129">
            <v>321.68700000000001</v>
          </cell>
        </row>
        <row r="130">
          <cell r="B130">
            <v>1</v>
          </cell>
          <cell r="F130" t="str">
            <v>VIGILANTE ARMADO - 12X36 DIURNO</v>
          </cell>
          <cell r="R130">
            <v>321.68700000000001</v>
          </cell>
        </row>
        <row r="131">
          <cell r="B131">
            <v>1</v>
          </cell>
          <cell r="F131" t="str">
            <v>VIGILANTE ARMADO - 12X36 DIURNO</v>
          </cell>
          <cell r="R131">
            <v>321.68700000000001</v>
          </cell>
        </row>
        <row r="132">
          <cell r="B132">
            <v>0</v>
          </cell>
          <cell r="F132" t="str">
            <v>VIGILANTE ARMADO - 12X36 DIURNO</v>
          </cell>
          <cell r="R132">
            <v>0</v>
          </cell>
        </row>
        <row r="133">
          <cell r="B133">
            <v>1</v>
          </cell>
          <cell r="F133" t="str">
            <v>VIGILANTE ARMADO - 12X36 DIURNO</v>
          </cell>
          <cell r="R133">
            <v>321.68700000000001</v>
          </cell>
        </row>
        <row r="134">
          <cell r="B134">
            <v>1</v>
          </cell>
          <cell r="F134" t="str">
            <v>VIGILANTE ARMADO - 220 H</v>
          </cell>
          <cell r="R134">
            <v>415.08</v>
          </cell>
        </row>
        <row r="135">
          <cell r="B135">
            <v>0</v>
          </cell>
          <cell r="F135" t="str">
            <v>VIGILANTE ARMADO - 12X36 NOTURNO</v>
          </cell>
          <cell r="R135">
            <v>0</v>
          </cell>
        </row>
        <row r="136">
          <cell r="B136">
            <v>1</v>
          </cell>
          <cell r="F136" t="str">
            <v>VIGILANTE ARMADO - 12X36 NOTURNO</v>
          </cell>
          <cell r="R136">
            <v>321.68700000000001</v>
          </cell>
        </row>
        <row r="137">
          <cell r="B137">
            <v>1</v>
          </cell>
          <cell r="F137" t="str">
            <v>VIGILANTE ARMADO - 12X36 NOTURNO</v>
          </cell>
          <cell r="R137">
            <v>321.68700000000001</v>
          </cell>
        </row>
        <row r="138">
          <cell r="B138">
            <v>1</v>
          </cell>
          <cell r="F138" t="str">
            <v>VIGILANTE ARMADO - 220 H</v>
          </cell>
          <cell r="R138">
            <v>415.08</v>
          </cell>
        </row>
        <row r="139">
          <cell r="B139">
            <v>1</v>
          </cell>
          <cell r="F139" t="str">
            <v>VIGILANTE ARMADO - 12X36 DIURNO</v>
          </cell>
          <cell r="R139">
            <v>321.68700000000001</v>
          </cell>
        </row>
        <row r="140">
          <cell r="B140">
            <v>0</v>
          </cell>
          <cell r="F140" t="str">
            <v>VIGILANTE ARMADO - 12X36 NOTURNO</v>
          </cell>
          <cell r="R140">
            <v>0</v>
          </cell>
        </row>
        <row r="141">
          <cell r="B141">
            <v>1</v>
          </cell>
          <cell r="F141" t="str">
            <v>VIGILANTE ARMADO - 12X36 NOTURNO</v>
          </cell>
          <cell r="R141">
            <v>321.68700000000001</v>
          </cell>
        </row>
        <row r="142">
          <cell r="B142">
            <v>0</v>
          </cell>
          <cell r="F142" t="str">
            <v>VIGILANTE ARMADO - 12X36 DIURNO</v>
          </cell>
          <cell r="R142">
            <v>0</v>
          </cell>
        </row>
        <row r="143">
          <cell r="B143">
            <v>1</v>
          </cell>
          <cell r="F143" t="str">
            <v>VIGILANTE ARMADO - 12X36 DIURNO</v>
          </cell>
          <cell r="R143">
            <v>321.68700000000001</v>
          </cell>
        </row>
        <row r="144">
          <cell r="B144">
            <v>0</v>
          </cell>
          <cell r="F144" t="str">
            <v>VIGILANTE ARMADO - 12X36 DIURNO</v>
          </cell>
          <cell r="R144">
            <v>0</v>
          </cell>
        </row>
        <row r="145">
          <cell r="B145">
            <v>1</v>
          </cell>
          <cell r="F145" t="str">
            <v>VIGILANTE ARMADO - 12X36 NOTURNO</v>
          </cell>
          <cell r="R145">
            <v>321.68700000000001</v>
          </cell>
        </row>
        <row r="146">
          <cell r="B146">
            <v>1</v>
          </cell>
          <cell r="F146" t="str">
            <v>VIGILANTE ARMADO - 12X36 NOTURNO</v>
          </cell>
          <cell r="R146">
            <v>321.68700000000001</v>
          </cell>
        </row>
        <row r="147">
          <cell r="B147">
            <v>1</v>
          </cell>
          <cell r="F147" t="str">
            <v>VIGILANTE ARMADO - 12X36 DIURNO</v>
          </cell>
          <cell r="R147">
            <v>321.68700000000001</v>
          </cell>
        </row>
        <row r="148">
          <cell r="B148">
            <v>1</v>
          </cell>
          <cell r="F148" t="str">
            <v>VIGILANTE ARMADO - 12X36 DIURNO</v>
          </cell>
          <cell r="R148">
            <v>321.68700000000001</v>
          </cell>
        </row>
        <row r="149">
          <cell r="B149">
            <v>1</v>
          </cell>
          <cell r="F149" t="str">
            <v>VIGILANTE ARMADO - 12X36 NOTURNO</v>
          </cell>
          <cell r="R149">
            <v>321.68700000000001</v>
          </cell>
        </row>
        <row r="150">
          <cell r="B150">
            <v>1</v>
          </cell>
          <cell r="F150" t="str">
            <v>VIGILANTE ARMADO - 220 H</v>
          </cell>
          <cell r="R150">
            <v>415.08</v>
          </cell>
        </row>
        <row r="151">
          <cell r="B151">
            <v>1</v>
          </cell>
          <cell r="F151" t="str">
            <v>VIGILANTE ARMADO - 220 H</v>
          </cell>
          <cell r="R151">
            <v>415.08</v>
          </cell>
        </row>
        <row r="152">
          <cell r="B152">
            <v>1</v>
          </cell>
          <cell r="F152" t="str">
            <v>VIGILANTE ARMADO - 12X36 DIURNO</v>
          </cell>
          <cell r="R152">
            <v>321.68700000000001</v>
          </cell>
        </row>
        <row r="153">
          <cell r="B153">
            <v>1</v>
          </cell>
          <cell r="F153" t="str">
            <v>VIGILANTE ARMADO - 12X36 DIURNO</v>
          </cell>
          <cell r="R153">
            <v>321.68700000000001</v>
          </cell>
        </row>
        <row r="154">
          <cell r="B154">
            <v>1</v>
          </cell>
          <cell r="F154" t="str">
            <v>VIGILANTE ARMADO - 12X36 DIURNO</v>
          </cell>
          <cell r="R154">
            <v>321.68700000000001</v>
          </cell>
        </row>
        <row r="155">
          <cell r="B155">
            <v>0</v>
          </cell>
          <cell r="F155" t="str">
            <v>VIGILANTE ARMADO - 12X36 NOTURNO</v>
          </cell>
          <cell r="R155">
            <v>0</v>
          </cell>
        </row>
        <row r="156">
          <cell r="B156">
            <v>1</v>
          </cell>
          <cell r="F156" t="str">
            <v>VIGILANTE ARMADO - 12X36 NOTURNO</v>
          </cell>
          <cell r="R156">
            <v>321.68700000000001</v>
          </cell>
        </row>
        <row r="157">
          <cell r="B157">
            <v>0</v>
          </cell>
          <cell r="F157" t="str">
            <v>VIGILANTE ARMADO - 12X36 NOTURNO</v>
          </cell>
          <cell r="R157">
            <v>0</v>
          </cell>
        </row>
        <row r="158">
          <cell r="B158">
            <v>1</v>
          </cell>
          <cell r="F158" t="str">
            <v>VIGILANTE ARMADO - 12X36 NOTURNO</v>
          </cell>
          <cell r="R158">
            <v>321.68700000000001</v>
          </cell>
        </row>
        <row r="159">
          <cell r="B159">
            <v>0</v>
          </cell>
          <cell r="F159" t="str">
            <v>VIGILANTE ARMADO - 12X36 NOTURNO</v>
          </cell>
          <cell r="R159">
            <v>0</v>
          </cell>
        </row>
        <row r="160">
          <cell r="B160">
            <v>0</v>
          </cell>
          <cell r="F160" t="str">
            <v>VIGILANTE ARMADO - 12X36 NOTURNO</v>
          </cell>
          <cell r="R160">
            <v>0</v>
          </cell>
        </row>
        <row r="161">
          <cell r="B161">
            <v>1</v>
          </cell>
          <cell r="F161" t="str">
            <v>VIGILANTE ARMADO - 12X36 NOTURNO</v>
          </cell>
          <cell r="R161">
            <v>321.68700000000001</v>
          </cell>
        </row>
        <row r="162">
          <cell r="B162">
            <v>1</v>
          </cell>
          <cell r="F162" t="str">
            <v>VIGILANTE ARMADO - 12X36 DIURNO</v>
          </cell>
          <cell r="R162">
            <v>321.68700000000001</v>
          </cell>
        </row>
        <row r="163">
          <cell r="B163">
            <v>1</v>
          </cell>
          <cell r="F163" t="str">
            <v>VIGILANTE ARMADO - 12X36 NOTURNO</v>
          </cell>
          <cell r="R163">
            <v>321.68700000000001</v>
          </cell>
        </row>
        <row r="164">
          <cell r="B164">
            <v>1</v>
          </cell>
          <cell r="F164" t="str">
            <v>VIGILANTE ARMADO - 220 H</v>
          </cell>
          <cell r="R164">
            <v>415.08</v>
          </cell>
        </row>
        <row r="165">
          <cell r="B165">
            <v>1</v>
          </cell>
          <cell r="F165" t="str">
            <v>VIGILANTE ARMADO - 12X36 DIURNO</v>
          </cell>
          <cell r="R165">
            <v>321.68700000000001</v>
          </cell>
        </row>
        <row r="166">
          <cell r="B166">
            <v>1</v>
          </cell>
          <cell r="F166" t="str">
            <v>VIGILANTE ARMADO - 12X36 DIURNO</v>
          </cell>
          <cell r="R166">
            <v>321.68700000000001</v>
          </cell>
        </row>
        <row r="167">
          <cell r="B167">
            <v>1</v>
          </cell>
          <cell r="F167" t="str">
            <v>VIGILANTE ARMADO - 12X36 NOTURNO</v>
          </cell>
          <cell r="R167">
            <v>321.68700000000001</v>
          </cell>
        </row>
        <row r="168">
          <cell r="B168">
            <v>1</v>
          </cell>
          <cell r="F168" t="str">
            <v>VIGILANTE ARMADO - 12X36 NOTURNO</v>
          </cell>
          <cell r="R168">
            <v>321.68700000000001</v>
          </cell>
        </row>
        <row r="169">
          <cell r="B169">
            <v>0</v>
          </cell>
          <cell r="F169" t="str">
            <v>VIGILANTE ARMADO - 12X36 NOTURNO</v>
          </cell>
          <cell r="R169">
            <v>0</v>
          </cell>
        </row>
        <row r="170">
          <cell r="B170"/>
          <cell r="F170"/>
          <cell r="R170"/>
        </row>
        <row r="171">
          <cell r="B171"/>
          <cell r="F171"/>
          <cell r="R171"/>
        </row>
        <row r="172">
          <cell r="B172"/>
          <cell r="F172"/>
          <cell r="R172"/>
        </row>
        <row r="180">
          <cell r="B180" t="str">
            <v>FOI DEFINIDO QUE A METODOLOGIA DO CÁLCULO DE DIAS PARA VA E VT SERÁ IGUAL A "DIAS (20) MENOS DIAS ÚTEIS NÃO TRABALHADOS"</v>
          </cell>
          <cell r="F180"/>
          <cell r="R180"/>
        </row>
        <row r="181">
          <cell r="B181" t="str">
            <v xml:space="preserve">INICIALMENTE, QUANDO HOUVER FALTAS, FÉRIAS, AFASTAMENTOS, ETC, COM SUBSTITUTO, OS DIAS TRABALHADOS PELO SUBSTITUTO PODERÃO SER LANÇADOS NO TITULAR. </v>
          </cell>
          <cell r="F181"/>
          <cell r="R181"/>
        </row>
        <row r="182">
          <cell r="B182" t="str">
            <v>COM RELAÇÃO AO VALE TRANSPORTE, O DESCONTO DE 6% TERÁ SEMPRE DE SER PROPORCIONALIZADO PELOS DIAS TRABALHADOS NO MÊS (ISSO PARA O TITULAR E O SUBSTITUTO, SE HOUVER)</v>
          </cell>
          <cell r="F182"/>
          <cell r="R182"/>
        </row>
        <row r="183">
          <cell r="B183" t="str">
            <v>COM RELAÇÃO AO VALE TRANSPORTE, NAS FÉRIAS E FALTAS COM SUBSTITUTO, A REGRA É SEGUIR O TITULAR. SE ELE RECEBE O SUBSTITUTO RECEBE. SE NÃO RECEBE, O SUBSTITUTO NÃO RECEBE.</v>
          </cell>
          <cell r="F183"/>
          <cell r="R183"/>
        </row>
        <row r="184">
          <cell r="B184" t="str">
            <v>COM RELAÇÃO AO VALE TRANSPORTE, NAS LICENÇAS MATERNIDADE OU INSS E NAS DEMISSÕES,  A REGRA É SEGUIR O SUBSTITUTO OU NOVO CONTRATADO.</v>
          </cell>
          <cell r="F184"/>
          <cell r="R184"/>
        </row>
        <row r="185">
          <cell r="B185" t="str">
            <v>COM RELAÇÃO AO VALE TRANSPORTE, NO MÊS DA DEMISSÃO COM NOVO CONTRATADO,  SÓ PODE HAVER UM DESCONTO DE R$ 1,00  (POR DEFINIÇÃO SERÁ O DEMITIDO) POR POSTO DE TRABALHO.</v>
          </cell>
          <cell r="F185"/>
          <cell r="R185"/>
        </row>
        <row r="186">
          <cell r="B186" t="str">
            <v>COM RELAÇÃO AO VALE ALIMENTAÇÃO, OS VALORES DE CESTA BÁSICA SERÃO PROPORCIONALIZADOS. UTILIZAR O MESMO CRITÉRIO DOS TICKETS, OU SEJA, 20 DIAS MENOS DIAS ÚTEIS NÃO TRABALHADOS</v>
          </cell>
          <cell r="F186"/>
          <cell r="R186"/>
        </row>
      </sheetData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 e VT "/>
      <sheetName val="TR MENSAL"/>
      <sheetName val="VA E VT  (2)"/>
      <sheetName val="VA e VT  2"/>
      <sheetName val="VA E VT  MENSAL "/>
      <sheetName val="METLIFE"/>
      <sheetName val="SEGURO"/>
      <sheetName val="VA e VT  2 (2)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30</v>
          </cell>
          <cell r="Q5">
            <v>19</v>
          </cell>
          <cell r="U5">
            <v>357.9</v>
          </cell>
          <cell r="AG5">
            <v>0</v>
          </cell>
        </row>
        <row r="6">
          <cell r="G6" t="str">
            <v>VIGILANTE ARMADO - 220 H</v>
          </cell>
          <cell r="K6">
            <v>30</v>
          </cell>
          <cell r="Q6">
            <v>19</v>
          </cell>
          <cell r="U6">
            <v>357.9</v>
          </cell>
          <cell r="AG6">
            <v>0</v>
          </cell>
        </row>
        <row r="7">
          <cell r="G7" t="str">
            <v>VIGILANTE ARMADO - 220 H</v>
          </cell>
          <cell r="K7">
            <v>30</v>
          </cell>
          <cell r="Q7">
            <v>19</v>
          </cell>
          <cell r="U7">
            <v>357.9</v>
          </cell>
          <cell r="AG7">
            <v>0</v>
          </cell>
        </row>
        <row r="8">
          <cell r="G8" t="str">
            <v>VIGILANTE ARMADO - 220 H</v>
          </cell>
          <cell r="K8">
            <v>0</v>
          </cell>
          <cell r="Q8">
            <v>0</v>
          </cell>
          <cell r="U8">
            <v>0</v>
          </cell>
          <cell r="AG8">
            <v>0</v>
          </cell>
        </row>
        <row r="9">
          <cell r="G9" t="str">
            <v>VIGILANTE ARMADO - 220 H</v>
          </cell>
          <cell r="K9">
            <v>30</v>
          </cell>
          <cell r="Q9">
            <v>19</v>
          </cell>
          <cell r="U9">
            <v>357.9</v>
          </cell>
          <cell r="AG9">
            <v>0</v>
          </cell>
        </row>
        <row r="10">
          <cell r="G10" t="str">
            <v>VIGILANTE ARMADO - 220 H</v>
          </cell>
          <cell r="K10">
            <v>22</v>
          </cell>
          <cell r="Q10">
            <v>13</v>
          </cell>
          <cell r="U10">
            <v>244.88</v>
          </cell>
          <cell r="AG10">
            <v>0</v>
          </cell>
        </row>
        <row r="11">
          <cell r="G11" t="str">
            <v>VIGILANTE ARMADO - 220 H</v>
          </cell>
          <cell r="K11">
            <v>8</v>
          </cell>
          <cell r="Q11">
            <v>6</v>
          </cell>
          <cell r="U11">
            <v>113.02</v>
          </cell>
          <cell r="AG11">
            <v>0</v>
          </cell>
        </row>
        <row r="12">
          <cell r="G12" t="str">
            <v>VIGILANTE ARMADO - 12X36 DIURNO</v>
          </cell>
          <cell r="K12">
            <v>30</v>
          </cell>
          <cell r="Q12">
            <v>14</v>
          </cell>
          <cell r="U12">
            <v>263.72000000000003</v>
          </cell>
          <cell r="AG12">
            <v>0</v>
          </cell>
        </row>
        <row r="13">
          <cell r="G13" t="str">
            <v>VIGILANTE ARMADO - 12X36 DIURNO</v>
          </cell>
          <cell r="K13">
            <v>30</v>
          </cell>
          <cell r="Q13">
            <v>14</v>
          </cell>
          <cell r="U13">
            <v>263.72000000000003</v>
          </cell>
          <cell r="AG13">
            <v>15.82</v>
          </cell>
        </row>
        <row r="14">
          <cell r="G14" t="str">
            <v>VIGILANTE ARMADO - 12X36 DIURNO</v>
          </cell>
          <cell r="K14">
            <v>30</v>
          </cell>
          <cell r="Q14">
            <v>14</v>
          </cell>
          <cell r="U14">
            <v>263.72000000000003</v>
          </cell>
          <cell r="AG14">
            <v>67.16</v>
          </cell>
        </row>
        <row r="15">
          <cell r="G15" t="str">
            <v>VIGILANTE ARMADO - 12X36 DIURNO</v>
          </cell>
          <cell r="K15">
            <v>0</v>
          </cell>
          <cell r="Q15">
            <v>0</v>
          </cell>
          <cell r="U15">
            <v>0</v>
          </cell>
          <cell r="AG15">
            <v>0</v>
          </cell>
        </row>
        <row r="16">
          <cell r="G16" t="str">
            <v>VIGILANTE ARMADO - 12X36 DIURNO</v>
          </cell>
          <cell r="K16">
            <v>30</v>
          </cell>
          <cell r="Q16">
            <v>14</v>
          </cell>
          <cell r="U16">
            <v>263.72000000000003</v>
          </cell>
          <cell r="AG16">
            <v>18.5</v>
          </cell>
        </row>
        <row r="17">
          <cell r="G17" t="str">
            <v>VIGILANTE ARMADO - 12X36 NOTURNO</v>
          </cell>
          <cell r="K17">
            <v>0</v>
          </cell>
          <cell r="Q17">
            <v>0</v>
          </cell>
          <cell r="U17">
            <v>0</v>
          </cell>
          <cell r="AG17">
            <v>0</v>
          </cell>
        </row>
        <row r="18">
          <cell r="G18" t="str">
            <v>VIGILANTE ARMADO - 12X36 NOTURNO</v>
          </cell>
          <cell r="K18">
            <v>0</v>
          </cell>
          <cell r="Q18">
            <v>0</v>
          </cell>
          <cell r="U18">
            <v>0</v>
          </cell>
          <cell r="AG18">
            <v>0</v>
          </cell>
        </row>
        <row r="19">
          <cell r="G19" t="str">
            <v>VIGILANTE ARMADO - 12X36 NOTURNO</v>
          </cell>
          <cell r="K19">
            <v>9</v>
          </cell>
          <cell r="Q19">
            <v>4</v>
          </cell>
          <cell r="U19">
            <v>75.349999999999994</v>
          </cell>
          <cell r="AG19">
            <v>0</v>
          </cell>
        </row>
        <row r="20">
          <cell r="G20" t="str">
            <v>VIGILANTE ARMADO - 12X36 NOTURNO</v>
          </cell>
          <cell r="K20">
            <v>21</v>
          </cell>
          <cell r="Q20">
            <v>10</v>
          </cell>
          <cell r="U20">
            <v>188.37</v>
          </cell>
          <cell r="AG20">
            <v>0</v>
          </cell>
        </row>
        <row r="21">
          <cell r="G21" t="str">
            <v>VIGILANTE ARMADO - 12X36 DIURNO</v>
          </cell>
          <cell r="K21">
            <v>30</v>
          </cell>
          <cell r="Q21">
            <v>14</v>
          </cell>
          <cell r="U21">
            <v>263.72000000000003</v>
          </cell>
          <cell r="AG21">
            <v>2.2599999999999998</v>
          </cell>
        </row>
        <row r="22">
          <cell r="G22" t="str">
            <v>VIGILANTE ARMADO - 12X36 NOTURNO</v>
          </cell>
          <cell r="K22">
            <v>30</v>
          </cell>
          <cell r="Q22">
            <v>14</v>
          </cell>
          <cell r="U22">
            <v>263.72000000000003</v>
          </cell>
          <cell r="AG22">
            <v>0</v>
          </cell>
        </row>
        <row r="23">
          <cell r="G23" t="str">
            <v>VIGILANTE ARMADO - 220 H</v>
          </cell>
          <cell r="K23">
            <v>29</v>
          </cell>
          <cell r="Q23">
            <v>18</v>
          </cell>
          <cell r="U23">
            <v>339.07</v>
          </cell>
          <cell r="AG23">
            <v>143.18</v>
          </cell>
        </row>
        <row r="24">
          <cell r="G24" t="str">
            <v>VIGILANTE ARMADO - 220 H</v>
          </cell>
          <cell r="K24">
            <v>1</v>
          </cell>
          <cell r="Q24">
            <v>1</v>
          </cell>
          <cell r="U24">
            <v>18.84</v>
          </cell>
          <cell r="AG24">
            <v>0</v>
          </cell>
        </row>
        <row r="25">
          <cell r="G25" t="str">
            <v>VIGILANTE ARMADO - 12X36 NOTURNO</v>
          </cell>
          <cell r="K25">
            <v>30</v>
          </cell>
          <cell r="Q25">
            <v>14</v>
          </cell>
          <cell r="U25">
            <v>263.72000000000003</v>
          </cell>
          <cell r="AG25">
            <v>0</v>
          </cell>
        </row>
        <row r="26">
          <cell r="G26" t="str">
            <v>VIGILANTE ARMADO - 12X36 NOTURNO</v>
          </cell>
          <cell r="K26">
            <v>16</v>
          </cell>
          <cell r="Q26">
            <v>6</v>
          </cell>
          <cell r="U26">
            <v>113.02</v>
          </cell>
          <cell r="AG26">
            <v>0</v>
          </cell>
        </row>
        <row r="27">
          <cell r="G27" t="str">
            <v>VIGILANTE ARMADO - 12X36 NOTURNO</v>
          </cell>
          <cell r="K27">
            <v>14</v>
          </cell>
          <cell r="Q27">
            <v>7</v>
          </cell>
          <cell r="U27">
            <v>131.86000000000001</v>
          </cell>
          <cell r="AG27">
            <v>0</v>
          </cell>
        </row>
        <row r="28">
          <cell r="G28" t="str">
            <v>VIGILANTE ARMADO - 12X36 NOTURNO</v>
          </cell>
          <cell r="K28">
            <v>2</v>
          </cell>
          <cell r="Q28">
            <v>1</v>
          </cell>
          <cell r="U28">
            <v>18.84</v>
          </cell>
          <cell r="AG28">
            <v>0</v>
          </cell>
        </row>
        <row r="29">
          <cell r="G29" t="str">
            <v>VIGILANTE ARMADO - 12X36 NOTURNO</v>
          </cell>
          <cell r="K29">
            <v>23</v>
          </cell>
          <cell r="Q29">
            <v>11</v>
          </cell>
          <cell r="U29">
            <v>207.21</v>
          </cell>
          <cell r="AG29">
            <v>0</v>
          </cell>
        </row>
        <row r="30">
          <cell r="G30" t="str">
            <v>VIGILANTE ARMADO - 12X36 NOTURNO</v>
          </cell>
          <cell r="K30">
            <v>7</v>
          </cell>
          <cell r="Q30">
            <v>3</v>
          </cell>
          <cell r="U30">
            <v>56.51</v>
          </cell>
          <cell r="AG30">
            <v>0</v>
          </cell>
        </row>
        <row r="31">
          <cell r="G31" t="str">
            <v>VIGILANTE ARMADO - 12X36 DIURNO</v>
          </cell>
          <cell r="K31">
            <v>0</v>
          </cell>
          <cell r="Q31">
            <v>0</v>
          </cell>
          <cell r="U31">
            <v>0</v>
          </cell>
          <cell r="AG31">
            <v>0</v>
          </cell>
        </row>
        <row r="32">
          <cell r="G32" t="str">
            <v>VIGILANTE ARMADO - 12X36 DIURNO</v>
          </cell>
          <cell r="K32">
            <v>30</v>
          </cell>
          <cell r="Q32">
            <v>14</v>
          </cell>
          <cell r="U32">
            <v>263.72000000000003</v>
          </cell>
          <cell r="AG32">
            <v>56.26</v>
          </cell>
        </row>
        <row r="33">
          <cell r="G33" t="str">
            <v>VIGILANTE ARMADO - 12X36 DIURNO</v>
          </cell>
          <cell r="K33">
            <v>0</v>
          </cell>
          <cell r="Q33">
            <v>0</v>
          </cell>
          <cell r="U33">
            <v>0</v>
          </cell>
          <cell r="AG33">
            <v>0</v>
          </cell>
        </row>
        <row r="34">
          <cell r="G34" t="str">
            <v>VIGILANTE ARMADO - 12X36 DIURNO</v>
          </cell>
          <cell r="K34">
            <v>0</v>
          </cell>
          <cell r="Q34">
            <v>0</v>
          </cell>
          <cell r="U34">
            <v>0</v>
          </cell>
          <cell r="AG34">
            <v>0</v>
          </cell>
        </row>
        <row r="35">
          <cell r="G35" t="str">
            <v>VIGILANTE ARMADO - 12X36 DIURNO</v>
          </cell>
          <cell r="K35">
            <v>30</v>
          </cell>
          <cell r="Q35">
            <v>14</v>
          </cell>
          <cell r="U35">
            <v>263.72000000000003</v>
          </cell>
          <cell r="AG35">
            <v>0</v>
          </cell>
        </row>
        <row r="36">
          <cell r="G36" t="str">
            <v>VIGILANTE ARMADO - 12X36 NOTURNO</v>
          </cell>
          <cell r="K36">
            <v>30</v>
          </cell>
          <cell r="Q36">
            <v>14</v>
          </cell>
          <cell r="U36">
            <v>263.72000000000003</v>
          </cell>
          <cell r="AG36">
            <v>0</v>
          </cell>
        </row>
        <row r="37">
          <cell r="G37" t="str">
            <v>VIGILANTE ARMADO - 12X36 DIURNO</v>
          </cell>
          <cell r="K37">
            <v>0</v>
          </cell>
          <cell r="Q37">
            <v>0</v>
          </cell>
          <cell r="U37">
            <v>0</v>
          </cell>
          <cell r="AG37">
            <v>0</v>
          </cell>
        </row>
        <row r="38">
          <cell r="G38" t="str">
            <v>VIGILANTE ARMADO - 12X36 DIURNO</v>
          </cell>
          <cell r="K38">
            <v>8</v>
          </cell>
          <cell r="Q38">
            <v>4</v>
          </cell>
          <cell r="U38">
            <v>75.349999999999994</v>
          </cell>
          <cell r="AG38">
            <v>0</v>
          </cell>
        </row>
        <row r="39">
          <cell r="G39" t="str">
            <v>VIGILANTE ARMADO - 12X36 DIURNO</v>
          </cell>
          <cell r="K39">
            <v>22</v>
          </cell>
          <cell r="Q39">
            <v>10</v>
          </cell>
          <cell r="U39">
            <v>188.37</v>
          </cell>
          <cell r="AG39">
            <v>0</v>
          </cell>
        </row>
        <row r="40">
          <cell r="G40" t="str">
            <v>VIGILANTE ARMADO - 12X36 DIURNO</v>
          </cell>
          <cell r="K40">
            <v>0</v>
          </cell>
          <cell r="Q40">
            <v>0</v>
          </cell>
          <cell r="U40">
            <v>0</v>
          </cell>
          <cell r="AG40">
            <v>0</v>
          </cell>
        </row>
        <row r="41">
          <cell r="G41" t="str">
            <v>VIGILANTE ARMADO - 12X36 DIURNO</v>
          </cell>
          <cell r="K41">
            <v>30</v>
          </cell>
          <cell r="Q41">
            <v>14</v>
          </cell>
          <cell r="U41">
            <v>263.72000000000003</v>
          </cell>
          <cell r="AG41">
            <v>2.2599999999999998</v>
          </cell>
        </row>
        <row r="42">
          <cell r="G42" t="str">
            <v>VIGILANTE ARMADO - 12X36 DIURNO</v>
          </cell>
          <cell r="K42">
            <v>0</v>
          </cell>
          <cell r="Q42">
            <v>0</v>
          </cell>
          <cell r="U42">
            <v>0</v>
          </cell>
          <cell r="AG42">
            <v>0</v>
          </cell>
        </row>
        <row r="43">
          <cell r="G43" t="str">
            <v>VIGILANTE ARMADO - 220 H</v>
          </cell>
          <cell r="K43">
            <v>27</v>
          </cell>
          <cell r="Q43">
            <v>16</v>
          </cell>
          <cell r="U43">
            <v>301.39</v>
          </cell>
          <cell r="AG43">
            <v>0</v>
          </cell>
        </row>
        <row r="44">
          <cell r="G44" t="str">
            <v>VIGILANTE ARMADO - 220 H</v>
          </cell>
          <cell r="K44">
            <v>3</v>
          </cell>
          <cell r="Q44">
            <v>3</v>
          </cell>
          <cell r="U44">
            <v>56.51</v>
          </cell>
          <cell r="AG44">
            <v>0</v>
          </cell>
        </row>
        <row r="45">
          <cell r="G45" t="str">
            <v>VIGILANTE ARMADO - 220 H</v>
          </cell>
          <cell r="K45">
            <v>0</v>
          </cell>
          <cell r="Q45">
            <v>0</v>
          </cell>
          <cell r="U45">
            <v>0</v>
          </cell>
          <cell r="AG45">
            <v>0</v>
          </cell>
        </row>
        <row r="46">
          <cell r="G46" t="str">
            <v>VIGILANTE ARMADO - 12X36 DIURNO</v>
          </cell>
          <cell r="K46">
            <v>30</v>
          </cell>
          <cell r="Q46">
            <v>14</v>
          </cell>
          <cell r="U46">
            <v>263.72000000000003</v>
          </cell>
          <cell r="AG46">
            <v>2.2599999999999998</v>
          </cell>
        </row>
        <row r="47">
          <cell r="G47" t="str">
            <v>VIGILANTE ARMADO - 12X36 DIURNO</v>
          </cell>
          <cell r="K47">
            <v>30</v>
          </cell>
          <cell r="Q47">
            <v>14</v>
          </cell>
          <cell r="U47">
            <v>263.72000000000003</v>
          </cell>
          <cell r="AG47">
            <v>0</v>
          </cell>
        </row>
        <row r="48">
          <cell r="G48" t="str">
            <v>VIGILANTE ARMADO - 12X36 NOTURNO</v>
          </cell>
          <cell r="K48">
            <v>0</v>
          </cell>
          <cell r="Q48">
            <v>0</v>
          </cell>
          <cell r="U48">
            <v>0</v>
          </cell>
          <cell r="AG48">
            <v>0</v>
          </cell>
        </row>
        <row r="49">
          <cell r="G49" t="str">
            <v>VIGILANTE ARMADO - 12X36 NOTURNO</v>
          </cell>
          <cell r="K49">
            <v>26</v>
          </cell>
          <cell r="Q49">
            <v>12</v>
          </cell>
          <cell r="U49">
            <v>226.04</v>
          </cell>
          <cell r="AG49">
            <v>167.56</v>
          </cell>
        </row>
        <row r="50">
          <cell r="G50" t="str">
            <v>VIGILANTE ARMADO - 12X36 NOTURNO</v>
          </cell>
          <cell r="K50">
            <v>4</v>
          </cell>
          <cell r="Q50">
            <v>2</v>
          </cell>
          <cell r="U50">
            <v>37.67</v>
          </cell>
          <cell r="AG50">
            <v>0</v>
          </cell>
        </row>
        <row r="51">
          <cell r="G51" t="str">
            <v>VIGILANTE ARMADO - 12X36 NOTURNO</v>
          </cell>
          <cell r="K51">
            <v>0</v>
          </cell>
          <cell r="Q51">
            <v>0</v>
          </cell>
          <cell r="U51">
            <v>0</v>
          </cell>
          <cell r="AG51">
            <v>0</v>
          </cell>
        </row>
        <row r="52">
          <cell r="G52" t="str">
            <v>VIGILANTE ARMADO - 220 H</v>
          </cell>
          <cell r="K52">
            <v>30</v>
          </cell>
          <cell r="Q52">
            <v>19</v>
          </cell>
          <cell r="U52">
            <v>357.9</v>
          </cell>
          <cell r="AG52">
            <v>0</v>
          </cell>
        </row>
        <row r="53">
          <cell r="G53" t="str">
            <v>VIGILANTE ARMADO - 12X36 DIURNO</v>
          </cell>
          <cell r="K53">
            <v>26</v>
          </cell>
          <cell r="Q53">
            <v>12</v>
          </cell>
          <cell r="U53">
            <v>226.04</v>
          </cell>
          <cell r="AG53">
            <v>0</v>
          </cell>
        </row>
        <row r="54">
          <cell r="G54" t="str">
            <v>VIGILANTE ARMADO - 12X36 DIURNO</v>
          </cell>
          <cell r="K54">
            <v>2</v>
          </cell>
          <cell r="Q54">
            <v>1</v>
          </cell>
          <cell r="U54">
            <v>18.84</v>
          </cell>
          <cell r="AG54">
            <v>2.95</v>
          </cell>
        </row>
        <row r="55">
          <cell r="G55" t="str">
            <v>VIGILANTE ARMADO - 12X36 DIURNO</v>
          </cell>
          <cell r="K55">
            <v>2</v>
          </cell>
          <cell r="Q55">
            <v>1</v>
          </cell>
          <cell r="U55">
            <v>18.84</v>
          </cell>
          <cell r="AG55">
            <v>0</v>
          </cell>
        </row>
        <row r="56">
          <cell r="G56" t="str">
            <v>VIGILANTE ARMADO - 12X36 DIURNO</v>
          </cell>
          <cell r="K56">
            <v>30</v>
          </cell>
          <cell r="Q56">
            <v>14</v>
          </cell>
          <cell r="U56">
            <v>263.72000000000003</v>
          </cell>
          <cell r="AG56">
            <v>159.06</v>
          </cell>
        </row>
        <row r="57">
          <cell r="G57" t="str">
            <v>VIGILANTE ARMADO - 12X36 NOTURNO</v>
          </cell>
          <cell r="K57">
            <v>30</v>
          </cell>
          <cell r="Q57">
            <v>14</v>
          </cell>
          <cell r="U57">
            <v>263.72000000000003</v>
          </cell>
          <cell r="AG57">
            <v>0</v>
          </cell>
        </row>
        <row r="58">
          <cell r="G58" t="str">
            <v>VIGILANTE ARMADO - 12X36 DIURNO</v>
          </cell>
          <cell r="K58">
            <v>30</v>
          </cell>
          <cell r="Q58">
            <v>14</v>
          </cell>
          <cell r="U58">
            <v>263.72000000000003</v>
          </cell>
          <cell r="AG58">
            <v>0</v>
          </cell>
        </row>
        <row r="59">
          <cell r="G59" t="str">
            <v>VIGILANTE ARMADO - 12X36 DIURNO</v>
          </cell>
          <cell r="K59">
            <v>27</v>
          </cell>
          <cell r="Q59">
            <v>13</v>
          </cell>
          <cell r="U59">
            <v>244.88</v>
          </cell>
          <cell r="AG59">
            <v>5.63</v>
          </cell>
        </row>
        <row r="60">
          <cell r="G60" t="str">
            <v>VIGILANTE ARMADO - 12X36 DIURNO</v>
          </cell>
          <cell r="K60">
            <v>1</v>
          </cell>
          <cell r="Q60">
            <v>0</v>
          </cell>
          <cell r="U60">
            <v>0</v>
          </cell>
          <cell r="AG60">
            <v>0</v>
          </cell>
        </row>
        <row r="61">
          <cell r="G61" t="str">
            <v>VIGILANTE ARMADO - 12X36 DIURNO</v>
          </cell>
          <cell r="K61">
            <v>2</v>
          </cell>
          <cell r="Q61">
            <v>1</v>
          </cell>
          <cell r="U61">
            <v>18.84</v>
          </cell>
          <cell r="AG61">
            <v>0</v>
          </cell>
        </row>
        <row r="62">
          <cell r="G62" t="str">
            <v>VIGILANTE ARMADO - 12X36 NOTURNO</v>
          </cell>
          <cell r="K62">
            <v>30</v>
          </cell>
          <cell r="Q62">
            <v>14</v>
          </cell>
          <cell r="U62">
            <v>263.72000000000003</v>
          </cell>
          <cell r="AG62">
            <v>0</v>
          </cell>
        </row>
        <row r="63">
          <cell r="G63" t="str">
            <v>VIGILANTE ARMADO - 12X36 NOTURNO</v>
          </cell>
          <cell r="K63">
            <v>30</v>
          </cell>
          <cell r="Q63">
            <v>14</v>
          </cell>
          <cell r="U63">
            <v>263.72000000000003</v>
          </cell>
          <cell r="AG63">
            <v>0</v>
          </cell>
        </row>
        <row r="64">
          <cell r="G64" t="str">
            <v>VIGILANTE ARMADO - 12X36 DIURNO</v>
          </cell>
          <cell r="K64">
            <v>0</v>
          </cell>
          <cell r="Q64">
            <v>0</v>
          </cell>
          <cell r="U64">
            <v>0</v>
          </cell>
          <cell r="AG64">
            <v>0</v>
          </cell>
        </row>
        <row r="65">
          <cell r="G65" t="str">
            <v>VIGILANTE ARMADO - 12X36 DIURNO</v>
          </cell>
          <cell r="K65">
            <v>28</v>
          </cell>
          <cell r="Q65">
            <v>13</v>
          </cell>
          <cell r="U65">
            <v>244.88</v>
          </cell>
          <cell r="AG65">
            <v>1.51</v>
          </cell>
        </row>
        <row r="66">
          <cell r="G66" t="str">
            <v>VIGILANTE ARMADO - 12X36 DIURNO</v>
          </cell>
          <cell r="K66">
            <v>2</v>
          </cell>
          <cell r="Q66">
            <v>1</v>
          </cell>
          <cell r="U66">
            <v>18.84</v>
          </cell>
          <cell r="AG66">
            <v>0</v>
          </cell>
        </row>
        <row r="67">
          <cell r="G67" t="str">
            <v>VIGILANTE ARMADO - 12X36 NOTURNO</v>
          </cell>
          <cell r="K67">
            <v>30</v>
          </cell>
          <cell r="Q67">
            <v>14</v>
          </cell>
          <cell r="U67">
            <v>263.72000000000003</v>
          </cell>
          <cell r="AG67">
            <v>0</v>
          </cell>
        </row>
        <row r="68">
          <cell r="G68" t="str">
            <v>VIGILANTE ARMADO - 12X36 NOTURNO</v>
          </cell>
          <cell r="K68">
            <v>30</v>
          </cell>
          <cell r="Q68">
            <v>14</v>
          </cell>
          <cell r="U68">
            <v>263.72000000000003</v>
          </cell>
          <cell r="AG68">
            <v>2.2599999999999998</v>
          </cell>
        </row>
        <row r="69">
          <cell r="G69" t="str">
            <v>VIGILANTE ARMADO - 12X36 DIURNO</v>
          </cell>
          <cell r="K69">
            <v>0</v>
          </cell>
          <cell r="Q69">
            <v>0</v>
          </cell>
          <cell r="U69">
            <v>0</v>
          </cell>
          <cell r="AG69">
            <v>0</v>
          </cell>
        </row>
        <row r="70">
          <cell r="G70" t="str">
            <v>VIGILANTE ARMADO - 12X36 DIURNO</v>
          </cell>
          <cell r="K70">
            <v>0</v>
          </cell>
          <cell r="Q70">
            <v>0</v>
          </cell>
          <cell r="U70">
            <v>0</v>
          </cell>
          <cell r="AG70">
            <v>0</v>
          </cell>
        </row>
        <row r="71">
          <cell r="G71" t="str">
            <v>VIGILANTE ARMADO - 12X36 DIURNO</v>
          </cell>
          <cell r="K71">
            <v>30</v>
          </cell>
          <cell r="Q71">
            <v>14</v>
          </cell>
          <cell r="U71">
            <v>263.72000000000003</v>
          </cell>
          <cell r="AG71">
            <v>0</v>
          </cell>
        </row>
        <row r="72">
          <cell r="G72" t="str">
            <v>VIGILANTE ARMADO - 12X36 DIURNO</v>
          </cell>
          <cell r="K72">
            <v>30</v>
          </cell>
          <cell r="Q72">
            <v>14</v>
          </cell>
          <cell r="U72">
            <v>263.72000000000003</v>
          </cell>
          <cell r="AG72">
            <v>0</v>
          </cell>
        </row>
        <row r="73">
          <cell r="G73" t="str">
            <v>VIGILANTE ARMADO - 12X36 NOTURNO</v>
          </cell>
          <cell r="K73">
            <v>0</v>
          </cell>
          <cell r="Q73">
            <v>0</v>
          </cell>
          <cell r="U73">
            <v>0</v>
          </cell>
          <cell r="AG73">
            <v>0</v>
          </cell>
        </row>
        <row r="74">
          <cell r="G74" t="str">
            <v>VIGILANTE ARMADO - 12X36 NOTURNO</v>
          </cell>
          <cell r="K74">
            <v>0</v>
          </cell>
          <cell r="Q74">
            <v>0</v>
          </cell>
          <cell r="U74">
            <v>0</v>
          </cell>
          <cell r="AG74">
            <v>0</v>
          </cell>
        </row>
        <row r="75">
          <cell r="G75" t="str">
            <v>VIGILANTE ARMADO - 12X36 NOTURNO</v>
          </cell>
          <cell r="K75">
            <v>30</v>
          </cell>
          <cell r="Q75">
            <v>14</v>
          </cell>
          <cell r="U75">
            <v>263.72000000000003</v>
          </cell>
          <cell r="AG75">
            <v>0</v>
          </cell>
        </row>
        <row r="76">
          <cell r="G76" t="str">
            <v>VIGILANTE ARMADO - 12X36 NOTURNO</v>
          </cell>
          <cell r="K76">
            <v>30</v>
          </cell>
          <cell r="Q76">
            <v>14</v>
          </cell>
          <cell r="U76">
            <v>263.72000000000003</v>
          </cell>
          <cell r="AG76">
            <v>0</v>
          </cell>
        </row>
        <row r="77">
          <cell r="G77" t="str">
            <v>VIGILANTE ARMADO - 220 H</v>
          </cell>
          <cell r="K77">
            <v>1</v>
          </cell>
          <cell r="Q77">
            <v>1</v>
          </cell>
          <cell r="U77">
            <v>18.84</v>
          </cell>
          <cell r="AG77">
            <v>0</v>
          </cell>
        </row>
        <row r="78">
          <cell r="G78" t="str">
            <v>VIGILANTE ARMADO - 220 H</v>
          </cell>
          <cell r="K78">
            <v>29</v>
          </cell>
          <cell r="Q78">
            <v>18</v>
          </cell>
          <cell r="U78">
            <v>339.07</v>
          </cell>
          <cell r="AG78">
            <v>204.38</v>
          </cell>
        </row>
        <row r="79">
          <cell r="G79" t="str">
            <v>VIGILANTE ARMADO - 220 H</v>
          </cell>
          <cell r="K79">
            <v>27</v>
          </cell>
          <cell r="Q79">
            <v>16</v>
          </cell>
          <cell r="U79">
            <v>301.39</v>
          </cell>
          <cell r="AG79">
            <v>26.33</v>
          </cell>
        </row>
        <row r="80">
          <cell r="G80" t="str">
            <v>VIGILANTE ARMADO - 220 H</v>
          </cell>
          <cell r="K80">
            <v>1</v>
          </cell>
          <cell r="Q80">
            <v>1</v>
          </cell>
          <cell r="U80">
            <v>18.84</v>
          </cell>
          <cell r="AG80">
            <v>4.87</v>
          </cell>
        </row>
        <row r="81">
          <cell r="G81" t="str">
            <v>VIGILANTE ARMADO - 220 H</v>
          </cell>
          <cell r="K81">
            <v>1</v>
          </cell>
          <cell r="Q81">
            <v>1</v>
          </cell>
          <cell r="U81">
            <v>18.84</v>
          </cell>
          <cell r="AG81">
            <v>0</v>
          </cell>
        </row>
        <row r="82">
          <cell r="G82" t="str">
            <v>VIGILANTE ARMADO - 220 H</v>
          </cell>
          <cell r="K82">
            <v>1</v>
          </cell>
          <cell r="Q82">
            <v>1</v>
          </cell>
          <cell r="U82">
            <v>18.84</v>
          </cell>
          <cell r="AG82">
            <v>0</v>
          </cell>
        </row>
        <row r="83">
          <cell r="G83" t="str">
            <v>VIGILANTE ARMADO - 12X36 DIURNO</v>
          </cell>
          <cell r="K83">
            <v>30</v>
          </cell>
          <cell r="Q83">
            <v>14</v>
          </cell>
          <cell r="U83">
            <v>263.72000000000003</v>
          </cell>
          <cell r="AG83">
            <v>0</v>
          </cell>
        </row>
        <row r="84">
          <cell r="G84" t="str">
            <v>VIGILANTE ARMADO - 12X36 DIURNO</v>
          </cell>
          <cell r="K84">
            <v>30</v>
          </cell>
          <cell r="Q84">
            <v>14</v>
          </cell>
          <cell r="U84">
            <v>263.72000000000003</v>
          </cell>
          <cell r="AG84">
            <v>0</v>
          </cell>
        </row>
        <row r="85">
          <cell r="G85" t="str">
            <v>VIGILANTE ARMADO - 220 H</v>
          </cell>
          <cell r="K85">
            <v>26</v>
          </cell>
          <cell r="Q85">
            <v>15</v>
          </cell>
          <cell r="U85">
            <v>282.55</v>
          </cell>
          <cell r="AG85">
            <v>0</v>
          </cell>
        </row>
        <row r="86">
          <cell r="G86" t="str">
            <v>VIGILANTE ARMADO - 220 H</v>
          </cell>
          <cell r="K86">
            <v>1</v>
          </cell>
          <cell r="Q86">
            <v>0</v>
          </cell>
          <cell r="U86">
            <v>0</v>
          </cell>
          <cell r="AG86">
            <v>0</v>
          </cell>
        </row>
        <row r="87">
          <cell r="G87" t="str">
            <v>VIGILANTE ARMADO - 220 H</v>
          </cell>
          <cell r="K87">
            <v>3</v>
          </cell>
          <cell r="Q87">
            <v>3</v>
          </cell>
          <cell r="U87">
            <v>56.51</v>
          </cell>
          <cell r="AG87">
            <v>28.13</v>
          </cell>
        </row>
        <row r="88">
          <cell r="G88" t="str">
            <v>VIGILANTE ARMADO - 220 H</v>
          </cell>
          <cell r="K88">
            <v>30</v>
          </cell>
          <cell r="Q88">
            <v>19</v>
          </cell>
          <cell r="U88">
            <v>357.9</v>
          </cell>
          <cell r="AG88">
            <v>0</v>
          </cell>
        </row>
        <row r="89">
          <cell r="G89" t="str">
            <v>VIGILANTE ARMADO - 220 H</v>
          </cell>
          <cell r="K89">
            <v>30</v>
          </cell>
          <cell r="Q89">
            <v>19</v>
          </cell>
          <cell r="U89">
            <v>357.9</v>
          </cell>
          <cell r="AG89">
            <v>0</v>
          </cell>
        </row>
        <row r="90">
          <cell r="G90" t="str">
            <v>VIGILANTE ARMADO - 220 H</v>
          </cell>
          <cell r="K90">
            <v>30</v>
          </cell>
          <cell r="Q90">
            <v>19</v>
          </cell>
          <cell r="U90">
            <v>357.9</v>
          </cell>
          <cell r="AG90">
            <v>0</v>
          </cell>
        </row>
        <row r="91">
          <cell r="G91" t="str">
            <v>VIGILANTE ARMADO - 220 H</v>
          </cell>
          <cell r="K91">
            <v>30</v>
          </cell>
          <cell r="Q91">
            <v>19</v>
          </cell>
          <cell r="U91">
            <v>357.9</v>
          </cell>
          <cell r="AG91">
            <v>0</v>
          </cell>
        </row>
        <row r="92">
          <cell r="G92" t="str">
            <v>VIGILANTE ARMADO - 12X36 NOTURNO</v>
          </cell>
          <cell r="K92">
            <v>30</v>
          </cell>
          <cell r="Q92">
            <v>14</v>
          </cell>
          <cell r="U92">
            <v>263.72000000000003</v>
          </cell>
          <cell r="AG92">
            <v>0</v>
          </cell>
        </row>
        <row r="93">
          <cell r="G93" t="str">
            <v>VIGILANTE ARMADO - 12X36 NOTURNO</v>
          </cell>
          <cell r="K93">
            <v>30</v>
          </cell>
          <cell r="Q93">
            <v>14</v>
          </cell>
          <cell r="U93">
            <v>263.72000000000003</v>
          </cell>
          <cell r="AG93">
            <v>0</v>
          </cell>
        </row>
        <row r="94">
          <cell r="G94" t="str">
            <v>VIGILANTE ARMADO - 12X36 DIURNO</v>
          </cell>
          <cell r="K94">
            <v>30</v>
          </cell>
          <cell r="Q94">
            <v>14</v>
          </cell>
          <cell r="U94">
            <v>263.72000000000003</v>
          </cell>
          <cell r="AG94">
            <v>0</v>
          </cell>
        </row>
        <row r="95">
          <cell r="G95" t="str">
            <v>VIGILANTE ARMADO - 12X36 DIURNO</v>
          </cell>
          <cell r="K95">
            <v>21</v>
          </cell>
          <cell r="Q95">
            <v>10</v>
          </cell>
          <cell r="U95">
            <v>188.37</v>
          </cell>
          <cell r="AG95">
            <v>5.38</v>
          </cell>
        </row>
        <row r="96">
          <cell r="G96" t="str">
            <v>VIGILANTE ARMADO - 12X36 DIURNO</v>
          </cell>
          <cell r="K96">
            <v>9</v>
          </cell>
          <cell r="Q96">
            <v>4</v>
          </cell>
          <cell r="U96">
            <v>75.349999999999994</v>
          </cell>
          <cell r="AG96">
            <v>34.880000000000003</v>
          </cell>
        </row>
        <row r="97">
          <cell r="G97" t="str">
            <v>VIGILANTE ARMADO - 220 H</v>
          </cell>
          <cell r="K97">
            <v>0</v>
          </cell>
          <cell r="Q97">
            <v>0</v>
          </cell>
          <cell r="U97">
            <v>0</v>
          </cell>
          <cell r="AG97">
            <v>0</v>
          </cell>
        </row>
        <row r="98">
          <cell r="G98" t="str">
            <v>VIGILANTE ARMADO - 220 H</v>
          </cell>
          <cell r="K98">
            <v>30</v>
          </cell>
          <cell r="Q98">
            <v>19</v>
          </cell>
          <cell r="U98">
            <v>357.9</v>
          </cell>
          <cell r="AG98">
            <v>0</v>
          </cell>
        </row>
        <row r="99">
          <cell r="G99" t="str">
            <v>VIGILANTE ARMADO - 220 H</v>
          </cell>
          <cell r="K99">
            <v>30</v>
          </cell>
          <cell r="Q99">
            <v>19</v>
          </cell>
          <cell r="U99">
            <v>357.9</v>
          </cell>
          <cell r="AG99">
            <v>0</v>
          </cell>
        </row>
        <row r="100">
          <cell r="G100" t="str">
            <v>VIGILANTE ARMADO - 220 H</v>
          </cell>
          <cell r="K100">
            <v>0</v>
          </cell>
          <cell r="Q100">
            <v>0</v>
          </cell>
          <cell r="U100">
            <v>0</v>
          </cell>
          <cell r="AG100">
            <v>0</v>
          </cell>
        </row>
        <row r="101">
          <cell r="G101" t="str">
            <v>VIGILANTE ARMADO - 220 H</v>
          </cell>
          <cell r="K101">
            <v>0</v>
          </cell>
          <cell r="Q101">
            <v>0</v>
          </cell>
          <cell r="U101">
            <v>0</v>
          </cell>
          <cell r="AG101">
            <v>0</v>
          </cell>
        </row>
        <row r="102">
          <cell r="G102" t="str">
            <v>VIGILANTE ARMADO - 220 H</v>
          </cell>
          <cell r="K102">
            <v>30</v>
          </cell>
          <cell r="Q102">
            <v>19</v>
          </cell>
          <cell r="U102">
            <v>357.9</v>
          </cell>
          <cell r="AG102">
            <v>0</v>
          </cell>
        </row>
        <row r="103">
          <cell r="G103" t="str">
            <v>VIGILANTE ARMADO - 12X36 DIURNO</v>
          </cell>
          <cell r="K103">
            <v>30</v>
          </cell>
          <cell r="Q103">
            <v>14</v>
          </cell>
          <cell r="U103">
            <v>263.72000000000003</v>
          </cell>
          <cell r="AG103">
            <v>0</v>
          </cell>
        </row>
        <row r="104">
          <cell r="G104" t="str">
            <v>VIGILANTE ARMADO - 12X36 NOTURNO</v>
          </cell>
          <cell r="K104">
            <v>30</v>
          </cell>
          <cell r="Q104">
            <v>14</v>
          </cell>
          <cell r="U104">
            <v>263.72000000000003</v>
          </cell>
          <cell r="AG104">
            <v>0</v>
          </cell>
        </row>
        <row r="105">
          <cell r="G105" t="str">
            <v>VIGILANTE ARMADO - 12X36 DIURNO</v>
          </cell>
          <cell r="K105">
            <v>30</v>
          </cell>
          <cell r="Q105">
            <v>14</v>
          </cell>
          <cell r="U105">
            <v>263.72000000000003</v>
          </cell>
          <cell r="AG105">
            <v>0</v>
          </cell>
        </row>
        <row r="106">
          <cell r="G106" t="str">
            <v>VIGILANTE ARMADO - 12X36 NOTURNO</v>
          </cell>
          <cell r="K106">
            <v>5</v>
          </cell>
          <cell r="Q106">
            <v>2</v>
          </cell>
          <cell r="U106">
            <v>37.67</v>
          </cell>
          <cell r="AG106">
            <v>0</v>
          </cell>
        </row>
        <row r="107">
          <cell r="G107" t="str">
            <v>VIGILANTE ARMADO - 12X36 NOTURNO</v>
          </cell>
          <cell r="K107">
            <v>25</v>
          </cell>
          <cell r="Q107">
            <v>12</v>
          </cell>
          <cell r="U107">
            <v>226.04</v>
          </cell>
          <cell r="AG107">
            <v>0</v>
          </cell>
        </row>
        <row r="108">
          <cell r="G108" t="str">
            <v>VIGILANTE ARMADO - 220 H</v>
          </cell>
          <cell r="K108">
            <v>30</v>
          </cell>
          <cell r="Q108">
            <v>19</v>
          </cell>
          <cell r="U108">
            <v>357.9</v>
          </cell>
          <cell r="AG108">
            <v>0</v>
          </cell>
        </row>
        <row r="109">
          <cell r="G109" t="str">
            <v>VIGILANTE ARMADO - 220 H</v>
          </cell>
          <cell r="K109">
            <v>30</v>
          </cell>
          <cell r="Q109">
            <v>19</v>
          </cell>
          <cell r="U109">
            <v>357.9</v>
          </cell>
          <cell r="AG109">
            <v>0</v>
          </cell>
        </row>
        <row r="110">
          <cell r="G110" t="str">
            <v>VIGILANTE ARMADO - 220 H</v>
          </cell>
          <cell r="K110">
            <v>0</v>
          </cell>
          <cell r="Q110">
            <v>0</v>
          </cell>
          <cell r="U110">
            <v>0</v>
          </cell>
          <cell r="AG110">
            <v>0</v>
          </cell>
        </row>
        <row r="111">
          <cell r="G111" t="str">
            <v>VIGILANTE ARMADO - 220 H</v>
          </cell>
          <cell r="K111">
            <v>0</v>
          </cell>
          <cell r="Q111">
            <v>0</v>
          </cell>
          <cell r="U111">
            <v>0</v>
          </cell>
          <cell r="AG111">
            <v>0</v>
          </cell>
        </row>
        <row r="112">
          <cell r="G112" t="str">
            <v>VIGILANTE ARMADO - 220 H</v>
          </cell>
          <cell r="K112">
            <v>30</v>
          </cell>
          <cell r="Q112">
            <v>19</v>
          </cell>
          <cell r="U112">
            <v>357.9</v>
          </cell>
          <cell r="AG112">
            <v>0</v>
          </cell>
        </row>
        <row r="113">
          <cell r="G113" t="str">
            <v>VIGILANTE ARMADO - 220 H</v>
          </cell>
          <cell r="K113">
            <v>30</v>
          </cell>
          <cell r="Q113">
            <v>19</v>
          </cell>
          <cell r="U113">
            <v>357.9</v>
          </cell>
          <cell r="AG113">
            <v>0</v>
          </cell>
        </row>
        <row r="114">
          <cell r="G114" t="str">
            <v>VIGILANTE ARMADO - 220 H</v>
          </cell>
          <cell r="K114">
            <v>30</v>
          </cell>
          <cell r="Q114">
            <v>19</v>
          </cell>
          <cell r="U114">
            <v>357.9</v>
          </cell>
          <cell r="AG114">
            <v>0</v>
          </cell>
        </row>
        <row r="115">
          <cell r="G115" t="str">
            <v>VIGILANTE ARMADO - 220 H</v>
          </cell>
          <cell r="K115">
            <v>30</v>
          </cell>
          <cell r="Q115">
            <v>19</v>
          </cell>
          <cell r="U115">
            <v>357.9</v>
          </cell>
          <cell r="AG115">
            <v>0</v>
          </cell>
        </row>
        <row r="116">
          <cell r="G116" t="str">
            <v>VIGILANTE ARMADO - 12X36 DIURNO</v>
          </cell>
          <cell r="K116">
            <v>0</v>
          </cell>
          <cell r="Q116">
            <v>0</v>
          </cell>
          <cell r="U116">
            <v>0</v>
          </cell>
          <cell r="AG116">
            <v>0</v>
          </cell>
        </row>
        <row r="117">
          <cell r="G117" t="str">
            <v>VIGILANTE ARMADO - 220 H</v>
          </cell>
          <cell r="K117">
            <v>30</v>
          </cell>
          <cell r="Q117">
            <v>19</v>
          </cell>
          <cell r="U117">
            <v>357.9</v>
          </cell>
          <cell r="AG117">
            <v>0</v>
          </cell>
        </row>
        <row r="118">
          <cell r="G118" t="str">
            <v>VIGILANTE ARMADO - 12X36 DIURNO</v>
          </cell>
          <cell r="K118">
            <v>30</v>
          </cell>
          <cell r="Q118">
            <v>14</v>
          </cell>
          <cell r="U118">
            <v>263.72000000000003</v>
          </cell>
          <cell r="AG118">
            <v>0</v>
          </cell>
        </row>
        <row r="119">
          <cell r="G119" t="str">
            <v>VIGILANTE ARMADO - 12X36 NOTURNO</v>
          </cell>
          <cell r="K119">
            <v>30</v>
          </cell>
          <cell r="Q119">
            <v>14</v>
          </cell>
          <cell r="U119">
            <v>263.72000000000003</v>
          </cell>
          <cell r="AG119">
            <v>0</v>
          </cell>
        </row>
        <row r="120">
          <cell r="G120" t="str">
            <v>VIGILANTE ARMADO - 12X36 DIURNO</v>
          </cell>
          <cell r="K120">
            <v>30</v>
          </cell>
          <cell r="Q120">
            <v>14</v>
          </cell>
          <cell r="U120">
            <v>263.72000000000003</v>
          </cell>
          <cell r="AG120">
            <v>0</v>
          </cell>
        </row>
        <row r="121">
          <cell r="G121" t="str">
            <v>VIGILANTE ARMADO - 12X36 DIURNO</v>
          </cell>
          <cell r="K121">
            <v>0</v>
          </cell>
          <cell r="Q121">
            <v>0</v>
          </cell>
          <cell r="U121">
            <v>0</v>
          </cell>
          <cell r="AG121">
            <v>0</v>
          </cell>
        </row>
        <row r="122">
          <cell r="G122" t="str">
            <v>VIGILANTE ARMADO - 12X36 DIURNO</v>
          </cell>
          <cell r="K122">
            <v>0</v>
          </cell>
          <cell r="Q122">
            <v>0</v>
          </cell>
          <cell r="U122">
            <v>0</v>
          </cell>
          <cell r="AG122">
            <v>0</v>
          </cell>
        </row>
        <row r="123">
          <cell r="G123" t="str">
            <v>VIGILANTE ARMADO - 12X36 NOTURNO</v>
          </cell>
          <cell r="K123">
            <v>30</v>
          </cell>
          <cell r="Q123">
            <v>14</v>
          </cell>
          <cell r="U123">
            <v>263.72000000000003</v>
          </cell>
          <cell r="AG123">
            <v>0</v>
          </cell>
        </row>
        <row r="124">
          <cell r="G124" t="str">
            <v>VIGILANTE ARMADO - 12X36 NOTURNO</v>
          </cell>
          <cell r="K124">
            <v>0</v>
          </cell>
          <cell r="Q124">
            <v>0</v>
          </cell>
          <cell r="U124">
            <v>0</v>
          </cell>
          <cell r="AG124">
            <v>0</v>
          </cell>
        </row>
        <row r="125">
          <cell r="G125" t="str">
            <v>VIGILANTE ARMADO - 220 H</v>
          </cell>
          <cell r="K125">
            <v>30</v>
          </cell>
          <cell r="Q125">
            <v>19</v>
          </cell>
          <cell r="U125">
            <v>357.9</v>
          </cell>
          <cell r="AG125">
            <v>0</v>
          </cell>
        </row>
        <row r="126">
          <cell r="G126" t="str">
            <v>VIGILANTE ARMADO - 12X36 NOTURNO</v>
          </cell>
          <cell r="K126">
            <v>21</v>
          </cell>
          <cell r="Q126">
            <v>5</v>
          </cell>
          <cell r="U126">
            <v>94.18</v>
          </cell>
          <cell r="AG126">
            <v>0</v>
          </cell>
        </row>
        <row r="127">
          <cell r="G127" t="str">
            <v>VIGILANTE ARMADO - 12X36 NOTURNO</v>
          </cell>
          <cell r="K127">
            <v>9</v>
          </cell>
          <cell r="Q127">
            <v>11</v>
          </cell>
          <cell r="U127">
            <v>207.21</v>
          </cell>
          <cell r="AG127">
            <v>0</v>
          </cell>
        </row>
        <row r="128">
          <cell r="G128" t="str">
            <v>VIGILANTE ARMADO - 12X36 NOTURNO</v>
          </cell>
          <cell r="K128">
            <v>0</v>
          </cell>
          <cell r="Q128">
            <v>0</v>
          </cell>
          <cell r="U128">
            <v>0</v>
          </cell>
          <cell r="AG128">
            <v>0</v>
          </cell>
        </row>
        <row r="129">
          <cell r="G129" t="str">
            <v>VIGILANTE ARMADO - 12X36 NOTURNO</v>
          </cell>
          <cell r="K129">
            <v>0</v>
          </cell>
          <cell r="Q129">
            <v>0</v>
          </cell>
          <cell r="U129">
            <v>0</v>
          </cell>
          <cell r="AG129">
            <v>0</v>
          </cell>
        </row>
        <row r="130">
          <cell r="G130" t="str">
            <v>VIGILANTE ARMADO - 12X36 NOTURNO</v>
          </cell>
          <cell r="K130">
            <v>30</v>
          </cell>
          <cell r="Q130">
            <v>14</v>
          </cell>
          <cell r="U130">
            <v>263.72000000000003</v>
          </cell>
          <cell r="AG130">
            <v>0</v>
          </cell>
        </row>
        <row r="131">
          <cell r="G131" t="str">
            <v>VIGILANTE ARMADO - 220 H</v>
          </cell>
          <cell r="K131">
            <v>30</v>
          </cell>
          <cell r="Q131">
            <v>19</v>
          </cell>
          <cell r="U131">
            <v>357.9</v>
          </cell>
          <cell r="AG131">
            <v>0</v>
          </cell>
        </row>
        <row r="132">
          <cell r="G132" t="str">
            <v>VIGILANTE ARMADO - 12X36 NOTURNO</v>
          </cell>
          <cell r="K132">
            <v>26</v>
          </cell>
          <cell r="Q132">
            <v>12</v>
          </cell>
          <cell r="U132">
            <v>226.04</v>
          </cell>
          <cell r="AG132">
            <v>0</v>
          </cell>
        </row>
        <row r="133">
          <cell r="G133" t="str">
            <v>VIGILANTE ARMADO - 12X36 NOTURNO</v>
          </cell>
          <cell r="K133">
            <v>4</v>
          </cell>
          <cell r="Q133">
            <v>2</v>
          </cell>
          <cell r="U133">
            <v>37.67</v>
          </cell>
          <cell r="AG133">
            <v>0</v>
          </cell>
        </row>
        <row r="134">
          <cell r="G134" t="str">
            <v>VIGILANTE ARMADO - 12X36 NOTURNO</v>
          </cell>
          <cell r="K134">
            <v>0</v>
          </cell>
          <cell r="Q134">
            <v>15</v>
          </cell>
          <cell r="U134">
            <v>282.55</v>
          </cell>
          <cell r="AG134">
            <v>0</v>
          </cell>
        </row>
        <row r="135">
          <cell r="G135" t="str">
            <v>VIGILANTE ARMADO - 12X36 NOTURNO</v>
          </cell>
          <cell r="K135">
            <v>30</v>
          </cell>
          <cell r="Q135">
            <v>1</v>
          </cell>
          <cell r="U135">
            <v>18.84</v>
          </cell>
          <cell r="AG135">
            <v>0</v>
          </cell>
        </row>
        <row r="136">
          <cell r="G136" t="str">
            <v>VIGILANTE ARMADO - 12X36 DIURNO</v>
          </cell>
          <cell r="K136">
            <v>30</v>
          </cell>
          <cell r="Q136">
            <v>14</v>
          </cell>
          <cell r="U136">
            <v>263.72000000000003</v>
          </cell>
          <cell r="AG136">
            <v>0</v>
          </cell>
        </row>
        <row r="137">
          <cell r="G137" t="str">
            <v>VIGILANTE ARMADO - 12X36 DIURNO</v>
          </cell>
          <cell r="K137">
            <v>30</v>
          </cell>
          <cell r="Q137">
            <v>14</v>
          </cell>
          <cell r="U137">
            <v>263.72000000000003</v>
          </cell>
          <cell r="AG137">
            <v>0</v>
          </cell>
        </row>
        <row r="138">
          <cell r="G138" t="str">
            <v>VIGILANTE ARMADO - 12X36 DIURNO</v>
          </cell>
          <cell r="K138">
            <v>30</v>
          </cell>
          <cell r="Q138">
            <v>14</v>
          </cell>
          <cell r="U138">
            <v>263.72000000000003</v>
          </cell>
          <cell r="AG138">
            <v>0</v>
          </cell>
        </row>
        <row r="139">
          <cell r="G139" t="str">
            <v>VIGILANTE ARMADO - 12X36 DIURNO</v>
          </cell>
          <cell r="K139">
            <v>0</v>
          </cell>
          <cell r="Q139">
            <v>0</v>
          </cell>
          <cell r="U139">
            <v>0</v>
          </cell>
          <cell r="AG139">
            <v>0</v>
          </cell>
        </row>
        <row r="140">
          <cell r="G140" t="str">
            <v>VIGILANTE ARMADO - 12X36 DIURNO</v>
          </cell>
          <cell r="K140">
            <v>30</v>
          </cell>
          <cell r="Q140">
            <v>14</v>
          </cell>
          <cell r="U140">
            <v>263.72000000000003</v>
          </cell>
          <cell r="AG140">
            <v>0</v>
          </cell>
        </row>
        <row r="141">
          <cell r="G141" t="str">
            <v>VIGILANTE ARMADO - 220 H</v>
          </cell>
          <cell r="K141">
            <v>30</v>
          </cell>
          <cell r="Q141">
            <v>19</v>
          </cell>
          <cell r="U141">
            <v>357.9</v>
          </cell>
          <cell r="AG141">
            <v>0</v>
          </cell>
        </row>
        <row r="142">
          <cell r="G142" t="str">
            <v>VIGILANTE ARMADO - 12X36 NOTURNO</v>
          </cell>
          <cell r="K142">
            <v>0</v>
          </cell>
          <cell r="Q142">
            <v>0</v>
          </cell>
          <cell r="U142">
            <v>0</v>
          </cell>
          <cell r="AG142">
            <v>0</v>
          </cell>
        </row>
        <row r="143">
          <cell r="G143" t="str">
            <v>VIGILANTE ARMADO - 12X36 NOTURNO</v>
          </cell>
          <cell r="K143">
            <v>30</v>
          </cell>
          <cell r="Q143">
            <v>14</v>
          </cell>
          <cell r="U143">
            <v>263.72000000000003</v>
          </cell>
          <cell r="AG143">
            <v>0</v>
          </cell>
        </row>
        <row r="144">
          <cell r="G144" t="str">
            <v>VIGILANTE ARMADO - 12X36 NOTURNO</v>
          </cell>
          <cell r="K144">
            <v>30</v>
          </cell>
          <cell r="Q144">
            <v>14</v>
          </cell>
          <cell r="U144">
            <v>263.72000000000003</v>
          </cell>
          <cell r="AG144">
            <v>33.06</v>
          </cell>
        </row>
        <row r="145">
          <cell r="G145" t="str">
            <v>VIGILANTE ARMADO - 220 H</v>
          </cell>
          <cell r="K145">
            <v>30</v>
          </cell>
          <cell r="Q145">
            <v>19</v>
          </cell>
          <cell r="U145">
            <v>357.9</v>
          </cell>
          <cell r="AG145">
            <v>0</v>
          </cell>
        </row>
        <row r="146">
          <cell r="G146" t="str">
            <v>VIGILANTE ARMADO - 12X36 DIURNO</v>
          </cell>
          <cell r="K146">
            <v>30</v>
          </cell>
          <cell r="Q146">
            <v>14</v>
          </cell>
          <cell r="U146">
            <v>263.72000000000003</v>
          </cell>
          <cell r="AG146">
            <v>0</v>
          </cell>
        </row>
        <row r="147">
          <cell r="G147" t="str">
            <v>VIGILANTE ARMADO - 12X36 NOTURNO</v>
          </cell>
          <cell r="K147">
            <v>0</v>
          </cell>
          <cell r="Q147">
            <v>0</v>
          </cell>
          <cell r="U147">
            <v>0</v>
          </cell>
          <cell r="AG147">
            <v>0</v>
          </cell>
        </row>
        <row r="148">
          <cell r="G148" t="str">
            <v>VIGILANTE ARMADO - 12X36 NOTURNO</v>
          </cell>
          <cell r="K148">
            <v>30</v>
          </cell>
          <cell r="Q148">
            <v>14</v>
          </cell>
          <cell r="U148">
            <v>263.72000000000003</v>
          </cell>
          <cell r="AG148">
            <v>0</v>
          </cell>
        </row>
        <row r="149">
          <cell r="G149" t="str">
            <v>VIGILANTE ARMADO - 12X36 DIURNO</v>
          </cell>
          <cell r="K149">
            <v>0</v>
          </cell>
          <cell r="Q149">
            <v>0</v>
          </cell>
          <cell r="U149">
            <v>0</v>
          </cell>
          <cell r="AG149">
            <v>0</v>
          </cell>
        </row>
        <row r="150">
          <cell r="G150" t="str">
            <v>VIGILANTE ARMADO - 12X36 DIURNO</v>
          </cell>
          <cell r="K150">
            <v>16</v>
          </cell>
          <cell r="Q150">
            <v>7</v>
          </cell>
          <cell r="U150">
            <v>131.86000000000001</v>
          </cell>
          <cell r="AG150">
            <v>0</v>
          </cell>
        </row>
        <row r="151">
          <cell r="G151" t="str">
            <v>VIGILANTE ARMADO - 12X36 DIURNO</v>
          </cell>
          <cell r="K151">
            <v>14</v>
          </cell>
          <cell r="Q151">
            <v>8</v>
          </cell>
          <cell r="U151">
            <v>150.69999999999999</v>
          </cell>
          <cell r="AG151">
            <v>0</v>
          </cell>
        </row>
        <row r="152">
          <cell r="G152" t="str">
            <v>VIGILANTE ARMADO - 12X36 NOTURNO</v>
          </cell>
          <cell r="K152">
            <v>30</v>
          </cell>
          <cell r="Q152">
            <v>14</v>
          </cell>
          <cell r="U152">
            <v>263.72000000000003</v>
          </cell>
          <cell r="AG152">
            <v>0</v>
          </cell>
        </row>
        <row r="153">
          <cell r="G153" t="str">
            <v>VIGILANTE ARMADO - 12X36 NOTURNO</v>
          </cell>
          <cell r="K153">
            <v>30</v>
          </cell>
          <cell r="Q153">
            <v>14</v>
          </cell>
          <cell r="U153">
            <v>263.72000000000003</v>
          </cell>
          <cell r="AG153">
            <v>0</v>
          </cell>
        </row>
        <row r="154">
          <cell r="G154" t="str">
            <v>VIGILANTE ARMADO - 12X36 DIURNO</v>
          </cell>
          <cell r="K154">
            <v>30</v>
          </cell>
          <cell r="Q154">
            <v>14</v>
          </cell>
          <cell r="U154">
            <v>263.72000000000003</v>
          </cell>
          <cell r="AG154">
            <v>0</v>
          </cell>
        </row>
        <row r="155">
          <cell r="G155" t="str">
            <v>VIGILANTE ARMADO - 12X36 DIURNO</v>
          </cell>
          <cell r="K155">
            <v>30</v>
          </cell>
          <cell r="Q155">
            <v>14</v>
          </cell>
          <cell r="U155">
            <v>263.72000000000003</v>
          </cell>
          <cell r="AG155">
            <v>0</v>
          </cell>
        </row>
        <row r="156">
          <cell r="G156" t="str">
            <v>VIGILANTE ARMADO - 12X36 NOTURNO</v>
          </cell>
          <cell r="K156">
            <v>30</v>
          </cell>
          <cell r="Q156">
            <v>14</v>
          </cell>
          <cell r="U156">
            <v>263.72000000000003</v>
          </cell>
          <cell r="AG156">
            <v>0</v>
          </cell>
        </row>
        <row r="157">
          <cell r="G157" t="str">
            <v>VIGILANTE ARMADO - 220 H</v>
          </cell>
          <cell r="K157">
            <v>30</v>
          </cell>
          <cell r="Q157">
            <v>19</v>
          </cell>
          <cell r="U157">
            <v>357.9</v>
          </cell>
          <cell r="AG157">
            <v>0</v>
          </cell>
        </row>
        <row r="158">
          <cell r="G158" t="str">
            <v>VIGILANTE ARMADO - 220 H</v>
          </cell>
          <cell r="K158">
            <v>26</v>
          </cell>
          <cell r="Q158">
            <v>15</v>
          </cell>
          <cell r="U158">
            <v>282.55</v>
          </cell>
          <cell r="AG158">
            <v>0</v>
          </cell>
        </row>
        <row r="159">
          <cell r="G159" t="str">
            <v>VIGILANTE ARMADO - 220 H</v>
          </cell>
          <cell r="K159">
            <v>4</v>
          </cell>
          <cell r="Q159">
            <v>4</v>
          </cell>
          <cell r="U159">
            <v>75.349999999999994</v>
          </cell>
          <cell r="AG159">
            <v>0</v>
          </cell>
        </row>
        <row r="160">
          <cell r="G160" t="str">
            <v>VIGILANTE ARMADO - 12X36 DIURNO</v>
          </cell>
          <cell r="K160">
            <v>30</v>
          </cell>
          <cell r="Q160">
            <v>14</v>
          </cell>
          <cell r="U160">
            <v>263.72000000000003</v>
          </cell>
          <cell r="AG160">
            <v>0</v>
          </cell>
        </row>
        <row r="161">
          <cell r="G161" t="str">
            <v>VIGILANTE ARMADO - 12X36 DIURNO</v>
          </cell>
          <cell r="K161">
            <v>30</v>
          </cell>
          <cell r="Q161">
            <v>14</v>
          </cell>
          <cell r="U161">
            <v>263.72000000000003</v>
          </cell>
          <cell r="AG161">
            <v>0</v>
          </cell>
        </row>
        <row r="162">
          <cell r="G162" t="str">
            <v>VIGILANTE ARMADO - 12X36 DIURNO</v>
          </cell>
          <cell r="K162">
            <v>30</v>
          </cell>
          <cell r="Q162">
            <v>14</v>
          </cell>
          <cell r="U162">
            <v>263.72000000000003</v>
          </cell>
          <cell r="AG162">
            <v>0</v>
          </cell>
        </row>
        <row r="163">
          <cell r="G163" t="str">
            <v>VIGILANTE ARMADO - 12X36 NOTURNO</v>
          </cell>
          <cell r="K163">
            <v>0</v>
          </cell>
          <cell r="Q163">
            <v>0</v>
          </cell>
          <cell r="U163">
            <v>0</v>
          </cell>
          <cell r="AG163">
            <v>0</v>
          </cell>
        </row>
        <row r="164">
          <cell r="G164" t="str">
            <v>VIGILANTE ARMADO - 12X36 NOTURNO</v>
          </cell>
          <cell r="K164">
            <v>30</v>
          </cell>
          <cell r="Q164">
            <v>14</v>
          </cell>
          <cell r="U164">
            <v>263.72000000000003</v>
          </cell>
          <cell r="AG164">
            <v>0</v>
          </cell>
        </row>
        <row r="165">
          <cell r="G165" t="str">
            <v>VIGILANTE ARMADO - 12X36 NOTURNO</v>
          </cell>
          <cell r="K165">
            <v>0</v>
          </cell>
          <cell r="Q165">
            <v>0</v>
          </cell>
          <cell r="U165">
            <v>0</v>
          </cell>
          <cell r="AG165">
            <v>0</v>
          </cell>
        </row>
        <row r="166">
          <cell r="G166" t="str">
            <v>VIGILANTE ARMADO - 12X36 NOTURNO</v>
          </cell>
          <cell r="K166">
            <v>30</v>
          </cell>
          <cell r="Q166">
            <v>14</v>
          </cell>
          <cell r="U166">
            <v>263.72000000000003</v>
          </cell>
          <cell r="AG166">
            <v>0</v>
          </cell>
        </row>
        <row r="167">
          <cell r="G167" t="str">
            <v>VIGILANTE ARMADO - 12X36 NOTURNO</v>
          </cell>
          <cell r="K167">
            <v>0</v>
          </cell>
          <cell r="Q167">
            <v>0</v>
          </cell>
          <cell r="U167">
            <v>0</v>
          </cell>
          <cell r="AG167">
            <v>0</v>
          </cell>
        </row>
        <row r="168">
          <cell r="G168" t="str">
            <v>VIGILANTE ARMADO - 12X36 NOTURNO</v>
          </cell>
          <cell r="K168">
            <v>0</v>
          </cell>
          <cell r="Q168">
            <v>0</v>
          </cell>
          <cell r="U168">
            <v>0</v>
          </cell>
          <cell r="AG168">
            <v>0</v>
          </cell>
        </row>
        <row r="169">
          <cell r="G169" t="str">
            <v>VIGILANTE ARMADO - 12X36 NOTURNO</v>
          </cell>
          <cell r="K169">
            <v>30</v>
          </cell>
          <cell r="Q169">
            <v>14</v>
          </cell>
          <cell r="U169">
            <v>263.72000000000003</v>
          </cell>
          <cell r="AG169">
            <v>0</v>
          </cell>
        </row>
        <row r="170">
          <cell r="G170" t="str">
            <v>VIGILANTE ARMADO - 12X36 DIURNO</v>
          </cell>
          <cell r="K170">
            <v>30</v>
          </cell>
          <cell r="Q170">
            <v>14</v>
          </cell>
          <cell r="U170">
            <v>263.72000000000003</v>
          </cell>
          <cell r="AG170">
            <v>0</v>
          </cell>
        </row>
        <row r="171">
          <cell r="G171" t="str">
            <v>VIGILANTE ARMADO - 12X36 NOTURNO</v>
          </cell>
          <cell r="K171">
            <v>30</v>
          </cell>
          <cell r="Q171">
            <v>14</v>
          </cell>
          <cell r="U171">
            <v>263.72000000000003</v>
          </cell>
          <cell r="AG171">
            <v>0</v>
          </cell>
        </row>
        <row r="172">
          <cell r="G172" t="str">
            <v>VIGILANTE ARMADO - 220 H</v>
          </cell>
          <cell r="K172">
            <v>30</v>
          </cell>
          <cell r="Q172">
            <v>19</v>
          </cell>
          <cell r="U172">
            <v>357.9</v>
          </cell>
          <cell r="AG172">
            <v>0</v>
          </cell>
        </row>
        <row r="173">
          <cell r="G173" t="str">
            <v>VIGILANTE ARMADO - 12X36 DIURNO</v>
          </cell>
          <cell r="K173">
            <v>30</v>
          </cell>
          <cell r="Q173">
            <v>14</v>
          </cell>
          <cell r="U173">
            <v>263.72000000000003</v>
          </cell>
          <cell r="AG173">
            <v>0</v>
          </cell>
        </row>
        <row r="174">
          <cell r="G174" t="str">
            <v>VIGILANTE ARMADO - 12X36 DIURNO</v>
          </cell>
          <cell r="K174">
            <v>30</v>
          </cell>
          <cell r="Q174">
            <v>14</v>
          </cell>
          <cell r="U174">
            <v>263.72000000000003</v>
          </cell>
          <cell r="AG174">
            <v>0</v>
          </cell>
        </row>
        <row r="175">
          <cell r="G175" t="str">
            <v>VIGILANTE ARMADO - 12X36 NOTURNO</v>
          </cell>
          <cell r="K175">
            <v>30</v>
          </cell>
          <cell r="Q175">
            <v>14</v>
          </cell>
          <cell r="U175">
            <v>263.72000000000003</v>
          </cell>
          <cell r="AG175">
            <v>0</v>
          </cell>
        </row>
        <row r="176">
          <cell r="G176" t="str">
            <v>VIGILANTE ARMADO - 12X36 NOTURNO</v>
          </cell>
          <cell r="K176">
            <v>30</v>
          </cell>
          <cell r="Q176">
            <v>14</v>
          </cell>
          <cell r="U176">
            <v>263.72000000000003</v>
          </cell>
          <cell r="AG176">
            <v>0</v>
          </cell>
        </row>
        <row r="177">
          <cell r="G177" t="str">
            <v>VIGILANTE ARMADO - 12X36 NOTURNO</v>
          </cell>
          <cell r="K177">
            <v>0</v>
          </cell>
          <cell r="Q177">
            <v>0</v>
          </cell>
          <cell r="U177">
            <v>0</v>
          </cell>
          <cell r="AG177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  2"/>
      <sheetName val="FAT 03.2022"/>
      <sheetName val="VA"/>
      <sheetName val="02.2022"/>
      <sheetName val="VT"/>
      <sheetName val="VA E VT  MENSAL "/>
      <sheetName val="Assistencia Medica"/>
      <sheetName val="Seguro"/>
      <sheetName val="Odonto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30</v>
          </cell>
          <cell r="Q5">
            <v>21</v>
          </cell>
          <cell r="U5">
            <v>435.83</v>
          </cell>
          <cell r="AG5">
            <v>0</v>
          </cell>
        </row>
        <row r="6">
          <cell r="G6" t="str">
            <v>VIGILANTE ARMADO - 220 H</v>
          </cell>
          <cell r="K6">
            <v>30</v>
          </cell>
          <cell r="Q6">
            <v>21</v>
          </cell>
          <cell r="U6">
            <v>435.83</v>
          </cell>
          <cell r="AG6">
            <v>0</v>
          </cell>
        </row>
        <row r="7">
          <cell r="G7" t="str">
            <v>VIGILANTE ARMADO - 220 H</v>
          </cell>
          <cell r="K7">
            <v>30</v>
          </cell>
          <cell r="Q7">
            <v>21</v>
          </cell>
          <cell r="U7">
            <v>435.83</v>
          </cell>
          <cell r="AG7">
            <v>0</v>
          </cell>
        </row>
        <row r="8">
          <cell r="G8" t="str">
            <v>VIGILANTE ARMADO - 220 H</v>
          </cell>
          <cell r="K8">
            <v>30</v>
          </cell>
          <cell r="Q8">
            <v>21</v>
          </cell>
          <cell r="U8">
            <v>435.83</v>
          </cell>
          <cell r="AG8">
            <v>0</v>
          </cell>
        </row>
        <row r="9">
          <cell r="G9" t="str">
            <v>VIGILANTE ARMADO - 220 H</v>
          </cell>
          <cell r="K9">
            <v>30</v>
          </cell>
          <cell r="Q9">
            <v>21</v>
          </cell>
          <cell r="U9">
            <v>435.83</v>
          </cell>
          <cell r="AG9">
            <v>7.26</v>
          </cell>
        </row>
        <row r="10">
          <cell r="G10" t="str">
            <v>VIGILANTE ARMADO - 12X36 DIURNO</v>
          </cell>
          <cell r="K10">
            <v>30</v>
          </cell>
          <cell r="Q10">
            <v>15</v>
          </cell>
          <cell r="U10">
            <v>311.31</v>
          </cell>
          <cell r="AG10">
            <v>240.76</v>
          </cell>
        </row>
        <row r="11">
          <cell r="G11" t="str">
            <v>VIGILANTE ARMADO - 12X36 DIURNO</v>
          </cell>
          <cell r="K11">
            <v>30</v>
          </cell>
          <cell r="Q11">
            <v>16</v>
          </cell>
          <cell r="U11">
            <v>332.06</v>
          </cell>
          <cell r="AG11">
            <v>164.26</v>
          </cell>
        </row>
        <row r="12">
          <cell r="G12" t="str">
            <v>VIGILANTE ARMADO - 12X36 DIURNO</v>
          </cell>
          <cell r="K12">
            <v>30</v>
          </cell>
          <cell r="Q12">
            <v>15</v>
          </cell>
          <cell r="U12">
            <v>311.31</v>
          </cell>
          <cell r="AG12">
            <v>0</v>
          </cell>
        </row>
        <row r="13">
          <cell r="G13" t="str">
            <v>VIGILANTE ARMADO - 12X36 DIURNO</v>
          </cell>
          <cell r="K13">
            <v>0</v>
          </cell>
          <cell r="Q13">
            <v>0</v>
          </cell>
          <cell r="U13">
            <v>0</v>
          </cell>
          <cell r="AG13">
            <v>0</v>
          </cell>
        </row>
        <row r="14">
          <cell r="G14" t="str">
            <v>VIGILANTE ARMADO - 12X36 DIURNO</v>
          </cell>
          <cell r="K14">
            <v>30</v>
          </cell>
          <cell r="Q14">
            <v>16</v>
          </cell>
          <cell r="U14">
            <v>332.06</v>
          </cell>
          <cell r="AG14">
            <v>52.26</v>
          </cell>
        </row>
        <row r="15">
          <cell r="G15" t="str">
            <v>VIGILANTE ARMADO - 12X36 NOTURNO</v>
          </cell>
          <cell r="K15">
            <v>0</v>
          </cell>
          <cell r="Q15">
            <v>0</v>
          </cell>
          <cell r="U15">
            <v>0</v>
          </cell>
          <cell r="AG15">
            <v>0</v>
          </cell>
        </row>
        <row r="16">
          <cell r="G16" t="str">
            <v>VIGILANTE ARMADO - 12X36 NOTURNO</v>
          </cell>
          <cell r="K16">
            <v>0</v>
          </cell>
          <cell r="Q16">
            <v>0</v>
          </cell>
          <cell r="U16">
            <v>0</v>
          </cell>
          <cell r="AG16">
            <v>0</v>
          </cell>
        </row>
        <row r="17">
          <cell r="G17" t="str">
            <v>VIGILANTE ARMADO - 12X36 NOTURNO</v>
          </cell>
          <cell r="K17">
            <v>28</v>
          </cell>
          <cell r="Q17">
            <v>14</v>
          </cell>
          <cell r="U17">
            <v>290.56</v>
          </cell>
          <cell r="AG17">
            <v>0</v>
          </cell>
        </row>
        <row r="18">
          <cell r="G18" t="str">
            <v>VIGILANTE ARMADO - 12X36 NOTURNO</v>
          </cell>
          <cell r="K18">
            <v>1</v>
          </cell>
          <cell r="Q18">
            <v>0</v>
          </cell>
          <cell r="U18">
            <v>0</v>
          </cell>
          <cell r="AG18">
            <v>0</v>
          </cell>
        </row>
        <row r="19">
          <cell r="G19" t="str">
            <v>VIGILANTE ARMADO - 12X36 NOTURNO</v>
          </cell>
          <cell r="K19">
            <v>2</v>
          </cell>
          <cell r="Q19">
            <v>1</v>
          </cell>
          <cell r="U19">
            <v>20.75</v>
          </cell>
          <cell r="AG19">
            <v>0</v>
          </cell>
        </row>
        <row r="20">
          <cell r="G20" t="str">
            <v>VIGILANTE ARMADO - 12X36 DIURNO</v>
          </cell>
          <cell r="K20">
            <v>30</v>
          </cell>
          <cell r="Q20">
            <v>16</v>
          </cell>
          <cell r="U20">
            <v>332.06</v>
          </cell>
          <cell r="AG20">
            <v>20.260000000000002</v>
          </cell>
        </row>
        <row r="21">
          <cell r="G21" t="str">
            <v>VIGILANTE ARMADO - 12X36 NOTURNO</v>
          </cell>
          <cell r="K21">
            <v>30</v>
          </cell>
          <cell r="Q21">
            <v>16</v>
          </cell>
          <cell r="U21">
            <v>332.06</v>
          </cell>
          <cell r="AG21">
            <v>0</v>
          </cell>
        </row>
        <row r="22">
          <cell r="G22" t="str">
            <v>VIGILANTE ARMADO - 220 H</v>
          </cell>
          <cell r="K22">
            <v>30</v>
          </cell>
          <cell r="Q22">
            <v>21</v>
          </cell>
          <cell r="U22">
            <v>435.83</v>
          </cell>
          <cell r="AG22">
            <v>182.86</v>
          </cell>
        </row>
        <row r="23">
          <cell r="G23" t="str">
            <v>VIGILANTE ARMADO - 12X36 NOTURNO</v>
          </cell>
          <cell r="K23">
            <v>30</v>
          </cell>
          <cell r="Q23">
            <v>16</v>
          </cell>
          <cell r="U23">
            <v>332.06</v>
          </cell>
          <cell r="AG23">
            <v>0</v>
          </cell>
        </row>
        <row r="24">
          <cell r="G24" t="str">
            <v>VIGILANTE ARMADO - 12X36 NOTURNO</v>
          </cell>
          <cell r="K24">
            <v>30</v>
          </cell>
          <cell r="Q24">
            <v>16</v>
          </cell>
          <cell r="U24">
            <v>332.06</v>
          </cell>
          <cell r="AG24">
            <v>0</v>
          </cell>
        </row>
        <row r="25">
          <cell r="G25" t="str">
            <v>VIGILANTE ARMADO - 12X36 NOTURNO</v>
          </cell>
          <cell r="K25">
            <v>30</v>
          </cell>
          <cell r="Q25">
            <v>15</v>
          </cell>
          <cell r="U25">
            <v>311.31</v>
          </cell>
          <cell r="AG25">
            <v>0</v>
          </cell>
        </row>
        <row r="26">
          <cell r="G26" t="str">
            <v>VIGILANTE ARMADO - 12X36 DIURNO</v>
          </cell>
          <cell r="K26">
            <v>0</v>
          </cell>
          <cell r="Q26">
            <v>0</v>
          </cell>
          <cell r="U26">
            <v>0</v>
          </cell>
          <cell r="AG26">
            <v>0</v>
          </cell>
        </row>
        <row r="27">
          <cell r="G27" t="str">
            <v>VIGILANTE ARMADO - 12X36 DIURNO</v>
          </cell>
          <cell r="K27">
            <v>30</v>
          </cell>
          <cell r="Q27">
            <v>15</v>
          </cell>
          <cell r="U27">
            <v>311.31</v>
          </cell>
          <cell r="AG27">
            <v>146.26</v>
          </cell>
        </row>
        <row r="28">
          <cell r="G28" t="str">
            <v>VIGILANTE ARMADO - 12X36 DIURNO</v>
          </cell>
          <cell r="K28">
            <v>0</v>
          </cell>
          <cell r="Q28">
            <v>0</v>
          </cell>
          <cell r="U28">
            <v>0</v>
          </cell>
          <cell r="AG28">
            <v>0</v>
          </cell>
        </row>
        <row r="29">
          <cell r="G29" t="str">
            <v>VIGILANTE ARMADO - 12X36 DIURNO</v>
          </cell>
          <cell r="K29">
            <v>0</v>
          </cell>
          <cell r="Q29">
            <v>0</v>
          </cell>
          <cell r="U29">
            <v>0</v>
          </cell>
          <cell r="AG29">
            <v>0</v>
          </cell>
        </row>
        <row r="30">
          <cell r="G30" t="str">
            <v>VIGILANTE ARMADO - 12X36 DIURNO</v>
          </cell>
          <cell r="K30">
            <v>30</v>
          </cell>
          <cell r="Q30">
            <v>16</v>
          </cell>
          <cell r="U30">
            <v>332.06</v>
          </cell>
          <cell r="AG30">
            <v>0</v>
          </cell>
        </row>
        <row r="31">
          <cell r="G31" t="str">
            <v>VIGILANTE ARMADO - 12X36 NOTURNO</v>
          </cell>
          <cell r="K31">
            <v>30</v>
          </cell>
          <cell r="Q31">
            <v>15</v>
          </cell>
          <cell r="U31">
            <v>311.31</v>
          </cell>
          <cell r="AG31">
            <v>0</v>
          </cell>
        </row>
        <row r="32">
          <cell r="G32" t="str">
            <v>VIGILANTE ARMADO - 12X36 DIURNO</v>
          </cell>
          <cell r="K32">
            <v>30</v>
          </cell>
          <cell r="Q32">
            <v>15</v>
          </cell>
          <cell r="U32">
            <v>311.31</v>
          </cell>
          <cell r="AG32">
            <v>0</v>
          </cell>
        </row>
        <row r="33">
          <cell r="G33" t="str">
            <v>VIGILANTE ARMADO - 12X36 DIURNO</v>
          </cell>
          <cell r="K33">
            <v>0</v>
          </cell>
          <cell r="Q33">
            <v>0</v>
          </cell>
          <cell r="U33">
            <v>0</v>
          </cell>
          <cell r="AG33">
            <v>0</v>
          </cell>
        </row>
        <row r="34">
          <cell r="G34" t="str">
            <v>VIGILANTE ARMADO - 12X36 DIURNO</v>
          </cell>
          <cell r="K34">
            <v>5</v>
          </cell>
          <cell r="Q34">
            <v>3</v>
          </cell>
          <cell r="U34">
            <v>62.26</v>
          </cell>
          <cell r="AG34">
            <v>0</v>
          </cell>
        </row>
        <row r="35">
          <cell r="G35" t="str">
            <v>VIGILANTE ARMADO - 12X36 DIURNO</v>
          </cell>
          <cell r="K35">
            <v>25</v>
          </cell>
          <cell r="Q35">
            <v>13</v>
          </cell>
          <cell r="U35">
            <v>269.8</v>
          </cell>
          <cell r="AG35">
            <v>0</v>
          </cell>
        </row>
        <row r="36">
          <cell r="G36" t="str">
            <v>VIGILANTE ARMADO - 220 H</v>
          </cell>
          <cell r="K36">
            <v>30</v>
          </cell>
          <cell r="Q36">
            <v>21</v>
          </cell>
          <cell r="U36">
            <v>435.83</v>
          </cell>
          <cell r="AG36">
            <v>0</v>
          </cell>
        </row>
        <row r="37">
          <cell r="G37" t="str">
            <v>VIGILANTE ARMADO - 220 H</v>
          </cell>
          <cell r="K37">
            <v>0</v>
          </cell>
          <cell r="Q37">
            <v>0</v>
          </cell>
          <cell r="U37">
            <v>0</v>
          </cell>
          <cell r="AG37">
            <v>0</v>
          </cell>
        </row>
        <row r="38">
          <cell r="G38" t="str">
            <v>VIGILANTE ARMADO - 12X36 DIURNO</v>
          </cell>
          <cell r="K38">
            <v>30</v>
          </cell>
          <cell r="Q38">
            <v>15</v>
          </cell>
          <cell r="U38">
            <v>311.31</v>
          </cell>
          <cell r="AG38">
            <v>11.26</v>
          </cell>
        </row>
        <row r="39">
          <cell r="G39" t="str">
            <v>VIGILANTE ARMADO - 12X36 DIURNO</v>
          </cell>
          <cell r="K39">
            <v>30</v>
          </cell>
          <cell r="Q39">
            <v>16</v>
          </cell>
          <cell r="U39">
            <v>332.06</v>
          </cell>
          <cell r="AG39">
            <v>20.260000000000002</v>
          </cell>
        </row>
        <row r="40">
          <cell r="G40" t="str">
            <v>VIGILANTE ARMADO - 12X36 NOTURNO</v>
          </cell>
          <cell r="K40">
            <v>0</v>
          </cell>
          <cell r="Q40">
            <v>0</v>
          </cell>
          <cell r="U40">
            <v>0</v>
          </cell>
          <cell r="AG40">
            <v>0</v>
          </cell>
        </row>
        <row r="41">
          <cell r="G41" t="str">
            <v>VIGILANTE ARMADO - 12X36 NOTURNO</v>
          </cell>
          <cell r="K41">
            <v>30</v>
          </cell>
          <cell r="Q41">
            <v>16</v>
          </cell>
          <cell r="U41">
            <v>332.06</v>
          </cell>
          <cell r="AG41">
            <v>253.86</v>
          </cell>
        </row>
        <row r="42">
          <cell r="G42" t="str">
            <v>VIGILANTE ARMADO - 12X36 NOTURNO</v>
          </cell>
          <cell r="K42">
            <v>0</v>
          </cell>
          <cell r="Q42">
            <v>0</v>
          </cell>
          <cell r="U42">
            <v>0</v>
          </cell>
          <cell r="AG42">
            <v>0</v>
          </cell>
        </row>
        <row r="43">
          <cell r="G43" t="str">
            <v>VIGILANTE ARMADO - 220 H</v>
          </cell>
          <cell r="K43">
            <v>13</v>
          </cell>
          <cell r="Q43">
            <v>7</v>
          </cell>
          <cell r="U43">
            <v>145.28</v>
          </cell>
          <cell r="AG43">
            <v>9.3800000000000008</v>
          </cell>
        </row>
        <row r="44">
          <cell r="G44" t="str">
            <v>VIGILANTE ARMADO - 220 H</v>
          </cell>
          <cell r="K44">
            <v>17</v>
          </cell>
          <cell r="Q44">
            <v>14</v>
          </cell>
          <cell r="U44">
            <v>290.56</v>
          </cell>
          <cell r="AG44">
            <v>106.68</v>
          </cell>
        </row>
        <row r="45">
          <cell r="G45" t="str">
            <v>VIGILANTE ARMADO - 12X36 DIURNO</v>
          </cell>
          <cell r="K45">
            <v>30</v>
          </cell>
          <cell r="Q45">
            <v>15</v>
          </cell>
          <cell r="U45">
            <v>311.31</v>
          </cell>
          <cell r="AG45">
            <v>0</v>
          </cell>
        </row>
        <row r="46">
          <cell r="G46" t="str">
            <v>VIGILANTE ARMADO - 12X36 DIURNO</v>
          </cell>
          <cell r="K46">
            <v>30</v>
          </cell>
          <cell r="Q46">
            <v>15</v>
          </cell>
          <cell r="U46">
            <v>311.31</v>
          </cell>
          <cell r="AG46">
            <v>11.26</v>
          </cell>
        </row>
        <row r="47">
          <cell r="G47" t="str">
            <v>VIGILANTE ARMADO - 12X36 NOTURNO</v>
          </cell>
          <cell r="K47">
            <v>30</v>
          </cell>
          <cell r="Q47">
            <v>15</v>
          </cell>
          <cell r="U47">
            <v>311.31</v>
          </cell>
          <cell r="AG47">
            <v>0</v>
          </cell>
        </row>
        <row r="48">
          <cell r="G48" t="str">
            <v>VIGILANTE ARMADO - 12X36 DIURNO</v>
          </cell>
          <cell r="K48">
            <v>30</v>
          </cell>
          <cell r="Q48">
            <v>16</v>
          </cell>
          <cell r="U48">
            <v>332.06</v>
          </cell>
          <cell r="AG48">
            <v>0</v>
          </cell>
        </row>
        <row r="49">
          <cell r="G49" t="str">
            <v>VIGILANTE ARMADO - 12X36 DIURNO</v>
          </cell>
          <cell r="K49">
            <v>30</v>
          </cell>
          <cell r="Q49">
            <v>15</v>
          </cell>
          <cell r="U49">
            <v>311.31</v>
          </cell>
          <cell r="AG49">
            <v>11.26</v>
          </cell>
        </row>
        <row r="50">
          <cell r="G50" t="str">
            <v>VIGILANTE ARMADO - 12X36 NOTURNO</v>
          </cell>
          <cell r="K50">
            <v>30</v>
          </cell>
          <cell r="Q50">
            <v>15</v>
          </cell>
          <cell r="U50">
            <v>311.31</v>
          </cell>
          <cell r="AG50">
            <v>212.26</v>
          </cell>
        </row>
        <row r="51">
          <cell r="G51" t="str">
            <v>VIGILANTE ARMADO - 12X36 NOTURNO</v>
          </cell>
          <cell r="K51">
            <v>30</v>
          </cell>
          <cell r="Q51">
            <v>16</v>
          </cell>
          <cell r="U51">
            <v>332.06</v>
          </cell>
          <cell r="AG51">
            <v>0</v>
          </cell>
        </row>
        <row r="52">
          <cell r="G52" t="str">
            <v>VIGILANTE ARMADO - 12X36 DIURNO</v>
          </cell>
          <cell r="K52">
            <v>0</v>
          </cell>
          <cell r="Q52">
            <v>0</v>
          </cell>
          <cell r="U52">
            <v>0</v>
          </cell>
          <cell r="AG52">
            <v>0</v>
          </cell>
        </row>
        <row r="53">
          <cell r="G53" t="str">
            <v>VIGILANTE ARMADO - 12X36 DIURNO</v>
          </cell>
          <cell r="K53">
            <v>30</v>
          </cell>
          <cell r="Q53">
            <v>16</v>
          </cell>
          <cell r="U53">
            <v>332.06</v>
          </cell>
          <cell r="AG53">
            <v>20.260000000000002</v>
          </cell>
        </row>
        <row r="54">
          <cell r="G54" t="str">
            <v>VIGILANTE ARMADO - 12X36 NOTURNO</v>
          </cell>
          <cell r="K54">
            <v>30</v>
          </cell>
          <cell r="Q54">
            <v>15</v>
          </cell>
          <cell r="U54">
            <v>311.31</v>
          </cell>
          <cell r="AG54">
            <v>0</v>
          </cell>
        </row>
        <row r="55">
          <cell r="G55" t="str">
            <v>VIGILANTE ARMADO - 12X36 NOTURNO</v>
          </cell>
          <cell r="K55">
            <v>30</v>
          </cell>
          <cell r="Q55">
            <v>16</v>
          </cell>
          <cell r="U55">
            <v>332.06</v>
          </cell>
          <cell r="AG55">
            <v>20.260000000000002</v>
          </cell>
        </row>
        <row r="56">
          <cell r="G56" t="str">
            <v>VIGILANTE ARMADO - 12X36 DIURNO</v>
          </cell>
          <cell r="K56">
            <v>0</v>
          </cell>
          <cell r="Q56">
            <v>0</v>
          </cell>
          <cell r="U56">
            <v>0</v>
          </cell>
          <cell r="AG56">
            <v>0</v>
          </cell>
        </row>
        <row r="57">
          <cell r="G57" t="str">
            <v>VIGILANTE ARMADO - 12X36 DIURNO</v>
          </cell>
          <cell r="K57">
            <v>0</v>
          </cell>
          <cell r="Q57">
            <v>0</v>
          </cell>
          <cell r="U57">
            <v>0</v>
          </cell>
          <cell r="AG57">
            <v>0</v>
          </cell>
        </row>
        <row r="58">
          <cell r="G58" t="str">
            <v>VIGILANTE ARMADO - 12X36 DIURNO</v>
          </cell>
          <cell r="K58">
            <v>30</v>
          </cell>
          <cell r="Q58">
            <v>15</v>
          </cell>
          <cell r="U58">
            <v>311.31</v>
          </cell>
          <cell r="AG58">
            <v>0</v>
          </cell>
        </row>
        <row r="59">
          <cell r="G59" t="str">
            <v>VIGILANTE ARMADO - 12X36 DIURNO</v>
          </cell>
          <cell r="K59">
            <v>30</v>
          </cell>
          <cell r="Q59">
            <v>16</v>
          </cell>
          <cell r="U59">
            <v>332.06</v>
          </cell>
          <cell r="AG59">
            <v>0</v>
          </cell>
        </row>
        <row r="60">
          <cell r="G60" t="str">
            <v>VIGILANTE ARMADO - 12X36 NOTURNO</v>
          </cell>
          <cell r="K60">
            <v>0</v>
          </cell>
          <cell r="Q60">
            <v>0</v>
          </cell>
          <cell r="U60">
            <v>0</v>
          </cell>
          <cell r="AG60">
            <v>0</v>
          </cell>
        </row>
        <row r="61">
          <cell r="G61" t="str">
            <v>VIGILANTE ARMADO - 12X36 NOTURNO</v>
          </cell>
          <cell r="K61">
            <v>0</v>
          </cell>
          <cell r="Q61">
            <v>0</v>
          </cell>
          <cell r="U61">
            <v>0</v>
          </cell>
          <cell r="AG61">
            <v>0</v>
          </cell>
        </row>
        <row r="62">
          <cell r="G62" t="str">
            <v>VIGILANTE ARMADO - 12X36 NOTURNO</v>
          </cell>
          <cell r="K62">
            <v>30</v>
          </cell>
          <cell r="Q62">
            <v>15</v>
          </cell>
          <cell r="U62">
            <v>311.31</v>
          </cell>
          <cell r="AG62">
            <v>0</v>
          </cell>
        </row>
        <row r="63">
          <cell r="G63" t="str">
            <v>VIGILANTE ARMADO - 12X36 NOTURNO</v>
          </cell>
          <cell r="K63">
            <v>30</v>
          </cell>
          <cell r="Q63">
            <v>16</v>
          </cell>
          <cell r="U63">
            <v>332.06</v>
          </cell>
          <cell r="AG63">
            <v>0</v>
          </cell>
        </row>
        <row r="64">
          <cell r="G64" t="str">
            <v>VIGILANTE ARMADO - 220 H</v>
          </cell>
          <cell r="K64">
            <v>27</v>
          </cell>
          <cell r="Q64">
            <v>20</v>
          </cell>
          <cell r="U64">
            <v>415.08</v>
          </cell>
          <cell r="AG64">
            <v>182.63</v>
          </cell>
        </row>
        <row r="65">
          <cell r="G65" t="str">
            <v>VIGILANTE ARMADO - 220 H</v>
          </cell>
          <cell r="K65">
            <v>3</v>
          </cell>
          <cell r="Q65">
            <v>1</v>
          </cell>
          <cell r="U65">
            <v>20.75</v>
          </cell>
          <cell r="AG65">
            <v>0</v>
          </cell>
        </row>
        <row r="66">
          <cell r="G66" t="str">
            <v>VIGILANTE ARMADO - 220 H</v>
          </cell>
          <cell r="K66">
            <v>30</v>
          </cell>
          <cell r="Q66">
            <v>21</v>
          </cell>
          <cell r="U66">
            <v>435.83</v>
          </cell>
          <cell r="AG66">
            <v>508.36</v>
          </cell>
        </row>
        <row r="67">
          <cell r="G67" t="str">
            <v>VIGILANTE ARMADO - 12X36 DIURNO</v>
          </cell>
          <cell r="K67">
            <v>30</v>
          </cell>
          <cell r="Q67">
            <v>16</v>
          </cell>
          <cell r="U67">
            <v>332.06</v>
          </cell>
          <cell r="AG67">
            <v>0</v>
          </cell>
        </row>
        <row r="68">
          <cell r="G68" t="str">
            <v>VIGILANTE ARMADO - 12X36 DIURNO</v>
          </cell>
          <cell r="K68">
            <v>30</v>
          </cell>
          <cell r="Q68">
            <v>15</v>
          </cell>
          <cell r="U68">
            <v>311.31</v>
          </cell>
          <cell r="AG68">
            <v>0</v>
          </cell>
        </row>
        <row r="69">
          <cell r="G69" t="str">
            <v>VIGILANTE ARMADO - 220 H</v>
          </cell>
          <cell r="K69">
            <v>30</v>
          </cell>
          <cell r="Q69">
            <v>21</v>
          </cell>
          <cell r="U69">
            <v>435.83</v>
          </cell>
          <cell r="AG69">
            <v>0</v>
          </cell>
        </row>
        <row r="70">
          <cell r="G70" t="str">
            <v>VIGILANTE ARMADO - 220 H</v>
          </cell>
          <cell r="K70">
            <v>15</v>
          </cell>
          <cell r="Q70">
            <v>9</v>
          </cell>
          <cell r="U70">
            <v>186.79</v>
          </cell>
          <cell r="AG70">
            <v>0</v>
          </cell>
        </row>
        <row r="71">
          <cell r="G71" t="str">
            <v>VIGILANTE ARMADO - 220 H</v>
          </cell>
          <cell r="K71">
            <v>15</v>
          </cell>
          <cell r="Q71">
            <v>12</v>
          </cell>
          <cell r="U71">
            <v>249.05</v>
          </cell>
          <cell r="AG71">
            <v>256.13</v>
          </cell>
        </row>
        <row r="72">
          <cell r="G72" t="str">
            <v>VIGILANTE ARMADO - 220 H</v>
          </cell>
          <cell r="K72">
            <v>30</v>
          </cell>
          <cell r="Q72">
            <v>21</v>
          </cell>
          <cell r="U72">
            <v>435.83</v>
          </cell>
          <cell r="AG72">
            <v>0</v>
          </cell>
        </row>
        <row r="73">
          <cell r="G73" t="str">
            <v>VIGILANTE ARMADO - 220 H</v>
          </cell>
          <cell r="K73">
            <v>30</v>
          </cell>
          <cell r="Q73">
            <v>21</v>
          </cell>
          <cell r="U73">
            <v>435.83</v>
          </cell>
          <cell r="AG73">
            <v>0</v>
          </cell>
        </row>
        <row r="74">
          <cell r="G74" t="str">
            <v>VIGILANTE ARMADO - 220 H</v>
          </cell>
          <cell r="K74">
            <v>30</v>
          </cell>
          <cell r="Q74">
            <v>21</v>
          </cell>
          <cell r="U74">
            <v>435.83</v>
          </cell>
          <cell r="AG74">
            <v>0</v>
          </cell>
        </row>
        <row r="75">
          <cell r="G75" t="str">
            <v>VIGILANTE ARMADO - 12X36 NOTURNO</v>
          </cell>
          <cell r="K75">
            <v>30</v>
          </cell>
          <cell r="Q75">
            <v>15</v>
          </cell>
          <cell r="U75">
            <v>311.31</v>
          </cell>
          <cell r="AG75">
            <v>0</v>
          </cell>
        </row>
        <row r="76">
          <cell r="G76" t="str">
            <v>VIGILANTE ARMADO - 12X36 NOTURNO</v>
          </cell>
          <cell r="K76">
            <v>30</v>
          </cell>
          <cell r="Q76">
            <v>16</v>
          </cell>
          <cell r="U76">
            <v>332.06</v>
          </cell>
          <cell r="AG76">
            <v>0</v>
          </cell>
        </row>
        <row r="77">
          <cell r="G77" t="str">
            <v>VIGILANTE ARMADO - 12X36 DIURNO</v>
          </cell>
          <cell r="K77">
            <v>30</v>
          </cell>
          <cell r="Q77">
            <v>16</v>
          </cell>
          <cell r="U77">
            <v>332.06</v>
          </cell>
          <cell r="AG77">
            <v>81.06</v>
          </cell>
        </row>
        <row r="78">
          <cell r="G78" t="str">
            <v>VIGILANTE ARMADO - 12X36 DIURNO</v>
          </cell>
          <cell r="K78">
            <v>17</v>
          </cell>
          <cell r="Q78">
            <v>9</v>
          </cell>
          <cell r="U78">
            <v>186.79</v>
          </cell>
          <cell r="AG78">
            <v>12.68</v>
          </cell>
        </row>
        <row r="79">
          <cell r="G79" t="str">
            <v>VIGILANTE ARMADO - 12X36 DIURNO</v>
          </cell>
          <cell r="K79">
            <v>13</v>
          </cell>
          <cell r="Q79">
            <v>6</v>
          </cell>
          <cell r="U79">
            <v>124.52</v>
          </cell>
          <cell r="AG79">
            <v>10.58</v>
          </cell>
        </row>
        <row r="80">
          <cell r="G80" t="str">
            <v>VIGILANTE ARMADO - 220 H</v>
          </cell>
          <cell r="K80">
            <v>22</v>
          </cell>
          <cell r="Q80">
            <v>14</v>
          </cell>
          <cell r="U80">
            <v>290.56</v>
          </cell>
          <cell r="AG80">
            <v>0</v>
          </cell>
        </row>
        <row r="81">
          <cell r="G81" t="str">
            <v>VIGILANTE ARMADO - 220 H</v>
          </cell>
          <cell r="K81">
            <v>8</v>
          </cell>
          <cell r="Q81">
            <v>7</v>
          </cell>
          <cell r="U81">
            <v>145.28</v>
          </cell>
          <cell r="AG81">
            <v>0</v>
          </cell>
        </row>
        <row r="82">
          <cell r="G82" t="str">
            <v>VIGILANTE ARMADO - 220 H</v>
          </cell>
          <cell r="K82">
            <v>30</v>
          </cell>
          <cell r="Q82">
            <v>21</v>
          </cell>
          <cell r="U82">
            <v>435.83</v>
          </cell>
          <cell r="AG82">
            <v>0</v>
          </cell>
        </row>
        <row r="83">
          <cell r="G83" t="str">
            <v>VIGILANTE ARMADO - 220 H</v>
          </cell>
          <cell r="K83">
            <v>0</v>
          </cell>
          <cell r="Q83">
            <v>0</v>
          </cell>
          <cell r="U83">
            <v>0</v>
          </cell>
          <cell r="AG83">
            <v>0</v>
          </cell>
        </row>
        <row r="84">
          <cell r="G84" t="str">
            <v>VIGILANTE ARMADO - 220 H</v>
          </cell>
          <cell r="K84">
            <v>0</v>
          </cell>
          <cell r="Q84">
            <v>0</v>
          </cell>
          <cell r="U84">
            <v>0</v>
          </cell>
          <cell r="AG84">
            <v>0</v>
          </cell>
        </row>
        <row r="85">
          <cell r="G85" t="str">
            <v>VIGILANTE ARMADO - 220 H</v>
          </cell>
          <cell r="K85">
            <v>30</v>
          </cell>
          <cell r="Q85">
            <v>21</v>
          </cell>
          <cell r="U85">
            <v>435.83</v>
          </cell>
          <cell r="AG85">
            <v>0</v>
          </cell>
        </row>
        <row r="86">
          <cell r="G86" t="str">
            <v>VIGILANTE ARMADO - 12X36 DIURNO</v>
          </cell>
          <cell r="K86">
            <v>30</v>
          </cell>
          <cell r="Q86">
            <v>15</v>
          </cell>
          <cell r="U86">
            <v>311.31</v>
          </cell>
          <cell r="AG86">
            <v>0</v>
          </cell>
        </row>
        <row r="87">
          <cell r="G87" t="str">
            <v>VIGILANTE ARMADO - 12X36 NOTURNO</v>
          </cell>
          <cell r="K87">
            <v>7</v>
          </cell>
          <cell r="Q87">
            <v>3</v>
          </cell>
          <cell r="U87">
            <v>62.26</v>
          </cell>
          <cell r="AG87">
            <v>0</v>
          </cell>
        </row>
        <row r="88">
          <cell r="G88" t="str">
            <v>VIGILANTE ARMADO - 12X36 NOTURNO</v>
          </cell>
          <cell r="K88">
            <v>23</v>
          </cell>
          <cell r="Q88">
            <v>12</v>
          </cell>
          <cell r="U88">
            <v>249.05</v>
          </cell>
          <cell r="AG88">
            <v>0</v>
          </cell>
        </row>
        <row r="89">
          <cell r="G89" t="str">
            <v>VIGILANTE ARMADO - 12X36 DIURNO</v>
          </cell>
          <cell r="K89">
            <v>30</v>
          </cell>
          <cell r="Q89">
            <v>16</v>
          </cell>
          <cell r="U89">
            <v>332.06</v>
          </cell>
          <cell r="AG89">
            <v>0</v>
          </cell>
        </row>
        <row r="90">
          <cell r="G90" t="str">
            <v>VIGILANTE ARMADO - 12X36 NOTURNO</v>
          </cell>
          <cell r="K90">
            <v>23</v>
          </cell>
          <cell r="Q90">
            <v>12</v>
          </cell>
          <cell r="U90">
            <v>249.05</v>
          </cell>
          <cell r="AG90">
            <v>0</v>
          </cell>
        </row>
        <row r="91">
          <cell r="G91" t="str">
            <v>VIGILANTE ARMADO - 12X36 NOTURNO</v>
          </cell>
          <cell r="K91">
            <v>7</v>
          </cell>
          <cell r="Q91">
            <v>3</v>
          </cell>
          <cell r="U91">
            <v>62.26</v>
          </cell>
          <cell r="AG91">
            <v>0</v>
          </cell>
        </row>
        <row r="92">
          <cell r="G92" t="str">
            <v>VIGILANTE ARMADO - 220 H</v>
          </cell>
          <cell r="K92">
            <v>8</v>
          </cell>
          <cell r="Q92">
            <v>4</v>
          </cell>
          <cell r="U92">
            <v>83.02</v>
          </cell>
          <cell r="AG92">
            <v>0</v>
          </cell>
        </row>
        <row r="93">
          <cell r="G93" t="str">
            <v>VIGILANTE ARMADO - 220 H</v>
          </cell>
          <cell r="K93">
            <v>22</v>
          </cell>
          <cell r="Q93">
            <v>17</v>
          </cell>
          <cell r="U93">
            <v>352.82</v>
          </cell>
          <cell r="AG93">
            <v>0</v>
          </cell>
        </row>
        <row r="94">
          <cell r="G94" t="str">
            <v>VIGILANTE ARMADO - 220 H</v>
          </cell>
          <cell r="K94">
            <v>10</v>
          </cell>
          <cell r="Q94">
            <v>7</v>
          </cell>
          <cell r="U94">
            <v>145.28</v>
          </cell>
          <cell r="AG94">
            <v>0</v>
          </cell>
        </row>
        <row r="95">
          <cell r="G95" t="str">
            <v>VIGILANTE ARMADO - 220 H</v>
          </cell>
          <cell r="K95">
            <v>20</v>
          </cell>
          <cell r="Q95">
            <v>14</v>
          </cell>
          <cell r="U95">
            <v>290.56</v>
          </cell>
          <cell r="AG95">
            <v>0</v>
          </cell>
        </row>
        <row r="96">
          <cell r="G96" t="str">
            <v>VIGILANTE ARMADO - 220 H</v>
          </cell>
          <cell r="K96">
            <v>0</v>
          </cell>
          <cell r="Q96">
            <v>0</v>
          </cell>
          <cell r="U96">
            <v>0</v>
          </cell>
          <cell r="AG96">
            <v>0</v>
          </cell>
        </row>
        <row r="97">
          <cell r="G97" t="str">
            <v>VIGILANTE ARMADO - 220 H</v>
          </cell>
          <cell r="K97">
            <v>0</v>
          </cell>
          <cell r="Q97">
            <v>0</v>
          </cell>
          <cell r="U97">
            <v>0</v>
          </cell>
          <cell r="AG97">
            <v>0</v>
          </cell>
        </row>
        <row r="98">
          <cell r="G98" t="str">
            <v>VIGILANTE ARMADO - 220 H</v>
          </cell>
          <cell r="K98">
            <v>30</v>
          </cell>
          <cell r="Q98">
            <v>21</v>
          </cell>
          <cell r="U98">
            <v>435.83</v>
          </cell>
          <cell r="AG98">
            <v>0</v>
          </cell>
        </row>
        <row r="99">
          <cell r="G99" t="str">
            <v>VIGILANTE ARMADO - 220 H</v>
          </cell>
          <cell r="K99">
            <v>30</v>
          </cell>
          <cell r="Q99">
            <v>21</v>
          </cell>
          <cell r="U99">
            <v>435.83</v>
          </cell>
          <cell r="AG99">
            <v>0</v>
          </cell>
        </row>
        <row r="100">
          <cell r="G100" t="str">
            <v>VIGILANTE ARMADO - 220 H</v>
          </cell>
          <cell r="K100">
            <v>30</v>
          </cell>
          <cell r="Q100">
            <v>21</v>
          </cell>
          <cell r="U100">
            <v>435.83</v>
          </cell>
          <cell r="AG100">
            <v>0</v>
          </cell>
        </row>
        <row r="101">
          <cell r="G101" t="str">
            <v>VIGILANTE ARMADO - 220 H</v>
          </cell>
          <cell r="K101">
            <v>30</v>
          </cell>
          <cell r="Q101">
            <v>21</v>
          </cell>
          <cell r="U101">
            <v>435.83</v>
          </cell>
          <cell r="AG101">
            <v>0</v>
          </cell>
        </row>
        <row r="102">
          <cell r="G102" t="str">
            <v>VIGILANTE ARMADO - 12X36 DIURNO</v>
          </cell>
          <cell r="K102">
            <v>0</v>
          </cell>
          <cell r="Q102">
            <v>0</v>
          </cell>
          <cell r="U102">
            <v>0</v>
          </cell>
          <cell r="AG102">
            <v>0</v>
          </cell>
        </row>
        <row r="103">
          <cell r="G103" t="str">
            <v>VIGILANTE ARMADO - 220 H</v>
          </cell>
          <cell r="K103">
            <v>30</v>
          </cell>
          <cell r="Q103">
            <v>21</v>
          </cell>
          <cell r="U103">
            <v>435.83</v>
          </cell>
          <cell r="AG103">
            <v>0</v>
          </cell>
        </row>
        <row r="104">
          <cell r="G104" t="str">
            <v>VIGILANTE ARMADO - 12X36 DIURNO</v>
          </cell>
          <cell r="K104">
            <v>30</v>
          </cell>
          <cell r="Q104">
            <v>16</v>
          </cell>
          <cell r="U104">
            <v>332.06</v>
          </cell>
          <cell r="AG104">
            <v>0</v>
          </cell>
        </row>
        <row r="105">
          <cell r="G105" t="str">
            <v>VIGILANTE ARMADO - 12X36 NOTURNO</v>
          </cell>
          <cell r="K105">
            <v>30</v>
          </cell>
          <cell r="Q105">
            <v>16</v>
          </cell>
          <cell r="U105">
            <v>332.06</v>
          </cell>
          <cell r="AG105">
            <v>0</v>
          </cell>
        </row>
        <row r="106">
          <cell r="G106" t="str">
            <v>VIGILANTE ARMADO - 12X36 DIURNO</v>
          </cell>
          <cell r="K106">
            <v>30</v>
          </cell>
          <cell r="Q106">
            <v>15</v>
          </cell>
          <cell r="U106">
            <v>311.31</v>
          </cell>
          <cell r="AG106">
            <v>0</v>
          </cell>
        </row>
        <row r="107">
          <cell r="G107" t="str">
            <v>VIGILANTE ARMADO - 12X36 DIURNO</v>
          </cell>
          <cell r="K107">
            <v>0</v>
          </cell>
          <cell r="Q107">
            <v>0</v>
          </cell>
          <cell r="U107">
            <v>0</v>
          </cell>
          <cell r="AG107">
            <v>0</v>
          </cell>
        </row>
        <row r="108">
          <cell r="G108" t="str">
            <v>VIGILANTE ARMADO - 12X36 DIURNO</v>
          </cell>
          <cell r="K108">
            <v>0</v>
          </cell>
          <cell r="Q108">
            <v>0</v>
          </cell>
          <cell r="U108">
            <v>0</v>
          </cell>
          <cell r="AG108">
            <v>0</v>
          </cell>
        </row>
        <row r="109">
          <cell r="G109" t="str">
            <v>VIGILANTE ARMADO - 12X36 NOTURNO</v>
          </cell>
          <cell r="K109">
            <v>30</v>
          </cell>
          <cell r="Q109">
            <v>15</v>
          </cell>
          <cell r="U109">
            <v>311.31</v>
          </cell>
          <cell r="AG109">
            <v>0</v>
          </cell>
        </row>
        <row r="110">
          <cell r="G110" t="str">
            <v>VIGILANTE ARMADO - 12X36 NOTURNO</v>
          </cell>
          <cell r="K110">
            <v>0</v>
          </cell>
          <cell r="Q110">
            <v>0</v>
          </cell>
          <cell r="U110">
            <v>0</v>
          </cell>
          <cell r="AG110">
            <v>0</v>
          </cell>
        </row>
        <row r="111">
          <cell r="G111" t="str">
            <v>VIGILANTE ARMADO - 220 H</v>
          </cell>
          <cell r="K111">
            <v>30</v>
          </cell>
          <cell r="Q111">
            <v>21</v>
          </cell>
          <cell r="U111">
            <v>435.83</v>
          </cell>
          <cell r="AG111">
            <v>0</v>
          </cell>
        </row>
        <row r="112">
          <cell r="G112" t="str">
            <v>VIGILANTE ARMADO - 12X36 NOTURNO</v>
          </cell>
          <cell r="K112">
            <v>30</v>
          </cell>
          <cell r="Q112">
            <v>15</v>
          </cell>
          <cell r="U112">
            <v>311.31</v>
          </cell>
          <cell r="AG112">
            <v>0</v>
          </cell>
        </row>
        <row r="113">
          <cell r="G113" t="str">
            <v>VIGILANTE ARMADO - 12X36 NOTURNO</v>
          </cell>
          <cell r="K113">
            <v>0</v>
          </cell>
          <cell r="Q113">
            <v>0</v>
          </cell>
          <cell r="U113">
            <v>0</v>
          </cell>
          <cell r="AG113">
            <v>0</v>
          </cell>
        </row>
        <row r="114">
          <cell r="G114" t="str">
            <v>VIGILANTE ARMADO - 12X36 NOTURNO</v>
          </cell>
          <cell r="K114">
            <v>0</v>
          </cell>
          <cell r="Q114">
            <v>0</v>
          </cell>
          <cell r="U114">
            <v>0</v>
          </cell>
          <cell r="AG114">
            <v>0</v>
          </cell>
        </row>
        <row r="115">
          <cell r="G115" t="str">
            <v>VIGILANTE ARMADO - 12X36 NOTURNO</v>
          </cell>
          <cell r="K115">
            <v>30</v>
          </cell>
          <cell r="Q115">
            <v>16</v>
          </cell>
          <cell r="U115">
            <v>332.06</v>
          </cell>
          <cell r="AG115">
            <v>0</v>
          </cell>
        </row>
        <row r="116">
          <cell r="G116" t="str">
            <v>VIGILANTE ARMADO - 220 H</v>
          </cell>
          <cell r="K116">
            <v>30</v>
          </cell>
          <cell r="Q116">
            <v>21</v>
          </cell>
          <cell r="U116">
            <v>435.83</v>
          </cell>
          <cell r="AG116">
            <v>0</v>
          </cell>
        </row>
        <row r="117">
          <cell r="G117" t="str">
            <v>VIGILANTE ARMADO - 12X36 NOTURNO</v>
          </cell>
          <cell r="K117">
            <v>30</v>
          </cell>
          <cell r="Q117">
            <v>16</v>
          </cell>
          <cell r="U117">
            <v>332.06</v>
          </cell>
          <cell r="AG117">
            <v>0</v>
          </cell>
        </row>
        <row r="118">
          <cell r="G118" t="str">
            <v>VIGILANTE ARMADO - 12X36 NOTURNO</v>
          </cell>
          <cell r="K118">
            <v>29</v>
          </cell>
          <cell r="Q118">
            <v>15</v>
          </cell>
          <cell r="U118">
            <v>311.31</v>
          </cell>
          <cell r="AG118">
            <v>0</v>
          </cell>
        </row>
        <row r="119">
          <cell r="G119" t="str">
            <v>VIGILANTE ARMADO - 12X36 NOTURNO</v>
          </cell>
          <cell r="K119">
            <v>1</v>
          </cell>
          <cell r="Q119">
            <v>0</v>
          </cell>
          <cell r="U119">
            <v>0</v>
          </cell>
          <cell r="AG119">
            <v>0</v>
          </cell>
        </row>
        <row r="120">
          <cell r="G120" t="str">
            <v>VIGILANTE ARMADO - 12X36 DIURNO</v>
          </cell>
          <cell r="K120">
            <v>2</v>
          </cell>
          <cell r="Q120">
            <v>1</v>
          </cell>
          <cell r="U120">
            <v>20.75</v>
          </cell>
          <cell r="AG120">
            <v>0</v>
          </cell>
        </row>
        <row r="121">
          <cell r="G121" t="str">
            <v>VIGILANTE ARMADO - 12X36 DIURNO</v>
          </cell>
          <cell r="K121">
            <v>28</v>
          </cell>
          <cell r="Q121">
            <v>15</v>
          </cell>
          <cell r="U121">
            <v>311.31</v>
          </cell>
          <cell r="AG121">
            <v>0</v>
          </cell>
        </row>
        <row r="122">
          <cell r="G122" t="str">
            <v>VIGILANTE ARMADO - 12X36 DIURNO</v>
          </cell>
          <cell r="K122">
            <v>30</v>
          </cell>
          <cell r="Q122">
            <v>15</v>
          </cell>
          <cell r="U122">
            <v>311.31</v>
          </cell>
          <cell r="AG122">
            <v>0</v>
          </cell>
        </row>
        <row r="123">
          <cell r="G123" t="str">
            <v>VIGILANTE ARMADO - 12X36 DIURNO</v>
          </cell>
          <cell r="K123">
            <v>30</v>
          </cell>
          <cell r="Q123">
            <v>15</v>
          </cell>
          <cell r="U123">
            <v>311.31</v>
          </cell>
          <cell r="AG123">
            <v>3.76</v>
          </cell>
        </row>
        <row r="124">
          <cell r="G124" t="str">
            <v>VIGILANTE ARMADO - 12X36 DIURNO</v>
          </cell>
          <cell r="K124">
            <v>0</v>
          </cell>
          <cell r="Q124">
            <v>0</v>
          </cell>
          <cell r="U124">
            <v>0</v>
          </cell>
          <cell r="AG124">
            <v>0</v>
          </cell>
        </row>
        <row r="125">
          <cell r="G125" t="str">
            <v>VIGILANTE ARMADO - 12X36 DIURNO</v>
          </cell>
          <cell r="K125">
            <v>2</v>
          </cell>
          <cell r="Q125">
            <v>1</v>
          </cell>
          <cell r="U125">
            <v>20.75</v>
          </cell>
          <cell r="AG125">
            <v>0</v>
          </cell>
        </row>
        <row r="126">
          <cell r="G126" t="str">
            <v>VIGILANTE ARMADO - 12X36 DIURNO</v>
          </cell>
          <cell r="K126">
            <v>28</v>
          </cell>
          <cell r="Q126">
            <v>15</v>
          </cell>
          <cell r="U126">
            <v>311.31</v>
          </cell>
          <cell r="AG126">
            <v>0</v>
          </cell>
        </row>
        <row r="127">
          <cell r="G127" t="str">
            <v>VIGILANTE ARMADO - 220 H</v>
          </cell>
          <cell r="K127">
            <v>30</v>
          </cell>
          <cell r="Q127">
            <v>21</v>
          </cell>
          <cell r="U127">
            <v>435.83</v>
          </cell>
          <cell r="AG127">
            <v>0</v>
          </cell>
        </row>
        <row r="128">
          <cell r="G128" t="str">
            <v>VIGILANTE ARMADO - 12X36 NOTURNO</v>
          </cell>
          <cell r="K128">
            <v>0</v>
          </cell>
          <cell r="Q128">
            <v>0</v>
          </cell>
          <cell r="U128">
            <v>0</v>
          </cell>
          <cell r="AG128">
            <v>0</v>
          </cell>
        </row>
        <row r="129">
          <cell r="G129" t="str">
            <v>VIGILANTE ARMADO - 12X36 NOTURNO</v>
          </cell>
          <cell r="K129">
            <v>30</v>
          </cell>
          <cell r="Q129">
            <v>15</v>
          </cell>
          <cell r="U129">
            <v>311.31</v>
          </cell>
          <cell r="AG129">
            <v>0</v>
          </cell>
        </row>
        <row r="130">
          <cell r="G130" t="str">
            <v>VIGILANTE ARMADO - 12X36 NOTURNO</v>
          </cell>
          <cell r="K130">
            <v>30</v>
          </cell>
          <cell r="Q130">
            <v>15</v>
          </cell>
          <cell r="U130">
            <v>311.31</v>
          </cell>
          <cell r="AG130">
            <v>48.76</v>
          </cell>
        </row>
        <row r="131">
          <cell r="G131" t="str">
            <v>VIGILANTE ARMADO - 220 H</v>
          </cell>
          <cell r="K131">
            <v>30</v>
          </cell>
          <cell r="Q131">
            <v>21</v>
          </cell>
          <cell r="U131">
            <v>435.83</v>
          </cell>
          <cell r="AG131">
            <v>0</v>
          </cell>
        </row>
        <row r="132">
          <cell r="G132" t="str">
            <v>VIGILANTE ARMADO - 12X36 DIURNO</v>
          </cell>
          <cell r="K132">
            <v>30</v>
          </cell>
          <cell r="Q132">
            <v>15</v>
          </cell>
          <cell r="U132">
            <v>311.31</v>
          </cell>
          <cell r="AG132">
            <v>0</v>
          </cell>
        </row>
        <row r="133">
          <cell r="G133" t="str">
            <v>VIGILANTE ARMADO - 12X36 NOTURNO</v>
          </cell>
          <cell r="K133">
            <v>0</v>
          </cell>
          <cell r="Q133">
            <v>0</v>
          </cell>
          <cell r="U133">
            <v>0</v>
          </cell>
          <cell r="AG133">
            <v>0</v>
          </cell>
        </row>
        <row r="134">
          <cell r="G134" t="str">
            <v>VIGILANTE ARMADO - 12X36 NOTURNO</v>
          </cell>
          <cell r="K134">
            <v>30</v>
          </cell>
          <cell r="Q134">
            <v>16</v>
          </cell>
          <cell r="U134">
            <v>332.06</v>
          </cell>
          <cell r="AG134">
            <v>0</v>
          </cell>
        </row>
        <row r="135">
          <cell r="G135" t="str">
            <v>VIGILANTE ARMADO - 12X36 DIURNO</v>
          </cell>
          <cell r="K135">
            <v>0</v>
          </cell>
          <cell r="Q135">
            <v>0</v>
          </cell>
          <cell r="U135">
            <v>0</v>
          </cell>
          <cell r="AG135">
            <v>0</v>
          </cell>
        </row>
        <row r="136">
          <cell r="G136" t="str">
            <v>VIGILANTE ARMADO - 12X36 DIURNO</v>
          </cell>
          <cell r="K136">
            <v>30</v>
          </cell>
          <cell r="Q136">
            <v>16</v>
          </cell>
          <cell r="U136">
            <v>332.06</v>
          </cell>
          <cell r="AG136">
            <v>0</v>
          </cell>
        </row>
        <row r="137">
          <cell r="G137" t="str">
            <v>VIGILANTE ARMADO - 12X36 NOTURNO</v>
          </cell>
          <cell r="K137">
            <v>1</v>
          </cell>
          <cell r="Q137">
            <v>0</v>
          </cell>
          <cell r="U137">
            <v>0</v>
          </cell>
          <cell r="AG137">
            <v>0</v>
          </cell>
        </row>
        <row r="138">
          <cell r="G138" t="str">
            <v>VIGILANTE ARMADO - 12X36 NOTURNO</v>
          </cell>
          <cell r="K138">
            <v>29</v>
          </cell>
          <cell r="Q138">
            <v>15</v>
          </cell>
          <cell r="U138">
            <v>311.31</v>
          </cell>
          <cell r="AG138">
            <v>216.38</v>
          </cell>
        </row>
        <row r="139">
          <cell r="G139" t="str">
            <v>VIGILANTE ARMADO - 12X36 NOTURNO</v>
          </cell>
          <cell r="K139">
            <v>30</v>
          </cell>
          <cell r="Q139">
            <v>16</v>
          </cell>
          <cell r="U139">
            <v>332.06</v>
          </cell>
          <cell r="AG139">
            <v>0</v>
          </cell>
        </row>
        <row r="140">
          <cell r="G140" t="str">
            <v>VIGILANTE ARMADO - 12X36 DIURNO</v>
          </cell>
          <cell r="K140">
            <v>30</v>
          </cell>
          <cell r="Q140">
            <v>16</v>
          </cell>
          <cell r="U140">
            <v>332.06</v>
          </cell>
          <cell r="AG140">
            <v>0</v>
          </cell>
        </row>
        <row r="141">
          <cell r="G141" t="str">
            <v>VIGILANTE ARMADO - 12X36 DIURNO</v>
          </cell>
          <cell r="K141">
            <v>30</v>
          </cell>
          <cell r="Q141">
            <v>15</v>
          </cell>
          <cell r="U141">
            <v>311.31</v>
          </cell>
          <cell r="AG141">
            <v>0</v>
          </cell>
        </row>
        <row r="142">
          <cell r="G142" t="str">
            <v>VIGILANTE ARMADO - 12X36 NOTURNO</v>
          </cell>
          <cell r="K142">
            <v>22</v>
          </cell>
          <cell r="Q142">
            <v>11</v>
          </cell>
          <cell r="U142">
            <v>228.29</v>
          </cell>
          <cell r="AG142">
            <v>0</v>
          </cell>
        </row>
        <row r="143">
          <cell r="G143" t="str">
            <v>VIGILANTE ARMADO - 12X36 NOTURNO</v>
          </cell>
          <cell r="K143">
            <v>6</v>
          </cell>
          <cell r="Q143">
            <v>3</v>
          </cell>
          <cell r="U143">
            <v>62.26</v>
          </cell>
          <cell r="AG143">
            <v>0</v>
          </cell>
        </row>
        <row r="144">
          <cell r="G144" t="str">
            <v>VIGILANTE ARMADO - 220 H</v>
          </cell>
          <cell r="K144">
            <v>30</v>
          </cell>
          <cell r="Q144">
            <v>21</v>
          </cell>
          <cell r="U144">
            <v>435.83</v>
          </cell>
          <cell r="AG144">
            <v>0</v>
          </cell>
        </row>
        <row r="145">
          <cell r="G145" t="str">
            <v>VIGILANTE ARMADO - 220 H</v>
          </cell>
          <cell r="K145">
            <v>30</v>
          </cell>
          <cell r="Q145">
            <v>21</v>
          </cell>
          <cell r="U145">
            <v>435.83</v>
          </cell>
          <cell r="AG145">
            <v>0</v>
          </cell>
        </row>
        <row r="146">
          <cell r="G146" t="str">
            <v>VIGILANTE ARMADO - 12X36 DIURNO</v>
          </cell>
          <cell r="K146">
            <v>30</v>
          </cell>
          <cell r="Q146">
            <v>16</v>
          </cell>
          <cell r="U146">
            <v>332.06</v>
          </cell>
          <cell r="AG146">
            <v>0</v>
          </cell>
        </row>
        <row r="147">
          <cell r="G147" t="str">
            <v>VIGILANTE ARMADO - 12X36 DIURNO</v>
          </cell>
          <cell r="K147">
            <v>30</v>
          </cell>
          <cell r="Q147">
            <v>15</v>
          </cell>
          <cell r="U147">
            <v>311.31</v>
          </cell>
          <cell r="AG147">
            <v>0</v>
          </cell>
        </row>
        <row r="148">
          <cell r="G148" t="str">
            <v>VIGILANTE ARMADO - 12X36 DIURNO</v>
          </cell>
          <cell r="K148">
            <v>30</v>
          </cell>
          <cell r="Q148">
            <v>15</v>
          </cell>
          <cell r="U148">
            <v>311.31</v>
          </cell>
          <cell r="AG148">
            <v>0</v>
          </cell>
        </row>
        <row r="149">
          <cell r="G149" t="str">
            <v>VIGILANTE ARMADO - 12X36 NOTURNO</v>
          </cell>
          <cell r="K149">
            <v>0</v>
          </cell>
          <cell r="Q149">
            <v>0</v>
          </cell>
          <cell r="U149">
            <v>0</v>
          </cell>
          <cell r="AG149">
            <v>0</v>
          </cell>
        </row>
        <row r="150">
          <cell r="G150" t="str">
            <v>VIGILANTE ARMADO - 12X36 NOTURNO</v>
          </cell>
          <cell r="K150">
            <v>30</v>
          </cell>
          <cell r="Q150">
            <v>15</v>
          </cell>
          <cell r="U150">
            <v>311.31</v>
          </cell>
          <cell r="AG150">
            <v>0</v>
          </cell>
        </row>
        <row r="151">
          <cell r="G151" t="str">
            <v>VIGILANTE ARMADO - 12X36 NOTURNO</v>
          </cell>
          <cell r="K151">
            <v>0</v>
          </cell>
          <cell r="Q151">
            <v>0</v>
          </cell>
          <cell r="U151">
            <v>0</v>
          </cell>
          <cell r="AG151">
            <v>0</v>
          </cell>
        </row>
        <row r="152">
          <cell r="G152" t="str">
            <v>VIGILANTE ARMADO - 12X36 NOTURNO</v>
          </cell>
          <cell r="K152">
            <v>30</v>
          </cell>
          <cell r="Q152">
            <v>15</v>
          </cell>
          <cell r="U152">
            <v>311.31</v>
          </cell>
          <cell r="AG152">
            <v>0</v>
          </cell>
        </row>
        <row r="153">
          <cell r="G153" t="str">
            <v>VIGILANTE ARMADO - 12X36 NOTURNO</v>
          </cell>
          <cell r="K153">
            <v>0</v>
          </cell>
          <cell r="Q153">
            <v>0</v>
          </cell>
          <cell r="U153">
            <v>0</v>
          </cell>
          <cell r="AG153">
            <v>0</v>
          </cell>
        </row>
        <row r="154">
          <cell r="G154" t="str">
            <v>VIGILANTE ARMADO - 12X36 NOTURNO</v>
          </cell>
          <cell r="K154">
            <v>0</v>
          </cell>
          <cell r="Q154">
            <v>0</v>
          </cell>
          <cell r="U154">
            <v>0</v>
          </cell>
          <cell r="AG154">
            <v>0</v>
          </cell>
        </row>
        <row r="155">
          <cell r="G155" t="str">
            <v>VIGILANTE ARMADO - 12X36 NOTURNO</v>
          </cell>
          <cell r="K155">
            <v>30</v>
          </cell>
          <cell r="Q155">
            <v>16</v>
          </cell>
          <cell r="U155">
            <v>332.06</v>
          </cell>
          <cell r="AG155">
            <v>0</v>
          </cell>
        </row>
        <row r="156">
          <cell r="G156" t="str">
            <v>VIGILANTE ARMADO - 12X36 DIURNO</v>
          </cell>
          <cell r="K156">
            <v>30</v>
          </cell>
          <cell r="Q156">
            <v>16</v>
          </cell>
          <cell r="U156">
            <v>332.06</v>
          </cell>
          <cell r="AG156">
            <v>0</v>
          </cell>
        </row>
        <row r="157">
          <cell r="G157" t="str">
            <v>VIGILANTE ARMADO - 12X36 NOTURNO</v>
          </cell>
          <cell r="K157">
            <v>30</v>
          </cell>
          <cell r="Q157">
            <v>16</v>
          </cell>
          <cell r="U157">
            <v>332.06</v>
          </cell>
          <cell r="AG157">
            <v>0</v>
          </cell>
        </row>
        <row r="158">
          <cell r="G158" t="str">
            <v>VIGILANTE ARMADO - 220 H</v>
          </cell>
          <cell r="K158">
            <v>30</v>
          </cell>
          <cell r="Q158">
            <v>21</v>
          </cell>
          <cell r="U158">
            <v>435.83</v>
          </cell>
          <cell r="AG158">
            <v>0</v>
          </cell>
        </row>
        <row r="159">
          <cell r="G159" t="str">
            <v>VIGILANTE ARMADO - 12X36 DIURNO</v>
          </cell>
          <cell r="K159">
            <v>30</v>
          </cell>
          <cell r="Q159">
            <v>16</v>
          </cell>
          <cell r="U159">
            <v>332.06</v>
          </cell>
          <cell r="AG159">
            <v>0</v>
          </cell>
        </row>
        <row r="160">
          <cell r="G160" t="str">
            <v>VIGILANTE ARMADO - 12X36 DIURNO</v>
          </cell>
          <cell r="K160">
            <v>30</v>
          </cell>
          <cell r="Q160">
            <v>15</v>
          </cell>
          <cell r="U160">
            <v>311.31</v>
          </cell>
          <cell r="AG160">
            <v>0</v>
          </cell>
        </row>
        <row r="161">
          <cell r="G161" t="str">
            <v>VIGILANTE ARMADO - 12X36 NOTURNO</v>
          </cell>
          <cell r="K161">
            <v>30</v>
          </cell>
          <cell r="Q161">
            <v>16</v>
          </cell>
          <cell r="U161">
            <v>332.06</v>
          </cell>
          <cell r="AG161">
            <v>0</v>
          </cell>
        </row>
        <row r="162">
          <cell r="G162" t="str">
            <v>VIGILANTE ARMADO - 12X36 NOTURNO</v>
          </cell>
          <cell r="K162">
            <v>30</v>
          </cell>
          <cell r="Q162">
            <v>15</v>
          </cell>
          <cell r="U162">
            <v>311.31</v>
          </cell>
          <cell r="AG162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392.05908906666662</v>
          </cell>
        </row>
        <row r="13">
          <cell r="H13" t="str">
            <v>VIGILANTE ARMADO - 220 H</v>
          </cell>
          <cell r="BJ13">
            <v>392.05908906666662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392.05908906666662</v>
          </cell>
        </row>
        <row r="16">
          <cell r="H16" t="str">
            <v>VIGILANTE ARMADO - 220 H</v>
          </cell>
          <cell r="BJ16">
            <v>392.05908906666662</v>
          </cell>
        </row>
        <row r="17">
          <cell r="H17" t="str">
            <v>VIGILANTE ARMADO - 12X36 DIURNO</v>
          </cell>
          <cell r="BJ17">
            <v>302.23388</v>
          </cell>
        </row>
        <row r="18">
          <cell r="H18" t="str">
            <v>VIGILANTE ARMADO - 12X36 DIURNO</v>
          </cell>
          <cell r="BJ18">
            <v>302.23388</v>
          </cell>
        </row>
        <row r="19">
          <cell r="H19" t="str">
            <v>VIGILANTE ARMADO - 12X36 DIURNO</v>
          </cell>
          <cell r="BJ19">
            <v>302.23388</v>
          </cell>
        </row>
        <row r="20">
          <cell r="H20" t="str">
            <v>VIGILANTE ARMADO - 12X36 DIURNO</v>
          </cell>
          <cell r="BJ20">
            <v>0</v>
          </cell>
        </row>
        <row r="21">
          <cell r="H21" t="str">
            <v>VIGILANTE ARMADO - 12X36 DIURNO</v>
          </cell>
          <cell r="BJ21">
            <v>302.23388</v>
          </cell>
        </row>
        <row r="22">
          <cell r="H22" t="str">
            <v>VIGILANTE ARMADO - 12X36 NOTURNO</v>
          </cell>
          <cell r="BJ22">
            <v>0</v>
          </cell>
        </row>
        <row r="23">
          <cell r="H23" t="str">
            <v>VIGILANTE ARMADO - 12X36 NOTURNO</v>
          </cell>
          <cell r="BJ23">
            <v>0</v>
          </cell>
        </row>
        <row r="24">
          <cell r="H24" t="str">
            <v>VIGILANTE ARMADO - 12X36 NOTURNO</v>
          </cell>
          <cell r="BJ24">
            <v>361.85638178181819</v>
          </cell>
        </row>
        <row r="25">
          <cell r="H25" t="str">
            <v>VIGILANTE ARMADO - 12X36 NOTURNO</v>
          </cell>
          <cell r="BJ25">
            <v>0</v>
          </cell>
        </row>
        <row r="26">
          <cell r="H26" t="str">
            <v>VIGILANTE ARMADO - 12X36 DIURNO</v>
          </cell>
          <cell r="BJ26">
            <v>302.23388</v>
          </cell>
        </row>
        <row r="27">
          <cell r="H27" t="str">
            <v>VIGILANTE ARMADO - 12X36 NOTURNO</v>
          </cell>
          <cell r="BJ27">
            <v>361.85638178181819</v>
          </cell>
        </row>
        <row r="28">
          <cell r="H28" t="str">
            <v>VIGILANTE ARMADO - 220 H</v>
          </cell>
          <cell r="BJ28">
            <v>392.05908906666662</v>
          </cell>
        </row>
        <row r="29">
          <cell r="H29" t="str">
            <v>VIGILANTE ARMADO - 12X36 NOTURNO</v>
          </cell>
          <cell r="BJ29">
            <v>361.85638178181819</v>
          </cell>
        </row>
        <row r="30">
          <cell r="H30" t="str">
            <v>VIGILANTE ARMADO - 12X36 NOTURNO</v>
          </cell>
          <cell r="BJ30">
            <v>361.85638178181819</v>
          </cell>
        </row>
        <row r="31">
          <cell r="H31" t="str">
            <v>VIGILANTE ARMADO - 12X36 NOTURNO</v>
          </cell>
          <cell r="BJ31">
            <v>361.85638178181819</v>
          </cell>
        </row>
        <row r="32">
          <cell r="H32" t="str">
            <v>VIGILANTE ARMADO - 12X36 DIURNO</v>
          </cell>
          <cell r="BJ32">
            <v>0</v>
          </cell>
        </row>
        <row r="33">
          <cell r="H33" t="str">
            <v>VIGILANTE ARMADO - 12X36 DIURNO</v>
          </cell>
          <cell r="BJ33">
            <v>302.23388</v>
          </cell>
        </row>
        <row r="34">
          <cell r="H34" t="str">
            <v>VIGILANTE ARMADO - 12X36 DIURNO</v>
          </cell>
          <cell r="BJ34">
            <v>0</v>
          </cell>
        </row>
        <row r="35">
          <cell r="H35" t="str">
            <v>VIGILANTE ARMADO - 12X36 DIURNO</v>
          </cell>
          <cell r="BJ35">
            <v>0</v>
          </cell>
        </row>
        <row r="36">
          <cell r="H36" t="str">
            <v>VIGILANTE ARMADO - 12X36 DIURNO</v>
          </cell>
          <cell r="BJ36">
            <v>302.23388</v>
          </cell>
        </row>
        <row r="37">
          <cell r="H37" t="str">
            <v>VIGILANTE ARMADO - 12X36 NOTURNO</v>
          </cell>
          <cell r="BJ37">
            <v>361.85638178181819</v>
          </cell>
        </row>
        <row r="38">
          <cell r="H38" t="str">
            <v>VIGILANTE ARMADO - 12X36 DIURNO</v>
          </cell>
          <cell r="BJ38">
            <v>0</v>
          </cell>
        </row>
        <row r="39">
          <cell r="H39" t="str">
            <v>VIGILANTE ARMADO - 12X36 DIURNO</v>
          </cell>
          <cell r="BJ39">
            <v>0</v>
          </cell>
        </row>
        <row r="40">
          <cell r="H40" t="str">
            <v>VIGILANTE ARMADO - 12X36 DIURNO</v>
          </cell>
          <cell r="BJ40">
            <v>302.23388</v>
          </cell>
        </row>
        <row r="41">
          <cell r="H41" t="str">
            <v>VIGILANTE ARMADO - 12X36 DIURNO</v>
          </cell>
          <cell r="BJ41">
            <v>0</v>
          </cell>
        </row>
        <row r="42">
          <cell r="H42" t="str">
            <v>VIGILANTE ARMADO - 12X36 DIURNO</v>
          </cell>
          <cell r="BJ42">
            <v>302.23388</v>
          </cell>
        </row>
        <row r="43">
          <cell r="H43" t="str">
            <v>VIGILANTE ARMADO - 12X36 DIURNO</v>
          </cell>
          <cell r="BJ43">
            <v>0</v>
          </cell>
        </row>
        <row r="44">
          <cell r="H44" t="str">
            <v>VIGILANTE ARMADO - 12X36 DIURNO</v>
          </cell>
          <cell r="BJ44">
            <v>0</v>
          </cell>
        </row>
        <row r="45">
          <cell r="H45" t="str">
            <v>VIGILANTE ARMADO - 220 H</v>
          </cell>
          <cell r="BJ45">
            <v>392.05908906666662</v>
          </cell>
        </row>
        <row r="46">
          <cell r="H46" t="str">
            <v>VIGILANTE ARMADO - 220 H</v>
          </cell>
          <cell r="BJ46">
            <v>0</v>
          </cell>
        </row>
        <row r="47">
          <cell r="H47" t="str">
            <v>VIGILANTE ARMADO - 12X36 DIURNO</v>
          </cell>
          <cell r="BJ47">
            <v>302.23388</v>
          </cell>
        </row>
        <row r="48">
          <cell r="H48" t="str">
            <v>VIGILANTE ARMADO - 12X36 DIURNO</v>
          </cell>
          <cell r="BJ48">
            <v>302.23388</v>
          </cell>
        </row>
        <row r="49">
          <cell r="H49" t="str">
            <v>VIGILANTE ARMADO - 12X36 NOTURNO</v>
          </cell>
          <cell r="BJ49">
            <v>0</v>
          </cell>
        </row>
        <row r="50">
          <cell r="H50" t="str">
            <v>VIGILANTE ARMADO - 12X36 NOTURNO</v>
          </cell>
          <cell r="BJ50">
            <v>361.85638178181819</v>
          </cell>
        </row>
        <row r="51">
          <cell r="H51" t="str">
            <v>VIGILANTE ARMADO - 12X36 NOTURNO</v>
          </cell>
          <cell r="BJ51">
            <v>0</v>
          </cell>
        </row>
        <row r="52">
          <cell r="H52" t="str">
            <v>VIGILANTE ARMADO - 220 H</v>
          </cell>
          <cell r="BJ52">
            <v>392.05908906666662</v>
          </cell>
        </row>
        <row r="53">
          <cell r="H53" t="str">
            <v>VIGILANTE ARMADO - 220 H</v>
          </cell>
          <cell r="BJ53">
            <v>0</v>
          </cell>
        </row>
        <row r="54">
          <cell r="H54" t="str">
            <v>VIGILANTE ARMADO - 12X36 DIURNO</v>
          </cell>
          <cell r="BJ54">
            <v>302.23388</v>
          </cell>
        </row>
        <row r="55">
          <cell r="H55" t="str">
            <v>VIGILANTE ARMADO - 12X36 DIURNO</v>
          </cell>
          <cell r="BJ55">
            <v>302.23388</v>
          </cell>
        </row>
        <row r="56">
          <cell r="H56" t="str">
            <v>VIGILANTE ARMADO - 12X36 NOTURNO</v>
          </cell>
          <cell r="BJ56">
            <v>361.85638178181819</v>
          </cell>
        </row>
        <row r="57">
          <cell r="H57" t="str">
            <v>VIGILANTE ARMADO - 12X36 DIURNO</v>
          </cell>
          <cell r="BJ57">
            <v>302.23388</v>
          </cell>
        </row>
        <row r="58">
          <cell r="H58" t="str">
            <v>VIGILANTE ARMADO - 12X36 DIURNO</v>
          </cell>
          <cell r="BJ58">
            <v>302.23388</v>
          </cell>
        </row>
        <row r="59">
          <cell r="H59" t="str">
            <v>VIGILANTE ARMADO - 12X36 NOTURNO</v>
          </cell>
          <cell r="BJ59">
            <v>361.85638178181819</v>
          </cell>
        </row>
        <row r="60">
          <cell r="H60" t="str">
            <v>VIGILANTE ARMADO - 12X36 NOTURNO</v>
          </cell>
          <cell r="BJ60">
            <v>361.85638178181819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- 12X36 DIURNO</v>
          </cell>
          <cell r="BJ62">
            <v>302.23388</v>
          </cell>
        </row>
        <row r="63">
          <cell r="H63" t="str">
            <v>VIGILANTE ARMADO - 12X36 NOTURNO</v>
          </cell>
          <cell r="BJ63">
            <v>361.85638178181819</v>
          </cell>
        </row>
        <row r="64">
          <cell r="H64" t="str">
            <v>VIGILANTE ARMADO - 12X36 NOTURNO</v>
          </cell>
          <cell r="BJ64">
            <v>361.85638178181819</v>
          </cell>
        </row>
        <row r="65">
          <cell r="H65" t="str">
            <v>VIGILANTE ARMADO - 12X36 DIURNO</v>
          </cell>
          <cell r="BJ65">
            <v>0</v>
          </cell>
        </row>
        <row r="66">
          <cell r="H66" t="str">
            <v>VIGILANTE ARMADO - 12X36 DIURNO</v>
          </cell>
          <cell r="BJ66">
            <v>0</v>
          </cell>
        </row>
        <row r="67">
          <cell r="H67" t="str">
            <v>VIGILANTE ARMADO - 12X36 DIURNO</v>
          </cell>
          <cell r="BJ67">
            <v>302.23388</v>
          </cell>
        </row>
        <row r="68">
          <cell r="H68" t="str">
            <v>VIGILANTE ARMADO - 12X36 DIURNO</v>
          </cell>
          <cell r="BJ68">
            <v>302.23388</v>
          </cell>
        </row>
        <row r="69">
          <cell r="H69" t="str">
            <v>VIGILANTE ARMADO - 12X36 NOTURNO</v>
          </cell>
          <cell r="BJ69">
            <v>0</v>
          </cell>
        </row>
        <row r="70">
          <cell r="H70" t="str">
            <v>VIGILANTE ARMADO - 12X36 NOTURNO</v>
          </cell>
          <cell r="BJ70">
            <v>0</v>
          </cell>
        </row>
        <row r="71">
          <cell r="H71" t="str">
            <v>VIGILANTE ARMADO - 12X36 NOTURNO</v>
          </cell>
          <cell r="BJ71">
            <v>361.85638178181819</v>
          </cell>
        </row>
        <row r="72">
          <cell r="H72" t="str">
            <v>VIGILANTE ARMADO - 12X36 NOTURNO</v>
          </cell>
          <cell r="BJ72">
            <v>361.85638178181819</v>
          </cell>
        </row>
        <row r="73">
          <cell r="H73" t="str">
            <v>VIGILANTE ARMADO - 220 H</v>
          </cell>
          <cell r="BJ73">
            <v>392.05908906666662</v>
          </cell>
        </row>
        <row r="74">
          <cell r="H74" t="str">
            <v>VIGILANTE ARMADO - 220 H</v>
          </cell>
          <cell r="BJ74">
            <v>0</v>
          </cell>
        </row>
        <row r="75">
          <cell r="H75" t="str">
            <v>VIGILANTE ARMADO - 220 H</v>
          </cell>
          <cell r="BJ75">
            <v>392.05908906666662</v>
          </cell>
        </row>
        <row r="76">
          <cell r="H76" t="str">
            <v>VIGILANTE ARMADO - 12X36 DIURNO</v>
          </cell>
          <cell r="BJ76">
            <v>302.23388</v>
          </cell>
        </row>
        <row r="77">
          <cell r="H77" t="str">
            <v>VIGILANTE ARMADO - 12X36 DIURNO</v>
          </cell>
          <cell r="BJ77">
            <v>302.23388</v>
          </cell>
        </row>
        <row r="78">
          <cell r="H78" t="str">
            <v>VIGILANTE ARMADO - 220 H</v>
          </cell>
          <cell r="BJ78">
            <v>392.05908906666662</v>
          </cell>
        </row>
        <row r="79">
          <cell r="H79" t="str">
            <v>VIGILANTE ARMADO - 220 H</v>
          </cell>
          <cell r="BJ79">
            <v>392.05908906666662</v>
          </cell>
        </row>
        <row r="80">
          <cell r="H80" t="str">
            <v>VIGILANTE ARMADO - 220 H</v>
          </cell>
          <cell r="BJ80">
            <v>0</v>
          </cell>
        </row>
        <row r="81">
          <cell r="H81" t="str">
            <v>VIGILANTE ARMADO - 220 H</v>
          </cell>
          <cell r="BJ81">
            <v>392.05908906666662</v>
          </cell>
        </row>
        <row r="82">
          <cell r="H82" t="str">
            <v>VIGILANTE ARMADO - 220 H</v>
          </cell>
          <cell r="BJ82">
            <v>392.05908906666662</v>
          </cell>
        </row>
        <row r="83">
          <cell r="H83" t="str">
            <v>VIGILANTE ARMADO - 220 H</v>
          </cell>
          <cell r="BJ83">
            <v>392.05908906666662</v>
          </cell>
        </row>
        <row r="84">
          <cell r="H84" t="str">
            <v>VIGILANTE ARMADO - 12X36 NOTURNO</v>
          </cell>
          <cell r="BJ84">
            <v>361.85638178181819</v>
          </cell>
        </row>
        <row r="85">
          <cell r="H85" t="str">
            <v>VIGILANTE ARMADO - 12X36 NOTURNO</v>
          </cell>
          <cell r="BJ85">
            <v>361.85638178181819</v>
          </cell>
        </row>
        <row r="86">
          <cell r="H86" t="str">
            <v>VIGILANTE ARMADO - 12X36 DIURNO</v>
          </cell>
          <cell r="BJ86">
            <v>302.23388</v>
          </cell>
        </row>
        <row r="87">
          <cell r="H87" t="str">
            <v>VIGILANTE ARMADO - 12X36 DIURNO</v>
          </cell>
          <cell r="BJ87">
            <v>302.23388</v>
          </cell>
        </row>
        <row r="88">
          <cell r="H88" t="str">
            <v>VIGILANTE ARMADO - 12X36 DIURNO</v>
          </cell>
          <cell r="BJ88">
            <v>0</v>
          </cell>
        </row>
        <row r="89">
          <cell r="H89" t="str">
            <v>VIGILANTE ARMADO - 220 H</v>
          </cell>
          <cell r="BJ89">
            <v>0</v>
          </cell>
        </row>
        <row r="90">
          <cell r="H90" t="str">
            <v>VIGILANTE ARMADO - 220 H</v>
          </cell>
          <cell r="BJ90">
            <v>392.05908906666662</v>
          </cell>
        </row>
        <row r="91">
          <cell r="H91" t="str">
            <v>VIGILANTE ARMADO - 220 H</v>
          </cell>
          <cell r="BJ91">
            <v>0</v>
          </cell>
        </row>
        <row r="92">
          <cell r="H92" t="str">
            <v>VIGILANTE ARMADO - 220 H</v>
          </cell>
          <cell r="BJ92">
            <v>392.05908906666662</v>
          </cell>
        </row>
        <row r="93">
          <cell r="H93" t="str">
            <v>VIGILANTE ARMADO - 220 H</v>
          </cell>
          <cell r="BJ93">
            <v>0</v>
          </cell>
        </row>
        <row r="94">
          <cell r="H94" t="str">
            <v>VIGILANTE ARMADO - 220 H</v>
          </cell>
          <cell r="BJ94">
            <v>0</v>
          </cell>
        </row>
        <row r="95">
          <cell r="H95" t="str">
            <v>VIGILANTE ARMADO - 220 H</v>
          </cell>
          <cell r="BJ95">
            <v>392.05908906666662</v>
          </cell>
        </row>
        <row r="96">
          <cell r="H96" t="str">
            <v>VIGILANTE ARMADO - 12X36 DIURNO</v>
          </cell>
          <cell r="BJ96">
            <v>302.23388</v>
          </cell>
        </row>
        <row r="97">
          <cell r="H97" t="str">
            <v>VIGILANTE ARMADO - 12X36 NOTURNO</v>
          </cell>
          <cell r="BJ97">
            <v>361.85638178181819</v>
          </cell>
        </row>
        <row r="98">
          <cell r="H98" t="str">
            <v>VIGILANTE ARMADO - 12X36 NOTURNO</v>
          </cell>
          <cell r="BJ98">
            <v>0</v>
          </cell>
        </row>
        <row r="99">
          <cell r="H99" t="str">
            <v>VIGILANTE ARMADO - 12X36 DIURNO</v>
          </cell>
          <cell r="BJ99">
            <v>302.23388</v>
          </cell>
        </row>
        <row r="100">
          <cell r="H100" t="str">
            <v>VIGILANTE ARMADO - 12X36 NOTURNO</v>
          </cell>
          <cell r="BJ100">
            <v>361.85638178181819</v>
          </cell>
        </row>
        <row r="101">
          <cell r="H101" t="str">
            <v>VIGILANTE ARMADO - 12X36 NOTURNO</v>
          </cell>
          <cell r="BJ101">
            <v>0</v>
          </cell>
        </row>
        <row r="102">
          <cell r="H102" t="str">
            <v>VIGILANTE ARMADO - 220 H</v>
          </cell>
          <cell r="BJ102">
            <v>0</v>
          </cell>
        </row>
        <row r="103">
          <cell r="H103" t="str">
            <v>VIGILANTE ARMADO - 220 H</v>
          </cell>
          <cell r="BJ103">
            <v>392.05908906666662</v>
          </cell>
        </row>
        <row r="104">
          <cell r="H104" t="str">
            <v>VIGILANTE ARMADO - 220 H</v>
          </cell>
          <cell r="BJ104">
            <v>392.05908906666662</v>
          </cell>
        </row>
        <row r="105">
          <cell r="H105" t="str">
            <v>VIGILANTE ARMADO - 220 H</v>
          </cell>
          <cell r="BJ105">
            <v>0</v>
          </cell>
        </row>
        <row r="106">
          <cell r="H106" t="str">
            <v>VIGILANTE ARMADO - 220 H</v>
          </cell>
          <cell r="BJ106">
            <v>0</v>
          </cell>
        </row>
        <row r="107">
          <cell r="H107" t="str">
            <v>VIGILANTE ARMADO - 220 H</v>
          </cell>
          <cell r="BJ107">
            <v>0</v>
          </cell>
        </row>
        <row r="108">
          <cell r="H108" t="str">
            <v>VIGILANTE ARMADO - 220 H</v>
          </cell>
          <cell r="BJ108">
            <v>392.05908906666662</v>
          </cell>
        </row>
        <row r="109">
          <cell r="H109" t="str">
            <v>VIGILANTE ARMADO - 220 H</v>
          </cell>
          <cell r="BJ109">
            <v>392.05908906666662</v>
          </cell>
        </row>
        <row r="110">
          <cell r="H110" t="str">
            <v>VIGILANTE ARMADO - 220 H</v>
          </cell>
          <cell r="BJ110">
            <v>392.05908906666662</v>
          </cell>
        </row>
        <row r="111">
          <cell r="H111" t="str">
            <v>VIGILANTE ARMADO - 220 H</v>
          </cell>
          <cell r="BJ111">
            <v>392.05908906666662</v>
          </cell>
        </row>
        <row r="112">
          <cell r="H112" t="str">
            <v>VIGILANTE ARMADO - 12X36 DIURNO</v>
          </cell>
          <cell r="BJ112">
            <v>0</v>
          </cell>
        </row>
        <row r="113">
          <cell r="H113" t="str">
            <v>VIGILANTE ARMADO - 220 H</v>
          </cell>
          <cell r="BJ113">
            <v>392.05908906666662</v>
          </cell>
        </row>
        <row r="114">
          <cell r="H114" t="str">
            <v>VIGILANTE ARMADO - 12X36 DIURNO</v>
          </cell>
          <cell r="BJ114">
            <v>302.23388</v>
          </cell>
        </row>
        <row r="115">
          <cell r="H115" t="str">
            <v>VIGILANTE ARMADO - 12X36 NOTURNO</v>
          </cell>
          <cell r="BJ115">
            <v>361.85638178181819</v>
          </cell>
        </row>
        <row r="116">
          <cell r="H116" t="str">
            <v>VIGILANTE ARMADO - 12X36 DIURNO</v>
          </cell>
          <cell r="BJ116">
            <v>302.23388</v>
          </cell>
        </row>
        <row r="117">
          <cell r="H117" t="str">
            <v>VIGILANTE ARMADO - 12X36 DIURNO</v>
          </cell>
          <cell r="BJ117">
            <v>0</v>
          </cell>
        </row>
        <row r="118">
          <cell r="H118" t="str">
            <v>VIGILANTE ARMADO - 12X36 DIURNO</v>
          </cell>
          <cell r="BJ118">
            <v>0</v>
          </cell>
        </row>
        <row r="119">
          <cell r="H119" t="str">
            <v>VIGILANTE ARMADO - 12X36 NOTURNO</v>
          </cell>
          <cell r="BJ119">
            <v>361.85638178181819</v>
          </cell>
        </row>
        <row r="120">
          <cell r="H120" t="str">
            <v>VIGILANTE ARMADO - 12X36 NOTURNO</v>
          </cell>
          <cell r="BJ120">
            <v>0</v>
          </cell>
        </row>
        <row r="121">
          <cell r="H121" t="str">
            <v>VIGILANTE ARMADO - 220 H</v>
          </cell>
          <cell r="BJ121">
            <v>392.05908906666662</v>
          </cell>
        </row>
        <row r="122">
          <cell r="H122" t="str">
            <v>VIGILANTE ARMADO - 12X36 NOTURNO</v>
          </cell>
          <cell r="BJ122">
            <v>361.85638178181819</v>
          </cell>
        </row>
        <row r="123">
          <cell r="H123" t="str">
            <v>VIGILANTE ARMADO - 12X36 NOTURNO</v>
          </cell>
          <cell r="BJ123">
            <v>0</v>
          </cell>
        </row>
        <row r="124">
          <cell r="H124" t="str">
            <v>VIGILANTE ARMADO - 12X36 NOTURNO</v>
          </cell>
          <cell r="BJ124">
            <v>0</v>
          </cell>
        </row>
        <row r="125">
          <cell r="H125" t="str">
            <v>VIGILANTE ARMADO - 12X36 NOTURNO</v>
          </cell>
          <cell r="BJ125">
            <v>361.85638178181819</v>
          </cell>
        </row>
        <row r="126">
          <cell r="H126" t="str">
            <v>VIGILANTE ARMADO - 220 H</v>
          </cell>
          <cell r="BJ126">
            <v>392.05908906666662</v>
          </cell>
        </row>
        <row r="127">
          <cell r="H127" t="str">
            <v>VIGILANTE ARMADO - 12X36 NOTURNO</v>
          </cell>
          <cell r="BJ127">
            <v>361.85638178181819</v>
          </cell>
        </row>
        <row r="128">
          <cell r="H128" t="str">
            <v>VIGILANTE ARMADO - 12X36 NOTURNO</v>
          </cell>
          <cell r="BJ128">
            <v>361.85638178181819</v>
          </cell>
        </row>
        <row r="129">
          <cell r="H129" t="str">
            <v>VIGILANTE ARMADO - 12X36 NOTURNO</v>
          </cell>
          <cell r="BJ129">
            <v>0</v>
          </cell>
        </row>
        <row r="130">
          <cell r="H130" t="str">
            <v>VIGILANTE ARMADO - 12X36 DIURNO</v>
          </cell>
          <cell r="BJ130">
            <v>302.23388</v>
          </cell>
        </row>
        <row r="131">
          <cell r="H131" t="str">
            <v>VIGILANTE ARMADO - 12X36 DIURNO</v>
          </cell>
          <cell r="BJ131">
            <v>0</v>
          </cell>
        </row>
        <row r="132">
          <cell r="H132" t="str">
            <v>VIGILANTE ARMADO - 12X36 DIURNO</v>
          </cell>
          <cell r="BJ132">
            <v>302.23388</v>
          </cell>
        </row>
        <row r="133">
          <cell r="H133" t="str">
            <v>VIGILANTE ARMADO - 12X36 DIURNO</v>
          </cell>
          <cell r="BJ133">
            <v>302.23388</v>
          </cell>
        </row>
        <row r="134">
          <cell r="H134" t="str">
            <v>VIGILANTE ARMADO - 12X36 DIURNO</v>
          </cell>
          <cell r="BJ134">
            <v>0</v>
          </cell>
        </row>
        <row r="135">
          <cell r="H135" t="str">
            <v>VIGILANTE ARMADO - 12X36 DIURNO</v>
          </cell>
          <cell r="BJ135">
            <v>302.23388</v>
          </cell>
        </row>
        <row r="136">
          <cell r="H136" t="str">
            <v>VIGILANTE ARMADO - 12X36 DIURNO</v>
          </cell>
          <cell r="BJ136">
            <v>0</v>
          </cell>
        </row>
        <row r="137">
          <cell r="H137" t="str">
            <v>VIGILANTE ARMADO - 220 H</v>
          </cell>
          <cell r="BJ137">
            <v>392.05908906666662</v>
          </cell>
        </row>
        <row r="138">
          <cell r="H138" t="str">
            <v>VIGILANTE ARMADO - 12X36 NOTURNO</v>
          </cell>
          <cell r="BJ138">
            <v>0</v>
          </cell>
        </row>
        <row r="139">
          <cell r="H139" t="str">
            <v>VIGILANTE ARMADO - 12X36 NOTURNO</v>
          </cell>
          <cell r="BJ139">
            <v>361.85638178181819</v>
          </cell>
        </row>
        <row r="140">
          <cell r="H140" t="str">
            <v>VIGILANTE ARMADO - 12X36 NOTURNO</v>
          </cell>
          <cell r="BJ140">
            <v>361.85638178181819</v>
          </cell>
        </row>
        <row r="141">
          <cell r="H141" t="str">
            <v>VIGILANTE ARMADO - 220 H</v>
          </cell>
          <cell r="BJ141">
            <v>392.05908906666662</v>
          </cell>
        </row>
        <row r="142">
          <cell r="H142" t="str">
            <v>VIGILANTE ARMADO - 12X36 DIURNO</v>
          </cell>
          <cell r="BJ142">
            <v>302.23388</v>
          </cell>
        </row>
        <row r="143">
          <cell r="H143" t="str">
            <v>VIGILANTE ARMADO - 12X36 NOTURNO</v>
          </cell>
          <cell r="BJ143">
            <v>0</v>
          </cell>
        </row>
        <row r="144">
          <cell r="H144" t="str">
            <v>VIGILANTE ARMADO - 12X36 NOTURNO</v>
          </cell>
          <cell r="BJ144">
            <v>361.85638178181819</v>
          </cell>
        </row>
        <row r="145">
          <cell r="H145" t="str">
            <v>VIGILANTE ARMADO - 12X36 DIURNO</v>
          </cell>
          <cell r="BJ145">
            <v>0</v>
          </cell>
        </row>
        <row r="146">
          <cell r="H146" t="str">
            <v>VIGILANTE ARMADO - 12X36 DIURNO</v>
          </cell>
          <cell r="BJ146">
            <v>302.23388</v>
          </cell>
        </row>
        <row r="147">
          <cell r="H147" t="str">
            <v>VIGILANTE ARMADO - 12X36 NOTURNO</v>
          </cell>
          <cell r="BJ147">
            <v>361.85638178181819</v>
          </cell>
        </row>
        <row r="148">
          <cell r="H148" t="str">
            <v>VIGILANTE ARMADO - 12X36 NOTURNO</v>
          </cell>
          <cell r="BJ148">
            <v>0</v>
          </cell>
        </row>
        <row r="149">
          <cell r="H149" t="str">
            <v>VIGILANTE ARMADO - 12X36 NOTURNO</v>
          </cell>
          <cell r="BJ149">
            <v>361.85638178181819</v>
          </cell>
        </row>
        <row r="150">
          <cell r="H150" t="str">
            <v>VIGILANTE ARMADO - 12X36 DIURNO</v>
          </cell>
          <cell r="BJ150">
            <v>302.23388</v>
          </cell>
        </row>
        <row r="151">
          <cell r="H151" t="str">
            <v>VIGILANTE ARMADO - 12X36 DIURNO</v>
          </cell>
          <cell r="BJ151">
            <v>302.23388</v>
          </cell>
        </row>
        <row r="152">
          <cell r="H152" t="str">
            <v>VIGILANTE ARMADO - 12X36 NOTURNO</v>
          </cell>
          <cell r="BJ152">
            <v>361.85638178181819</v>
          </cell>
        </row>
        <row r="153">
          <cell r="H153" t="str">
            <v>VIGILANTE ARMADO - 220 H</v>
          </cell>
          <cell r="BJ153">
            <v>392.05908906666662</v>
          </cell>
        </row>
        <row r="154">
          <cell r="H154" t="str">
            <v>VIGILANTE ARMADO - 220 H</v>
          </cell>
          <cell r="BJ154">
            <v>392.05908906666662</v>
          </cell>
        </row>
        <row r="155">
          <cell r="H155" t="str">
            <v>VIGILANTE ARMADO - 12X36 DIURNO</v>
          </cell>
          <cell r="BJ155">
            <v>302.23388</v>
          </cell>
        </row>
        <row r="156">
          <cell r="H156" t="str">
            <v>VIGILANTE ARMADO - 12X36 DIURNO</v>
          </cell>
          <cell r="BJ156">
            <v>302.23388</v>
          </cell>
        </row>
        <row r="157">
          <cell r="H157" t="str">
            <v>VIGILANTE ARMADO - 12X36 DIURNO</v>
          </cell>
          <cell r="BJ157">
            <v>302.23388</v>
          </cell>
        </row>
        <row r="158">
          <cell r="H158" t="str">
            <v>VIGILANTE ARMADO - 12X36 NOTURNO</v>
          </cell>
          <cell r="BJ158">
            <v>0</v>
          </cell>
        </row>
        <row r="159">
          <cell r="H159" t="str">
            <v>VIGILANTE ARMADO - 12X36 NOTURNO</v>
          </cell>
          <cell r="BJ159">
            <v>361.85638178181819</v>
          </cell>
        </row>
        <row r="160">
          <cell r="H160" t="str">
            <v>VIGILANTE ARMADO - 12X36 NOTURNO</v>
          </cell>
          <cell r="BJ160">
            <v>0</v>
          </cell>
        </row>
        <row r="161">
          <cell r="H161" t="str">
            <v>VIGILANTE ARMADO - 12X36 NOTURNO</v>
          </cell>
          <cell r="BJ161">
            <v>361.85638178181819</v>
          </cell>
        </row>
        <row r="162">
          <cell r="H162" t="str">
            <v>VIGILANTE ARMADO - 12X36 NOTURNO</v>
          </cell>
          <cell r="BJ162">
            <v>0</v>
          </cell>
        </row>
        <row r="163">
          <cell r="H163" t="str">
            <v>VIGILANTE ARMADO - 12X36 NOTURNO</v>
          </cell>
          <cell r="BJ163">
            <v>0</v>
          </cell>
        </row>
        <row r="164">
          <cell r="H164" t="str">
            <v>VIGILANTE ARMADO - 12X36 NOTURNO</v>
          </cell>
          <cell r="BJ164">
            <v>361.85638178181819</v>
          </cell>
        </row>
        <row r="165">
          <cell r="H165" t="str">
            <v>VIGILANTE ARMADO - 12X36 DIURNO</v>
          </cell>
          <cell r="BJ165">
            <v>302.23388</v>
          </cell>
        </row>
        <row r="166">
          <cell r="H166" t="str">
            <v>VIGILANTE ARMADO - 12X36 NOTURNO</v>
          </cell>
          <cell r="BJ166">
            <v>361.85638178181819</v>
          </cell>
        </row>
        <row r="167">
          <cell r="H167" t="str">
            <v>VIGILANTE ARMADO - 220 H</v>
          </cell>
          <cell r="BJ167">
            <v>392.05908906666662</v>
          </cell>
        </row>
        <row r="168">
          <cell r="H168" t="str">
            <v>VIGILANTE ARMADO - 12X36 DIURNO</v>
          </cell>
          <cell r="BJ168">
            <v>302.23388</v>
          </cell>
        </row>
        <row r="169">
          <cell r="H169" t="str">
            <v>VIGILANTE ARMADO - 12X36 DIURNO</v>
          </cell>
          <cell r="BJ169">
            <v>302.23388</v>
          </cell>
        </row>
        <row r="170">
          <cell r="H170" t="str">
            <v>VIGILANTE ARMADO - 12X36 NOTURNO</v>
          </cell>
          <cell r="BJ170">
            <v>361.85638178181819</v>
          </cell>
        </row>
        <row r="171">
          <cell r="H171" t="str">
            <v>VIGILANTE ARMADO - 12X36 NOTURNO</v>
          </cell>
          <cell r="BJ171">
            <v>361.85638178181819</v>
          </cell>
        </row>
        <row r="172">
          <cell r="H172" t="str">
            <v>VIGILANTE ARMADO - 12X36 NOTURNO</v>
          </cell>
          <cell r="BJ172">
            <v>0</v>
          </cell>
        </row>
        <row r="173">
          <cell r="H173"/>
          <cell r="BJ173"/>
        </row>
        <row r="174">
          <cell r="H174"/>
          <cell r="BJ174"/>
        </row>
        <row r="182">
          <cell r="H18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415.08</v>
          </cell>
        </row>
        <row r="12">
          <cell r="B12">
            <v>1</v>
          </cell>
          <cell r="F12" t="str">
            <v>VIGILANTE ARMADO - 220 H</v>
          </cell>
          <cell r="R12">
            <v>415.08</v>
          </cell>
        </row>
        <row r="13">
          <cell r="B13">
            <v>1</v>
          </cell>
          <cell r="F13" t="str">
            <v>VIGILANTE ARMADO - 220 H</v>
          </cell>
          <cell r="R13">
            <v>415.08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415.08</v>
          </cell>
        </row>
        <row r="16">
          <cell r="B16">
            <v>1</v>
          </cell>
          <cell r="F16" t="str">
            <v>VIGILANTE ARMADO - 220 H</v>
          </cell>
          <cell r="R16">
            <v>415.08</v>
          </cell>
        </row>
        <row r="17">
          <cell r="B17">
            <v>1</v>
          </cell>
          <cell r="F17" t="str">
            <v>VIGILANTE ARMADO - 12X36 DIURNO</v>
          </cell>
          <cell r="R17">
            <v>321.68700000000001</v>
          </cell>
        </row>
        <row r="18">
          <cell r="B18">
            <v>1</v>
          </cell>
          <cell r="F18" t="str">
            <v>VIGILANTE ARMADO - 12X36 DIURNO</v>
          </cell>
          <cell r="R18">
            <v>321.68700000000001</v>
          </cell>
        </row>
        <row r="19">
          <cell r="B19">
            <v>1</v>
          </cell>
          <cell r="F19" t="str">
            <v>VIGILANTE ARMADO - 12X36 DIURNO</v>
          </cell>
          <cell r="R19">
            <v>321.68700000000001</v>
          </cell>
        </row>
        <row r="20">
          <cell r="B20">
            <v>0</v>
          </cell>
          <cell r="F20" t="str">
            <v>VIGILANTE ARMADO - 12X36 DIURNO</v>
          </cell>
          <cell r="R20">
            <v>0</v>
          </cell>
        </row>
        <row r="21">
          <cell r="B21">
            <v>1</v>
          </cell>
          <cell r="F21" t="str">
            <v>VIGILANTE ARMADO - 12X36 DIURNO</v>
          </cell>
          <cell r="R21">
            <v>321.68700000000001</v>
          </cell>
        </row>
        <row r="22">
          <cell r="B22">
            <v>0</v>
          </cell>
          <cell r="F22" t="str">
            <v>VIGILANTE ARMADO - 12X36 NOTURNO</v>
          </cell>
          <cell r="R22">
            <v>0</v>
          </cell>
        </row>
        <row r="23">
          <cell r="B23">
            <v>0</v>
          </cell>
          <cell r="F23" t="str">
            <v>VIGILANTE ARMADO - 12X36 NOTURNO</v>
          </cell>
          <cell r="R23">
            <v>0</v>
          </cell>
        </row>
        <row r="24">
          <cell r="B24">
            <v>1</v>
          </cell>
          <cell r="F24" t="str">
            <v>VIGILANTE ARMADO - 12X36 NOTURNO</v>
          </cell>
          <cell r="R24">
            <v>321.68700000000001</v>
          </cell>
        </row>
        <row r="25">
          <cell r="B25">
            <v>0</v>
          </cell>
          <cell r="F25" t="str">
            <v>VIGILANTE ARMADO - 12X36 NOTURNO</v>
          </cell>
          <cell r="R25">
            <v>0</v>
          </cell>
        </row>
        <row r="26">
          <cell r="B26">
            <v>1</v>
          </cell>
          <cell r="F26" t="str">
            <v>VIGILANTE ARMADO - 12X36 DIURNO</v>
          </cell>
          <cell r="R26">
            <v>321.68700000000001</v>
          </cell>
        </row>
        <row r="27">
          <cell r="B27">
            <v>1</v>
          </cell>
          <cell r="F27" t="str">
            <v>VIGILANTE ARMADO - 12X36 NOTURNO</v>
          </cell>
          <cell r="R27">
            <v>321.68700000000001</v>
          </cell>
        </row>
        <row r="28">
          <cell r="B28">
            <v>1</v>
          </cell>
          <cell r="F28" t="str">
            <v>VIGILANTE ARMADO - 220 H</v>
          </cell>
          <cell r="R28">
            <v>415.08</v>
          </cell>
        </row>
        <row r="29">
          <cell r="B29">
            <v>1</v>
          </cell>
          <cell r="F29" t="str">
            <v>VIGILANTE ARMADO - 12X36 NOTURNO</v>
          </cell>
          <cell r="R29">
            <v>321.68700000000001</v>
          </cell>
        </row>
        <row r="30">
          <cell r="B30">
            <v>1</v>
          </cell>
          <cell r="F30" t="str">
            <v>VIGILANTE ARMADO - 12X36 NOTURNO</v>
          </cell>
          <cell r="R30">
            <v>321.68700000000001</v>
          </cell>
        </row>
        <row r="31">
          <cell r="B31">
            <v>1</v>
          </cell>
          <cell r="F31" t="str">
            <v>VIGILANTE ARMADO - 12X36 NOTURNO</v>
          </cell>
          <cell r="R31">
            <v>321.68700000000001</v>
          </cell>
        </row>
        <row r="32">
          <cell r="B32">
            <v>0</v>
          </cell>
          <cell r="F32" t="str">
            <v>VIGILANTE ARMADO - 12X36 DIURNO</v>
          </cell>
          <cell r="R32">
            <v>0</v>
          </cell>
        </row>
        <row r="33">
          <cell r="B33">
            <v>1</v>
          </cell>
          <cell r="F33" t="str">
            <v>VIGILANTE ARMADO - 12X36 DIURNO</v>
          </cell>
          <cell r="R33">
            <v>321.68700000000001</v>
          </cell>
        </row>
        <row r="34">
          <cell r="B34">
            <v>0</v>
          </cell>
          <cell r="F34" t="str">
            <v>VIGILANTE ARMADO - 12X36 DIURNO</v>
          </cell>
          <cell r="R34">
            <v>0</v>
          </cell>
        </row>
        <row r="35">
          <cell r="B35">
            <v>0</v>
          </cell>
          <cell r="F35" t="str">
            <v>VIGILANTE ARMADO - 12X36 DIURNO</v>
          </cell>
          <cell r="R35">
            <v>0</v>
          </cell>
        </row>
        <row r="36">
          <cell r="B36">
            <v>1</v>
          </cell>
          <cell r="F36" t="str">
            <v>VIGILANTE ARMADO - 12X36 DIURNO</v>
          </cell>
          <cell r="R36">
            <v>321.68700000000001</v>
          </cell>
        </row>
        <row r="37">
          <cell r="B37">
            <v>1</v>
          </cell>
          <cell r="F37" t="str">
            <v>VIGILANTE ARMADO - 12X36 NOTURNO</v>
          </cell>
          <cell r="R37">
            <v>321.68700000000001</v>
          </cell>
        </row>
        <row r="38">
          <cell r="B38">
            <v>0</v>
          </cell>
          <cell r="F38" t="str">
            <v>VIGILANTE ARMADO - 12X36 DIURNO</v>
          </cell>
          <cell r="R38">
            <v>0</v>
          </cell>
        </row>
        <row r="39">
          <cell r="B39">
            <v>0</v>
          </cell>
          <cell r="F39" t="str">
            <v>VIGILANTE ARMADO - 12X36 DIURNO</v>
          </cell>
          <cell r="R39">
            <v>0</v>
          </cell>
        </row>
        <row r="40">
          <cell r="B40">
            <v>1</v>
          </cell>
          <cell r="F40" t="str">
            <v>VIGILANTE ARMADO - 12X36 DIURNO</v>
          </cell>
          <cell r="R40">
            <v>321.68700000000001</v>
          </cell>
        </row>
        <row r="41">
          <cell r="B41">
            <v>0</v>
          </cell>
          <cell r="F41" t="str">
            <v>VIGILANTE ARMADO - 12X36 DIURNO</v>
          </cell>
          <cell r="R41">
            <v>0</v>
          </cell>
        </row>
        <row r="42">
          <cell r="B42">
            <v>1</v>
          </cell>
          <cell r="F42" t="str">
            <v>VIGILANTE ARMADO - 12X36 DIURNO</v>
          </cell>
          <cell r="R42">
            <v>321.68700000000001</v>
          </cell>
        </row>
        <row r="43">
          <cell r="B43">
            <v>0</v>
          </cell>
          <cell r="F43" t="str">
            <v>VIGILANTE ARMADO - 12X36 DIURNO</v>
          </cell>
          <cell r="R43">
            <v>0</v>
          </cell>
        </row>
        <row r="44">
          <cell r="B44">
            <v>0</v>
          </cell>
          <cell r="F44" t="str">
            <v>VIGILANTE ARMADO - 12X36 DIURNO</v>
          </cell>
          <cell r="R44">
            <v>0</v>
          </cell>
        </row>
        <row r="45">
          <cell r="B45">
            <v>1</v>
          </cell>
          <cell r="F45" t="str">
            <v>VIGILANTE ARMADO - 220 H</v>
          </cell>
          <cell r="R45">
            <v>415.08</v>
          </cell>
        </row>
        <row r="46">
          <cell r="B46">
            <v>0</v>
          </cell>
          <cell r="F46" t="str">
            <v>VIGILANTE ARMADO - 220 H</v>
          </cell>
          <cell r="R46">
            <v>0</v>
          </cell>
        </row>
        <row r="47">
          <cell r="B47">
            <v>1</v>
          </cell>
          <cell r="F47" t="str">
            <v>VIGILANTE ARMADO - 12X36 DIURNO</v>
          </cell>
          <cell r="R47">
            <v>321.68700000000001</v>
          </cell>
        </row>
        <row r="48">
          <cell r="B48">
            <v>1</v>
          </cell>
          <cell r="F48" t="str">
            <v>VIGILANTE ARMADO - 12X36 DIURNO</v>
          </cell>
          <cell r="R48">
            <v>321.68700000000001</v>
          </cell>
        </row>
        <row r="49">
          <cell r="B49">
            <v>0</v>
          </cell>
          <cell r="F49" t="str">
            <v>VIGILANTE ARMADO - 12X36 NOTURNO</v>
          </cell>
          <cell r="R49">
            <v>0</v>
          </cell>
        </row>
        <row r="50">
          <cell r="B50">
            <v>1</v>
          </cell>
          <cell r="F50" t="str">
            <v>VIGILANTE ARMADO - 12X36 NOTURNO</v>
          </cell>
          <cell r="R50">
            <v>321.68700000000001</v>
          </cell>
        </row>
        <row r="51">
          <cell r="B51">
            <v>0</v>
          </cell>
          <cell r="F51" t="str">
            <v>VIGILANTE ARMADO - 12X36 NOTURNO</v>
          </cell>
          <cell r="R51">
            <v>0</v>
          </cell>
        </row>
        <row r="52">
          <cell r="B52">
            <v>1</v>
          </cell>
          <cell r="F52" t="str">
            <v>VIGILANTE ARMADO - 220 H</v>
          </cell>
          <cell r="R52">
            <v>415.08</v>
          </cell>
        </row>
        <row r="53">
          <cell r="B53">
            <v>0</v>
          </cell>
          <cell r="F53" t="str">
            <v>VIGILANTE ARMADO - 220 H</v>
          </cell>
          <cell r="R53">
            <v>0</v>
          </cell>
        </row>
        <row r="54">
          <cell r="B54">
            <v>1</v>
          </cell>
          <cell r="F54" t="str">
            <v>VIGILANTE ARMADO - 12X36 DIURNO</v>
          </cell>
          <cell r="R54">
            <v>321.68700000000001</v>
          </cell>
        </row>
        <row r="55">
          <cell r="B55">
            <v>1</v>
          </cell>
          <cell r="F55" t="str">
            <v>VIGILANTE ARMADO - 12X36 DIURNO</v>
          </cell>
          <cell r="R55">
            <v>321.68700000000001</v>
          </cell>
        </row>
        <row r="56">
          <cell r="B56">
            <v>1</v>
          </cell>
          <cell r="F56" t="str">
            <v>VIGILANTE ARMADO - 12X36 NOTURNO</v>
          </cell>
          <cell r="R56">
            <v>321.68700000000001</v>
          </cell>
        </row>
        <row r="57">
          <cell r="B57">
            <v>1</v>
          </cell>
          <cell r="F57" t="str">
            <v>VIGILANTE ARMADO - 12X36 DIURNO</v>
          </cell>
          <cell r="R57">
            <v>321.68700000000001</v>
          </cell>
        </row>
        <row r="58">
          <cell r="B58">
            <v>1</v>
          </cell>
          <cell r="F58" t="str">
            <v>VIGILANTE ARMADO - 12X36 DIURNO</v>
          </cell>
          <cell r="R58">
            <v>321.68700000000001</v>
          </cell>
        </row>
        <row r="59">
          <cell r="B59">
            <v>1</v>
          </cell>
          <cell r="F59" t="str">
            <v>VIGILANTE ARMADO - 12X36 NOTURNO</v>
          </cell>
          <cell r="R59">
            <v>321.68700000000001</v>
          </cell>
        </row>
        <row r="60">
          <cell r="B60">
            <v>1</v>
          </cell>
          <cell r="F60" t="str">
            <v>VIGILANTE ARMADO - 12X36 NOTURNO</v>
          </cell>
          <cell r="R60">
            <v>321.68700000000001</v>
          </cell>
        </row>
        <row r="61">
          <cell r="B61">
            <v>0</v>
          </cell>
          <cell r="F61" t="str">
            <v>VIGILANTE ARMADO - 12X36 DIURNO</v>
          </cell>
          <cell r="R61">
            <v>0</v>
          </cell>
        </row>
        <row r="62">
          <cell r="B62">
            <v>1</v>
          </cell>
          <cell r="F62" t="str">
            <v>VIGILANTE ARMADO - 12X36 DIURNO</v>
          </cell>
          <cell r="R62">
            <v>321.68700000000001</v>
          </cell>
        </row>
        <row r="63">
          <cell r="B63">
            <v>1</v>
          </cell>
          <cell r="F63" t="str">
            <v>VIGILANTE ARMADO - 12X36 NOTURNO</v>
          </cell>
          <cell r="R63">
            <v>321.68700000000001</v>
          </cell>
        </row>
        <row r="64">
          <cell r="B64">
            <v>1</v>
          </cell>
          <cell r="F64" t="str">
            <v>VIGILANTE ARMADO - 12X36 NOTURNO</v>
          </cell>
          <cell r="R64">
            <v>321.68700000000001</v>
          </cell>
        </row>
        <row r="65">
          <cell r="B65">
            <v>0</v>
          </cell>
          <cell r="F65" t="str">
            <v>VIGILANTE ARMADO - 12X36 DIURNO</v>
          </cell>
          <cell r="R65">
            <v>0</v>
          </cell>
        </row>
        <row r="66">
          <cell r="B66">
            <v>0</v>
          </cell>
          <cell r="F66" t="str">
            <v>VIGILANTE ARMADO - 12X36 DIURNO</v>
          </cell>
          <cell r="R66">
            <v>0</v>
          </cell>
        </row>
        <row r="67">
          <cell r="B67">
            <v>1</v>
          </cell>
          <cell r="F67" t="str">
            <v>VIGILANTE ARMADO - 12X36 DIURNO</v>
          </cell>
          <cell r="R67">
            <v>321.68700000000001</v>
          </cell>
        </row>
        <row r="68">
          <cell r="B68">
            <v>1</v>
          </cell>
          <cell r="F68" t="str">
            <v>VIGILANTE ARMADO - 12X36 DIURNO</v>
          </cell>
          <cell r="R68">
            <v>321.68700000000001</v>
          </cell>
        </row>
        <row r="69">
          <cell r="B69">
            <v>0</v>
          </cell>
          <cell r="F69" t="str">
            <v>VIGILANTE ARMADO - 12X36 NOTURNO</v>
          </cell>
          <cell r="R69">
            <v>0</v>
          </cell>
        </row>
        <row r="70">
          <cell r="B70">
            <v>0</v>
          </cell>
          <cell r="F70" t="str">
            <v>VIGILANTE ARMADO - 12X36 NOTURNO</v>
          </cell>
          <cell r="R70">
            <v>0</v>
          </cell>
        </row>
        <row r="71">
          <cell r="B71">
            <v>1</v>
          </cell>
          <cell r="F71" t="str">
            <v>VIGILANTE ARMADO - 12X36 NOTURNO</v>
          </cell>
          <cell r="R71">
            <v>321.68700000000001</v>
          </cell>
        </row>
        <row r="72">
          <cell r="B72">
            <v>1</v>
          </cell>
          <cell r="F72" t="str">
            <v>VIGILANTE ARMADO - 12X36 NOTURNO</v>
          </cell>
          <cell r="R72">
            <v>321.68700000000001</v>
          </cell>
        </row>
        <row r="73">
          <cell r="B73">
            <v>1</v>
          </cell>
          <cell r="F73" t="str">
            <v>VIGILANTE ARMADO - 220 H</v>
          </cell>
          <cell r="R73">
            <v>415.08</v>
          </cell>
        </row>
        <row r="74">
          <cell r="B74">
            <v>0</v>
          </cell>
          <cell r="F74" t="str">
            <v>VIGILANTE ARMADO - 220 H</v>
          </cell>
          <cell r="R74">
            <v>0</v>
          </cell>
        </row>
        <row r="75">
          <cell r="B75">
            <v>1</v>
          </cell>
          <cell r="F75" t="str">
            <v>VIGILANTE ARMADO - 220 H</v>
          </cell>
          <cell r="R75">
            <v>415.08</v>
          </cell>
        </row>
        <row r="76">
          <cell r="B76">
            <v>1</v>
          </cell>
          <cell r="F76" t="str">
            <v>VIGILANTE ARMADO - 12X36 DIURNO</v>
          </cell>
          <cell r="R76">
            <v>321.68700000000001</v>
          </cell>
        </row>
        <row r="77">
          <cell r="B77">
            <v>1</v>
          </cell>
          <cell r="F77" t="str">
            <v>VIGILANTE ARMADO - 12X36 DIURNO</v>
          </cell>
          <cell r="R77">
            <v>321.68700000000001</v>
          </cell>
        </row>
        <row r="78">
          <cell r="B78">
            <v>1</v>
          </cell>
          <cell r="F78" t="str">
            <v>VIGILANTE ARMADO - 220 H</v>
          </cell>
          <cell r="R78">
            <v>415.08</v>
          </cell>
        </row>
        <row r="79">
          <cell r="B79">
            <v>1</v>
          </cell>
          <cell r="F79" t="str">
            <v>VIGILANTE ARMADO - 220 H</v>
          </cell>
          <cell r="R79">
            <v>415.08</v>
          </cell>
        </row>
        <row r="80">
          <cell r="B80">
            <v>0</v>
          </cell>
          <cell r="F80" t="str">
            <v>VIGILANTE ARMADO - 220 H</v>
          </cell>
          <cell r="R80">
            <v>0</v>
          </cell>
        </row>
        <row r="81">
          <cell r="B81">
            <v>1</v>
          </cell>
          <cell r="F81" t="str">
            <v>VIGILANTE ARMADO - 220 H</v>
          </cell>
          <cell r="R81">
            <v>415.08</v>
          </cell>
        </row>
        <row r="82">
          <cell r="B82">
            <v>1</v>
          </cell>
          <cell r="F82" t="str">
            <v>VIGILANTE ARMADO - 220 H</v>
          </cell>
          <cell r="R82">
            <v>415.08</v>
          </cell>
        </row>
        <row r="83">
          <cell r="B83">
            <v>1</v>
          </cell>
          <cell r="F83" t="str">
            <v>VIGILANTE ARMADO - 220 H</v>
          </cell>
          <cell r="R83">
            <v>415.08</v>
          </cell>
        </row>
        <row r="84">
          <cell r="B84">
            <v>1</v>
          </cell>
          <cell r="F84" t="str">
            <v>VIGILANTE ARMADO - 12X36 NOTURNO</v>
          </cell>
          <cell r="R84">
            <v>321.68700000000001</v>
          </cell>
        </row>
        <row r="85">
          <cell r="B85">
            <v>1</v>
          </cell>
          <cell r="F85" t="str">
            <v>VIGILANTE ARMADO - 12X36 NOTURNO</v>
          </cell>
          <cell r="R85">
            <v>321.68700000000001</v>
          </cell>
        </row>
        <row r="86">
          <cell r="B86">
            <v>1</v>
          </cell>
          <cell r="F86" t="str">
            <v>VIGILANTE ARMADO - 12X36 DIURNO</v>
          </cell>
          <cell r="R86">
            <v>321.68700000000001</v>
          </cell>
        </row>
        <row r="87">
          <cell r="B87">
            <v>1</v>
          </cell>
          <cell r="F87" t="str">
            <v>VIGILANTE ARMADO - 12X36 DIURNO</v>
          </cell>
          <cell r="R87">
            <v>321.68700000000001</v>
          </cell>
        </row>
        <row r="88">
          <cell r="B88">
            <v>0</v>
          </cell>
          <cell r="F88" t="str">
            <v>VIGILANTE ARMADO - 12X36 DIURNO</v>
          </cell>
          <cell r="R88">
            <v>0</v>
          </cell>
        </row>
        <row r="89">
          <cell r="B89">
            <v>0</v>
          </cell>
          <cell r="F89" t="str">
            <v>VIGILANTE ARMADO - 220 H</v>
          </cell>
          <cell r="R89">
            <v>0</v>
          </cell>
        </row>
        <row r="90">
          <cell r="B90">
            <v>1</v>
          </cell>
          <cell r="F90" t="str">
            <v>VIGILANTE ARMADO - 220 H</v>
          </cell>
          <cell r="R90">
            <v>415.08</v>
          </cell>
        </row>
        <row r="91">
          <cell r="B91">
            <v>0</v>
          </cell>
          <cell r="F91" t="str">
            <v>VIGILANTE ARMADO - 220 H</v>
          </cell>
          <cell r="R91">
            <v>0</v>
          </cell>
        </row>
        <row r="92">
          <cell r="B92">
            <v>1</v>
          </cell>
          <cell r="F92" t="str">
            <v>VIGILANTE ARMADO - 220 H</v>
          </cell>
          <cell r="R92">
            <v>415.08</v>
          </cell>
        </row>
        <row r="93">
          <cell r="B93">
            <v>0</v>
          </cell>
          <cell r="F93" t="str">
            <v>VIGILANTE ARMADO - 220 H</v>
          </cell>
          <cell r="R93">
            <v>0</v>
          </cell>
        </row>
        <row r="94">
          <cell r="B94">
            <v>0</v>
          </cell>
          <cell r="F94" t="str">
            <v>VIGILANTE ARMADO - 220 H</v>
          </cell>
          <cell r="R94">
            <v>0</v>
          </cell>
        </row>
        <row r="95">
          <cell r="B95">
            <v>1</v>
          </cell>
          <cell r="F95" t="str">
            <v>VIGILANTE ARMADO - 220 H</v>
          </cell>
          <cell r="R95">
            <v>415.08</v>
          </cell>
        </row>
        <row r="96">
          <cell r="B96">
            <v>1</v>
          </cell>
          <cell r="F96" t="str">
            <v>VIGILANTE ARMADO - 12X36 DIURNO</v>
          </cell>
          <cell r="R96">
            <v>321.68700000000001</v>
          </cell>
        </row>
        <row r="97">
          <cell r="B97">
            <v>1</v>
          </cell>
          <cell r="F97" t="str">
            <v>VIGILANTE ARMADO - 12X36 NOTURNO</v>
          </cell>
          <cell r="R97">
            <v>321.68700000000001</v>
          </cell>
        </row>
        <row r="98">
          <cell r="B98">
            <v>0</v>
          </cell>
          <cell r="F98" t="str">
            <v>VIGILANTE ARMADO - 12X36 NOTURNO</v>
          </cell>
          <cell r="R98">
            <v>0</v>
          </cell>
        </row>
        <row r="99">
          <cell r="B99">
            <v>1</v>
          </cell>
          <cell r="F99" t="str">
            <v>VIGILANTE ARMADO - 12X36 DIURNO</v>
          </cell>
          <cell r="R99">
            <v>321.68700000000001</v>
          </cell>
        </row>
        <row r="100">
          <cell r="B100">
            <v>1</v>
          </cell>
          <cell r="F100" t="str">
            <v>VIGILANTE ARMADO - 12X36 NOTURNO</v>
          </cell>
          <cell r="R100">
            <v>321.68700000000001</v>
          </cell>
        </row>
        <row r="101">
          <cell r="B101">
            <v>0</v>
          </cell>
          <cell r="F101" t="str">
            <v>VIGILANTE ARMADO - 12X36 NOTURNO</v>
          </cell>
          <cell r="R101">
            <v>0</v>
          </cell>
        </row>
        <row r="102">
          <cell r="B102">
            <v>0</v>
          </cell>
          <cell r="F102" t="str">
            <v>VIGILANTE ARMADO - 220 H</v>
          </cell>
          <cell r="R102">
            <v>0</v>
          </cell>
        </row>
        <row r="103">
          <cell r="B103">
            <v>1</v>
          </cell>
          <cell r="F103" t="str">
            <v>VIGILANTE ARMADO - 220 H</v>
          </cell>
          <cell r="R103">
            <v>415.08</v>
          </cell>
        </row>
        <row r="104">
          <cell r="B104">
            <v>1</v>
          </cell>
          <cell r="F104" t="str">
            <v>VIGILANTE ARMADO - 220 H</v>
          </cell>
          <cell r="R104">
            <v>415.08</v>
          </cell>
        </row>
        <row r="105">
          <cell r="B105">
            <v>0</v>
          </cell>
          <cell r="F105" t="str">
            <v>VIGILANTE ARMADO - 220 H</v>
          </cell>
          <cell r="R105">
            <v>0</v>
          </cell>
        </row>
        <row r="106">
          <cell r="B106">
            <v>0</v>
          </cell>
          <cell r="F106" t="str">
            <v>VIGILANTE ARMADO - 220 H</v>
          </cell>
          <cell r="R106">
            <v>0</v>
          </cell>
        </row>
        <row r="107">
          <cell r="B107">
            <v>0</v>
          </cell>
          <cell r="F107" t="str">
            <v>VIGILANTE ARMADO - 220 H</v>
          </cell>
          <cell r="R107">
            <v>0</v>
          </cell>
        </row>
        <row r="108">
          <cell r="B108">
            <v>1</v>
          </cell>
          <cell r="F108" t="str">
            <v>VIGILANTE ARMADO - 220 H</v>
          </cell>
          <cell r="R108">
            <v>415.08</v>
          </cell>
        </row>
        <row r="109">
          <cell r="B109">
            <v>1</v>
          </cell>
          <cell r="F109" t="str">
            <v>VIGILANTE ARMADO - 220 H</v>
          </cell>
          <cell r="R109">
            <v>415.08</v>
          </cell>
        </row>
        <row r="110">
          <cell r="B110">
            <v>1</v>
          </cell>
          <cell r="F110" t="str">
            <v>VIGILANTE ARMADO - 220 H</v>
          </cell>
          <cell r="R110">
            <v>415.08</v>
          </cell>
        </row>
        <row r="111">
          <cell r="B111">
            <v>1</v>
          </cell>
          <cell r="F111" t="str">
            <v>VIGILANTE ARMADO - 220 H</v>
          </cell>
          <cell r="R111">
            <v>415.08</v>
          </cell>
        </row>
        <row r="112">
          <cell r="B112">
            <v>0</v>
          </cell>
          <cell r="F112" t="str">
            <v>VIGILANTE ARMADO - 12X36 DIURNO</v>
          </cell>
          <cell r="R112">
            <v>0</v>
          </cell>
        </row>
        <row r="113">
          <cell r="B113">
            <v>1</v>
          </cell>
          <cell r="F113" t="str">
            <v>VIGILANTE ARMADO - 220 H</v>
          </cell>
          <cell r="R113">
            <v>415.08</v>
          </cell>
        </row>
        <row r="114">
          <cell r="B114">
            <v>1</v>
          </cell>
          <cell r="F114" t="str">
            <v>VIGILANTE ARMADO - 12X36 DIURNO</v>
          </cell>
          <cell r="R114">
            <v>321.68700000000001</v>
          </cell>
        </row>
        <row r="115">
          <cell r="B115">
            <v>1</v>
          </cell>
          <cell r="F115" t="str">
            <v>VIGILANTE ARMADO - 12X36 NOTURNO</v>
          </cell>
          <cell r="R115">
            <v>321.68700000000001</v>
          </cell>
        </row>
        <row r="116">
          <cell r="B116">
            <v>1</v>
          </cell>
          <cell r="F116" t="str">
            <v>VIGILANTE ARMADO - 12X36 DIURNO</v>
          </cell>
          <cell r="R116">
            <v>321.68700000000001</v>
          </cell>
        </row>
        <row r="117">
          <cell r="B117">
            <v>0</v>
          </cell>
          <cell r="F117" t="str">
            <v>VIGILANTE ARMADO - 12X36 DIURNO</v>
          </cell>
          <cell r="R117">
            <v>0</v>
          </cell>
        </row>
        <row r="118">
          <cell r="B118">
            <v>0</v>
          </cell>
          <cell r="F118" t="str">
            <v>VIGILANTE ARMADO - 12X36 DIURNO</v>
          </cell>
          <cell r="R118">
            <v>0</v>
          </cell>
        </row>
        <row r="119">
          <cell r="B119">
            <v>1</v>
          </cell>
          <cell r="F119" t="str">
            <v>VIGILANTE ARMADO - 12X36 NOTURNO</v>
          </cell>
          <cell r="R119">
            <v>321.68700000000001</v>
          </cell>
        </row>
        <row r="120">
          <cell r="B120">
            <v>0</v>
          </cell>
          <cell r="F120" t="str">
            <v>VIGILANTE ARMADO - 12X36 NOTURNO</v>
          </cell>
          <cell r="R120">
            <v>0</v>
          </cell>
        </row>
        <row r="121">
          <cell r="B121">
            <v>1</v>
          </cell>
          <cell r="F121" t="str">
            <v>VIGILANTE ARMADO - 220 H</v>
          </cell>
          <cell r="R121">
            <v>415.08</v>
          </cell>
        </row>
        <row r="122">
          <cell r="B122">
            <v>1</v>
          </cell>
          <cell r="F122" t="str">
            <v>VIGILANTE ARMADO - 12X36 NOTURNO</v>
          </cell>
          <cell r="R122">
            <v>321.68700000000001</v>
          </cell>
        </row>
        <row r="123">
          <cell r="B123">
            <v>0</v>
          </cell>
          <cell r="F123" t="str">
            <v>VIGILANTE ARMADO - 12X36 NOTURNO</v>
          </cell>
          <cell r="R123">
            <v>0</v>
          </cell>
        </row>
        <row r="124">
          <cell r="B124">
            <v>0</v>
          </cell>
          <cell r="F124" t="str">
            <v>VIGILANTE ARMADO - 12X36 NOTURNO</v>
          </cell>
          <cell r="R124">
            <v>0</v>
          </cell>
        </row>
        <row r="125">
          <cell r="B125">
            <v>1</v>
          </cell>
          <cell r="F125" t="str">
            <v>VIGILANTE ARMADO - 12X36 NOTURNO</v>
          </cell>
          <cell r="R125">
            <v>321.68700000000001</v>
          </cell>
        </row>
        <row r="126">
          <cell r="B126">
            <v>1</v>
          </cell>
          <cell r="F126" t="str">
            <v>VIGILANTE ARMADO - 220 H</v>
          </cell>
          <cell r="R126">
            <v>415.08</v>
          </cell>
        </row>
        <row r="127">
          <cell r="B127">
            <v>1</v>
          </cell>
          <cell r="F127" t="str">
            <v>VIGILANTE ARMADO - 12X36 NOTURNO</v>
          </cell>
          <cell r="R127">
            <v>321.68700000000001</v>
          </cell>
        </row>
        <row r="128">
          <cell r="B128">
            <v>1</v>
          </cell>
          <cell r="F128" t="str">
            <v>VIGILANTE ARMADO - 12X36 NOTURNO</v>
          </cell>
          <cell r="R128">
            <v>321.68700000000001</v>
          </cell>
        </row>
        <row r="129">
          <cell r="B129">
            <v>0</v>
          </cell>
          <cell r="F129" t="str">
            <v>VIGILANTE ARMADO - 12X36 NOTURNO</v>
          </cell>
          <cell r="R129">
            <v>0</v>
          </cell>
        </row>
        <row r="130">
          <cell r="B130">
            <v>1</v>
          </cell>
          <cell r="F130" t="str">
            <v>VIGILANTE ARMADO - 12X36 DIURNO</v>
          </cell>
          <cell r="R130">
            <v>321.68700000000001</v>
          </cell>
        </row>
        <row r="131">
          <cell r="B131">
            <v>0</v>
          </cell>
          <cell r="F131" t="str">
            <v>VIGILANTE ARMADO - 12X36 DIURNO</v>
          </cell>
          <cell r="R131">
            <v>0</v>
          </cell>
        </row>
        <row r="132">
          <cell r="B132">
            <v>1</v>
          </cell>
          <cell r="F132" t="str">
            <v>VIGILANTE ARMADO - 12X36 DIURNO</v>
          </cell>
          <cell r="R132">
            <v>321.68700000000001</v>
          </cell>
        </row>
        <row r="133">
          <cell r="B133">
            <v>1</v>
          </cell>
          <cell r="F133" t="str">
            <v>VIGILANTE ARMADO - 12X36 DIURNO</v>
          </cell>
          <cell r="R133">
            <v>321.68700000000001</v>
          </cell>
        </row>
        <row r="134">
          <cell r="B134">
            <v>0</v>
          </cell>
          <cell r="F134" t="str">
            <v>VIGILANTE ARMADO - 12X36 DIURNO</v>
          </cell>
          <cell r="R134">
            <v>0</v>
          </cell>
        </row>
        <row r="135">
          <cell r="B135">
            <v>1</v>
          </cell>
          <cell r="F135" t="str">
            <v>VIGILANTE ARMADO - 12X36 DIURNO</v>
          </cell>
          <cell r="R135">
            <v>321.68700000000001</v>
          </cell>
        </row>
        <row r="136">
          <cell r="B136">
            <v>0</v>
          </cell>
          <cell r="F136" t="str">
            <v>VIGILANTE ARMADO - 12X36 DIURNO</v>
          </cell>
          <cell r="R136">
            <v>0</v>
          </cell>
        </row>
        <row r="137">
          <cell r="B137">
            <v>1</v>
          </cell>
          <cell r="F137" t="str">
            <v>VIGILANTE ARMADO - 220 H</v>
          </cell>
          <cell r="R137">
            <v>415.08</v>
          </cell>
        </row>
        <row r="138">
          <cell r="B138">
            <v>0</v>
          </cell>
          <cell r="F138" t="str">
            <v>VIGILANTE ARMADO - 12X36 NOTURNO</v>
          </cell>
          <cell r="R138">
            <v>0</v>
          </cell>
        </row>
        <row r="139">
          <cell r="B139">
            <v>1</v>
          </cell>
          <cell r="F139" t="str">
            <v>VIGILANTE ARMADO - 12X36 NOTURNO</v>
          </cell>
          <cell r="R139">
            <v>321.68700000000001</v>
          </cell>
        </row>
        <row r="140">
          <cell r="B140">
            <v>1</v>
          </cell>
          <cell r="F140" t="str">
            <v>VIGILANTE ARMADO - 12X36 NOTURNO</v>
          </cell>
          <cell r="R140">
            <v>321.68700000000001</v>
          </cell>
        </row>
        <row r="141">
          <cell r="B141">
            <v>1</v>
          </cell>
          <cell r="F141" t="str">
            <v>VIGILANTE ARMADO - 220 H</v>
          </cell>
          <cell r="R141">
            <v>415.08</v>
          </cell>
        </row>
        <row r="142">
          <cell r="B142">
            <v>1</v>
          </cell>
          <cell r="F142" t="str">
            <v>VIGILANTE ARMADO - 12X36 DIURNO</v>
          </cell>
          <cell r="R142">
            <v>321.68700000000001</v>
          </cell>
        </row>
        <row r="143">
          <cell r="B143">
            <v>0</v>
          </cell>
          <cell r="F143" t="str">
            <v>VIGILANTE ARMADO - 12X36 NOTURNO</v>
          </cell>
          <cell r="R143">
            <v>0</v>
          </cell>
        </row>
        <row r="144">
          <cell r="B144">
            <v>1</v>
          </cell>
          <cell r="F144" t="str">
            <v>VIGILANTE ARMADO - 12X36 NOTURNO</v>
          </cell>
          <cell r="R144">
            <v>321.68700000000001</v>
          </cell>
        </row>
        <row r="145">
          <cell r="B145">
            <v>0</v>
          </cell>
          <cell r="F145" t="str">
            <v>VIGILANTE ARMADO - 12X36 DIURNO</v>
          </cell>
          <cell r="R145">
            <v>0</v>
          </cell>
        </row>
        <row r="146">
          <cell r="B146">
            <v>1</v>
          </cell>
          <cell r="F146" t="str">
            <v>VIGILANTE ARMADO - 12X36 DIURNO</v>
          </cell>
          <cell r="R146">
            <v>321.68700000000001</v>
          </cell>
        </row>
        <row r="147">
          <cell r="B147">
            <v>1</v>
          </cell>
          <cell r="F147" t="str">
            <v>VIGILANTE ARMADO - 12X36 NOTURNO</v>
          </cell>
          <cell r="R147">
            <v>321.68700000000001</v>
          </cell>
        </row>
        <row r="148">
          <cell r="B148">
            <v>0</v>
          </cell>
          <cell r="F148" t="str">
            <v>VIGILANTE ARMADO - 12X36 NOTURNO</v>
          </cell>
          <cell r="R148">
            <v>0</v>
          </cell>
        </row>
        <row r="149">
          <cell r="B149">
            <v>1</v>
          </cell>
          <cell r="F149" t="str">
            <v>VIGILANTE ARMADO - 12X36 NOTURNO</v>
          </cell>
          <cell r="R149">
            <v>321.68700000000001</v>
          </cell>
        </row>
        <row r="150">
          <cell r="B150">
            <v>1</v>
          </cell>
          <cell r="F150" t="str">
            <v>VIGILANTE ARMADO - 12X36 DIURNO</v>
          </cell>
          <cell r="R150">
            <v>321.68700000000001</v>
          </cell>
        </row>
        <row r="151">
          <cell r="B151">
            <v>1</v>
          </cell>
          <cell r="F151" t="str">
            <v>VIGILANTE ARMADO - 12X36 DIURNO</v>
          </cell>
          <cell r="R151">
            <v>321.68700000000001</v>
          </cell>
        </row>
        <row r="152">
          <cell r="B152">
            <v>1</v>
          </cell>
          <cell r="F152" t="str">
            <v>VIGILANTE ARMADO - 12X36 NOTURNO</v>
          </cell>
          <cell r="R152">
            <v>321.68700000000001</v>
          </cell>
        </row>
        <row r="153">
          <cell r="B153">
            <v>1</v>
          </cell>
          <cell r="F153" t="str">
            <v>VIGILANTE ARMADO - 220 H</v>
          </cell>
          <cell r="R153">
            <v>415.08</v>
          </cell>
        </row>
        <row r="154">
          <cell r="B154">
            <v>1</v>
          </cell>
          <cell r="F154" t="str">
            <v>VIGILANTE ARMADO - 220 H</v>
          </cell>
          <cell r="R154">
            <v>415.08</v>
          </cell>
        </row>
        <row r="155">
          <cell r="B155">
            <v>1</v>
          </cell>
          <cell r="F155" t="str">
            <v>VIGILANTE ARMADO - 12X36 DIURNO</v>
          </cell>
          <cell r="R155">
            <v>321.68700000000001</v>
          </cell>
        </row>
        <row r="156">
          <cell r="B156">
            <v>1</v>
          </cell>
          <cell r="F156" t="str">
            <v>VIGILANTE ARMADO - 12X36 DIURNO</v>
          </cell>
          <cell r="R156">
            <v>321.68700000000001</v>
          </cell>
        </row>
        <row r="157">
          <cell r="B157">
            <v>1</v>
          </cell>
          <cell r="F157" t="str">
            <v>VIGILANTE ARMADO - 12X36 DIURNO</v>
          </cell>
          <cell r="R157">
            <v>321.68700000000001</v>
          </cell>
        </row>
        <row r="158">
          <cell r="B158">
            <v>0</v>
          </cell>
          <cell r="F158" t="str">
            <v>VIGILANTE ARMADO - 12X36 NOTURNO</v>
          </cell>
          <cell r="R158">
            <v>0</v>
          </cell>
        </row>
        <row r="159">
          <cell r="B159">
            <v>1</v>
          </cell>
          <cell r="F159" t="str">
            <v>VIGILANTE ARMADO - 12X36 NOTURNO</v>
          </cell>
          <cell r="R159">
            <v>321.68700000000001</v>
          </cell>
        </row>
        <row r="160">
          <cell r="B160">
            <v>0</v>
          </cell>
          <cell r="F160" t="str">
            <v>VIGILANTE ARMADO - 12X36 NOTURNO</v>
          </cell>
          <cell r="R160">
            <v>0</v>
          </cell>
        </row>
        <row r="161">
          <cell r="B161">
            <v>1</v>
          </cell>
          <cell r="F161" t="str">
            <v>VIGILANTE ARMADO - 12X36 NOTURNO</v>
          </cell>
          <cell r="R161">
            <v>321.68700000000001</v>
          </cell>
        </row>
        <row r="162">
          <cell r="B162">
            <v>0</v>
          </cell>
          <cell r="F162" t="str">
            <v>VIGILANTE ARMADO - 12X36 NOTURNO</v>
          </cell>
          <cell r="R162">
            <v>0</v>
          </cell>
        </row>
        <row r="163">
          <cell r="B163">
            <v>0</v>
          </cell>
          <cell r="F163" t="str">
            <v>VIGILANTE ARMADO - 12X36 NOTURNO</v>
          </cell>
          <cell r="R163">
            <v>0</v>
          </cell>
        </row>
        <row r="164">
          <cell r="B164">
            <v>1</v>
          </cell>
          <cell r="F164" t="str">
            <v>VIGILANTE ARMADO - 12X36 NOTURNO</v>
          </cell>
          <cell r="R164">
            <v>321.68700000000001</v>
          </cell>
        </row>
        <row r="165">
          <cell r="B165">
            <v>1</v>
          </cell>
          <cell r="F165" t="str">
            <v>VIGILANTE ARMADO - 12X36 DIURNO</v>
          </cell>
          <cell r="R165">
            <v>321.68700000000001</v>
          </cell>
        </row>
        <row r="166">
          <cell r="B166">
            <v>1</v>
          </cell>
          <cell r="F166" t="str">
            <v>VIGILANTE ARMADO - 12X36 NOTURNO</v>
          </cell>
          <cell r="R166">
            <v>321.68700000000001</v>
          </cell>
        </row>
        <row r="167">
          <cell r="B167">
            <v>1</v>
          </cell>
          <cell r="F167" t="str">
            <v>VIGILANTE ARMADO - 220 H</v>
          </cell>
          <cell r="R167">
            <v>415.08</v>
          </cell>
        </row>
        <row r="168">
          <cell r="B168">
            <v>1</v>
          </cell>
          <cell r="F168" t="str">
            <v>VIGILANTE ARMADO - 12X36 DIURNO</v>
          </cell>
          <cell r="R168">
            <v>321.68700000000001</v>
          </cell>
        </row>
        <row r="169">
          <cell r="B169">
            <v>1</v>
          </cell>
          <cell r="F169" t="str">
            <v>VIGILANTE ARMADO - 12X36 DIURNO</v>
          </cell>
          <cell r="R169">
            <v>321.68700000000001</v>
          </cell>
        </row>
        <row r="170">
          <cell r="B170">
            <v>1</v>
          </cell>
          <cell r="F170" t="str">
            <v>VIGILANTE ARMADO - 12X36 NOTURNO</v>
          </cell>
          <cell r="R170">
            <v>321.68700000000001</v>
          </cell>
        </row>
        <row r="171">
          <cell r="B171">
            <v>1</v>
          </cell>
          <cell r="F171" t="str">
            <v>VIGILANTE ARMADO - 12X36 NOTURNO</v>
          </cell>
          <cell r="R171">
            <v>321.68700000000001</v>
          </cell>
        </row>
        <row r="172">
          <cell r="B172">
            <v>0</v>
          </cell>
          <cell r="F172" t="str">
            <v>VIGILANTE ARMADO - 12X36 NOTURNO</v>
          </cell>
          <cell r="R172">
            <v>0</v>
          </cell>
        </row>
        <row r="173">
          <cell r="B173"/>
          <cell r="F173"/>
          <cell r="R173"/>
        </row>
        <row r="174">
          <cell r="B174"/>
          <cell r="F174"/>
          <cell r="R174"/>
        </row>
        <row r="175">
          <cell r="B175"/>
          <cell r="F175"/>
          <cell r="R175"/>
        </row>
        <row r="183">
          <cell r="B183" t="str">
            <v>FOI DEFINIDO QUE A METODOLOGIA DO CÁLCULO DE DIAS PARA VA E VT SERÁ IGUAL A "DIAS (20) MENOS DIAS ÚTEIS NÃO TRABALHADOS"</v>
          </cell>
          <cell r="F183"/>
          <cell r="R183"/>
        </row>
        <row r="184">
          <cell r="B184" t="str">
            <v xml:space="preserve">INICIALMENTE, QUANDO HOUVER FALTAS, FÉRIAS, AFASTAMENTOS, ETC, COM SUBSTITUTO, OS DIAS TRABALHADOS PELO SUBSTITUTO PODERÃO SER LANÇADOS NO TITULAR. </v>
          </cell>
          <cell r="F184"/>
          <cell r="R184"/>
        </row>
        <row r="185">
          <cell r="B185" t="str">
            <v>COM RELAÇÃO AO VALE TRANSPORTE, O DESCONTO DE 6% TERÁ SEMPRE DE SER PROPORCIONALIZADO PELOS DIAS TRABALHADOS NO MÊS (ISSO PARA O TITULAR E O SUBSTITUTO, SE HOUVER)</v>
          </cell>
          <cell r="F185"/>
          <cell r="R185"/>
        </row>
        <row r="186">
          <cell r="B186" t="str">
            <v>COM RELAÇÃO AO VALE TRANSPORTE, NAS FÉRIAS E FALTAS COM SUBSTITUTO, A REGRA É SEGUIR O TITULAR. SE ELE RECEBE O SUBSTITUTO RECEBE. SE NÃO RECEBE, O SUBSTITUTO NÃO RECEBE.</v>
          </cell>
          <cell r="F186"/>
          <cell r="R186"/>
        </row>
        <row r="187">
          <cell r="B187" t="str">
            <v>COM RELAÇÃO AO VALE TRANSPORTE, NAS LICENÇAS MATERNIDADE OU INSS E NAS DEMISSÕES,  A REGRA É SEGUIR O SUBSTITUTO OU NOVO CONTRATADO.</v>
          </cell>
          <cell r="F187"/>
          <cell r="R187"/>
        </row>
        <row r="188">
          <cell r="B188" t="str">
            <v>COM RELAÇÃO AO VALE TRANSPORTE, NO MÊS DA DEMISSÃO COM NOVO CONTRATADO,  SÓ PODE HAVER UM DESCONTO DE R$ 1,00  (POR DEFINIÇÃO SERÁ O DEMITIDO) POR POSTO DE TRABALHO.</v>
          </cell>
          <cell r="F188"/>
          <cell r="R188"/>
        </row>
        <row r="189">
          <cell r="B189" t="str">
            <v>COM RELAÇÃO AO VALE ALIMENTAÇÃO, OS VALORES DE CESTA BÁSICA SERÃO PROPORCIONALIZADOS. UTILIZAR O MESMO CRITÉRIO DOS TICKETS, OU SEJA, 20 DIAS MENOS DIAS ÚTEIS NÃO TRABALHADOS</v>
          </cell>
          <cell r="F189"/>
          <cell r="R189"/>
        </row>
      </sheetData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 e VT "/>
      <sheetName val="TR MENSAL"/>
      <sheetName val="VA E VT  (2)"/>
      <sheetName val="VA e VT  2"/>
      <sheetName val="Planilha1"/>
      <sheetName val="SEGURO"/>
      <sheetName val="VA E VT  MENSAL 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30</v>
          </cell>
          <cell r="Q5">
            <v>16</v>
          </cell>
          <cell r="U5">
            <v>332.06</v>
          </cell>
          <cell r="AG5">
            <v>0</v>
          </cell>
        </row>
        <row r="6">
          <cell r="G6" t="str">
            <v>VIGILANTE ARMADO - 220 H</v>
          </cell>
          <cell r="K6">
            <v>30</v>
          </cell>
          <cell r="Q6">
            <v>16</v>
          </cell>
          <cell r="U6">
            <v>332.06</v>
          </cell>
          <cell r="AG6">
            <v>0</v>
          </cell>
        </row>
        <row r="7">
          <cell r="G7" t="str">
            <v>VIGILANTE ARMADO - 220 H</v>
          </cell>
          <cell r="K7">
            <v>30</v>
          </cell>
          <cell r="Q7">
            <v>16</v>
          </cell>
          <cell r="U7">
            <v>332.06</v>
          </cell>
          <cell r="AG7">
            <v>0</v>
          </cell>
        </row>
        <row r="8">
          <cell r="G8" t="str">
            <v>VIGILANTE ARMADO - 220 H</v>
          </cell>
          <cell r="K8">
            <v>0</v>
          </cell>
          <cell r="Q8">
            <v>0</v>
          </cell>
          <cell r="U8">
            <v>0</v>
          </cell>
          <cell r="AG8">
            <v>0</v>
          </cell>
        </row>
        <row r="9">
          <cell r="G9" t="str">
            <v>VIGILANTE ARMADO - 220 H</v>
          </cell>
          <cell r="K9">
            <v>10</v>
          </cell>
          <cell r="Q9">
            <v>6</v>
          </cell>
          <cell r="U9">
            <v>124.52</v>
          </cell>
          <cell r="AG9">
            <v>0</v>
          </cell>
        </row>
        <row r="10">
          <cell r="G10" t="str">
            <v>VIGILANTE ARMADO - 220 H</v>
          </cell>
          <cell r="K10">
            <v>20</v>
          </cell>
          <cell r="Q10">
            <v>10</v>
          </cell>
          <cell r="U10">
            <v>207.54</v>
          </cell>
          <cell r="AG10">
            <v>0</v>
          </cell>
        </row>
        <row r="11">
          <cell r="G11" t="str">
            <v>VIGILANTE ARMADO - 220 H</v>
          </cell>
          <cell r="K11">
            <v>30</v>
          </cell>
          <cell r="Q11">
            <v>16</v>
          </cell>
          <cell r="U11">
            <v>332.06</v>
          </cell>
          <cell r="AG11">
            <v>0</v>
          </cell>
        </row>
        <row r="12">
          <cell r="G12" t="str">
            <v>VIGILANTE ARMADO - 12X36 DIURNO</v>
          </cell>
          <cell r="K12">
            <v>28</v>
          </cell>
          <cell r="Q12">
            <v>14</v>
          </cell>
          <cell r="U12">
            <v>290.56</v>
          </cell>
          <cell r="AG12">
            <v>163.51</v>
          </cell>
        </row>
        <row r="13">
          <cell r="G13" t="str">
            <v>VIGILANTE ARMADO - 12X36 DIURNO</v>
          </cell>
          <cell r="K13">
            <v>2</v>
          </cell>
          <cell r="Q13">
            <v>1</v>
          </cell>
          <cell r="U13">
            <v>20.75</v>
          </cell>
          <cell r="AG13">
            <v>0</v>
          </cell>
        </row>
        <row r="14">
          <cell r="G14" t="str">
            <v>VIGILANTE ARMADO - 12X36 DIURNO</v>
          </cell>
          <cell r="K14">
            <v>30</v>
          </cell>
          <cell r="Q14">
            <v>15</v>
          </cell>
          <cell r="U14">
            <v>311.31</v>
          </cell>
          <cell r="AG14">
            <v>226.51</v>
          </cell>
        </row>
        <row r="15">
          <cell r="G15" t="str">
            <v>VIGILANTE ARMADO - 12X36 DIURNO</v>
          </cell>
          <cell r="K15">
            <v>30</v>
          </cell>
          <cell r="Q15">
            <v>15</v>
          </cell>
          <cell r="U15">
            <v>311.31</v>
          </cell>
          <cell r="AG15">
            <v>0</v>
          </cell>
        </row>
        <row r="16">
          <cell r="G16" t="str">
            <v>VIGILANTE ARMADO - 12X36 DIURNO</v>
          </cell>
          <cell r="K16">
            <v>0</v>
          </cell>
          <cell r="Q16">
            <v>0</v>
          </cell>
          <cell r="U16">
            <v>0</v>
          </cell>
          <cell r="AG16">
            <v>0</v>
          </cell>
        </row>
        <row r="17">
          <cell r="G17" t="str">
            <v>VIGILANTE ARMADO - 12X36 DIURNO</v>
          </cell>
          <cell r="K17">
            <v>30</v>
          </cell>
          <cell r="Q17">
            <v>15</v>
          </cell>
          <cell r="U17">
            <v>311.31</v>
          </cell>
          <cell r="AG17">
            <v>41.26</v>
          </cell>
        </row>
        <row r="18">
          <cell r="G18" t="str">
            <v>VIGILANTE ARMADO - 12X36 NOTURNO</v>
          </cell>
          <cell r="K18">
            <v>0</v>
          </cell>
          <cell r="Q18">
            <v>0</v>
          </cell>
          <cell r="U18">
            <v>0</v>
          </cell>
          <cell r="AG18">
            <v>0</v>
          </cell>
        </row>
        <row r="19">
          <cell r="G19" t="str">
            <v>VIGILANTE ARMADO - 12X36 NOTURNO</v>
          </cell>
          <cell r="K19">
            <v>0</v>
          </cell>
          <cell r="Q19">
            <v>0</v>
          </cell>
          <cell r="U19">
            <v>0</v>
          </cell>
          <cell r="AG19">
            <v>0</v>
          </cell>
        </row>
        <row r="20">
          <cell r="G20" t="str">
            <v>VIGILANTE ARMADO - 12X36 NOTURNO</v>
          </cell>
          <cell r="K20">
            <v>30</v>
          </cell>
          <cell r="Q20">
            <v>15</v>
          </cell>
          <cell r="U20">
            <v>311.31</v>
          </cell>
          <cell r="AG20">
            <v>0</v>
          </cell>
        </row>
        <row r="21">
          <cell r="G21" t="str">
            <v>VIGILANTE ARMADO - 12X36 DIURNO</v>
          </cell>
          <cell r="K21">
            <v>30</v>
          </cell>
          <cell r="Q21">
            <v>15</v>
          </cell>
          <cell r="U21">
            <v>311.31</v>
          </cell>
          <cell r="AG21">
            <v>11.26</v>
          </cell>
        </row>
        <row r="22">
          <cell r="G22" t="str">
            <v>VIGILANTE ARMADO - 12X36 NOTURNO</v>
          </cell>
          <cell r="K22">
            <v>30</v>
          </cell>
          <cell r="Q22">
            <v>15</v>
          </cell>
          <cell r="U22">
            <v>311.31</v>
          </cell>
          <cell r="AG22">
            <v>0</v>
          </cell>
        </row>
        <row r="23">
          <cell r="G23" t="str">
            <v>VIGILANTE ARMADO - 220 H</v>
          </cell>
          <cell r="K23">
            <v>28</v>
          </cell>
          <cell r="Q23">
            <v>14</v>
          </cell>
          <cell r="U23">
            <v>290.56</v>
          </cell>
          <cell r="AG23">
            <v>88.91</v>
          </cell>
        </row>
        <row r="24">
          <cell r="G24" t="str">
            <v>VIGILANTE ARMADO - 220 H</v>
          </cell>
          <cell r="K24">
            <v>2</v>
          </cell>
          <cell r="Q24">
            <v>2</v>
          </cell>
          <cell r="U24">
            <v>41.51</v>
          </cell>
          <cell r="AG24">
            <v>0</v>
          </cell>
        </row>
        <row r="25">
          <cell r="G25" t="str">
            <v>VIGILANTE ARMADO - 12X36 NOTURNO</v>
          </cell>
          <cell r="K25">
            <v>30</v>
          </cell>
          <cell r="Q25">
            <v>15</v>
          </cell>
          <cell r="U25">
            <v>311.31</v>
          </cell>
          <cell r="AG25">
            <v>0</v>
          </cell>
        </row>
        <row r="26">
          <cell r="G26" t="str">
            <v>VIGILANTE ARMADO - 12X36 NOTURNO</v>
          </cell>
          <cell r="K26">
            <v>30</v>
          </cell>
          <cell r="Q26">
            <v>15</v>
          </cell>
          <cell r="U26">
            <v>311.31</v>
          </cell>
          <cell r="AG26">
            <v>0</v>
          </cell>
        </row>
        <row r="27">
          <cell r="G27" t="str">
            <v>VIGILANTE ARMADO - 12X36 NOTURNO</v>
          </cell>
          <cell r="K27">
            <v>30</v>
          </cell>
          <cell r="Q27">
            <v>15</v>
          </cell>
          <cell r="U27">
            <v>311.31</v>
          </cell>
          <cell r="AG27">
            <v>0</v>
          </cell>
        </row>
        <row r="28">
          <cell r="G28" t="str">
            <v>VIGILANTE ARMADO - 12X36 DIURNO</v>
          </cell>
          <cell r="K28">
            <v>0</v>
          </cell>
          <cell r="Q28">
            <v>0</v>
          </cell>
          <cell r="U28">
            <v>0</v>
          </cell>
          <cell r="AG28">
            <v>0</v>
          </cell>
        </row>
        <row r="29">
          <cell r="G29" t="str">
            <v>VIGILANTE ARMADO - 12X36 DIURNO</v>
          </cell>
          <cell r="K29">
            <v>25</v>
          </cell>
          <cell r="Q29">
            <v>12</v>
          </cell>
          <cell r="U29">
            <v>249.05</v>
          </cell>
          <cell r="AG29">
            <v>58.88</v>
          </cell>
        </row>
        <row r="30">
          <cell r="G30" t="str">
            <v>VIGILANTE ARMADO - 12X36 DIURNO</v>
          </cell>
          <cell r="K30">
            <v>5</v>
          </cell>
          <cell r="Q30">
            <v>3</v>
          </cell>
          <cell r="U30">
            <v>62.26</v>
          </cell>
          <cell r="AG30">
            <v>45.98</v>
          </cell>
        </row>
        <row r="31">
          <cell r="G31" t="str">
            <v>VIGILANTE ARMADO - 12X36 DIURNO</v>
          </cell>
          <cell r="K31">
            <v>0</v>
          </cell>
          <cell r="Q31">
            <v>0</v>
          </cell>
          <cell r="U31">
            <v>0</v>
          </cell>
          <cell r="AG31">
            <v>0</v>
          </cell>
        </row>
        <row r="32">
          <cell r="G32" t="str">
            <v>VIGILANTE ARMADO - 12X36 DIURNO</v>
          </cell>
          <cell r="K32">
            <v>0</v>
          </cell>
          <cell r="Q32">
            <v>0</v>
          </cell>
          <cell r="U32">
            <v>0</v>
          </cell>
          <cell r="AG32">
            <v>0</v>
          </cell>
        </row>
        <row r="33">
          <cell r="G33" t="str">
            <v>VIGILANTE ARMADO - 12X36 DIURNO</v>
          </cell>
          <cell r="K33">
            <v>30</v>
          </cell>
          <cell r="Q33">
            <v>15</v>
          </cell>
          <cell r="U33">
            <v>311.31</v>
          </cell>
          <cell r="AG33">
            <v>0</v>
          </cell>
        </row>
        <row r="34">
          <cell r="G34" t="str">
            <v>VIGILANTE ARMADO - 12X36 NOTURNO</v>
          </cell>
          <cell r="K34">
            <v>30</v>
          </cell>
          <cell r="Q34">
            <v>15</v>
          </cell>
          <cell r="U34">
            <v>311.31</v>
          </cell>
          <cell r="AG34">
            <v>0</v>
          </cell>
        </row>
        <row r="35">
          <cell r="G35" t="str">
            <v>VIGILANTE ARMADO - 12X36 DIURNO</v>
          </cell>
          <cell r="K35">
            <v>0</v>
          </cell>
          <cell r="Q35">
            <v>0</v>
          </cell>
          <cell r="U35">
            <v>0</v>
          </cell>
          <cell r="AG35">
            <v>0</v>
          </cell>
        </row>
        <row r="36">
          <cell r="G36" t="str">
            <v>VIGILANTE ARMADO - 12X36 DIURNO</v>
          </cell>
          <cell r="K36">
            <v>0</v>
          </cell>
          <cell r="Q36">
            <v>0</v>
          </cell>
          <cell r="U36">
            <v>0</v>
          </cell>
          <cell r="AG36">
            <v>0</v>
          </cell>
        </row>
        <row r="37">
          <cell r="G37" t="str">
            <v>VIGILANTE ARMADO - 12X36 DIURNO</v>
          </cell>
          <cell r="K37">
            <v>30</v>
          </cell>
          <cell r="Q37">
            <v>15</v>
          </cell>
          <cell r="U37">
            <v>311.31</v>
          </cell>
          <cell r="AG37">
            <v>0</v>
          </cell>
        </row>
        <row r="38">
          <cell r="G38" t="str">
            <v>VIGILANTE ARMADO - 12X36 DIURNO</v>
          </cell>
          <cell r="K38">
            <v>0</v>
          </cell>
          <cell r="Q38">
            <v>0</v>
          </cell>
          <cell r="U38">
            <v>0</v>
          </cell>
          <cell r="AG38">
            <v>0</v>
          </cell>
        </row>
        <row r="39">
          <cell r="G39" t="str">
            <v>VIGILANTE ARMADO - 12X36 DIURNO</v>
          </cell>
          <cell r="K39">
            <v>26</v>
          </cell>
          <cell r="Q39">
            <v>13</v>
          </cell>
          <cell r="U39">
            <v>269.8</v>
          </cell>
          <cell r="AG39">
            <v>126.76</v>
          </cell>
        </row>
        <row r="40">
          <cell r="G40" t="str">
            <v>VIGILANTE ARMADO - 12X36 DIURNO</v>
          </cell>
          <cell r="K40">
            <v>4</v>
          </cell>
          <cell r="Q40">
            <v>2</v>
          </cell>
          <cell r="U40">
            <v>41.51</v>
          </cell>
          <cell r="AG40">
            <v>0</v>
          </cell>
        </row>
        <row r="41">
          <cell r="G41" t="str">
            <v>VIGILANTE ARMADO - 12X36 DIURNO</v>
          </cell>
          <cell r="K41">
            <v>0</v>
          </cell>
          <cell r="Q41">
            <v>0</v>
          </cell>
          <cell r="U41">
            <v>0</v>
          </cell>
          <cell r="AG41">
            <v>0</v>
          </cell>
        </row>
        <row r="42">
          <cell r="G42" t="str">
            <v>VIGILANTE ARMADO - 220 H</v>
          </cell>
          <cell r="K42">
            <v>30</v>
          </cell>
          <cell r="Q42">
            <v>16</v>
          </cell>
          <cell r="U42">
            <v>332.06</v>
          </cell>
          <cell r="AG42">
            <v>0</v>
          </cell>
        </row>
        <row r="43">
          <cell r="G43" t="str">
            <v>VIGILANTE ARMADO - 220 H</v>
          </cell>
          <cell r="K43">
            <v>0</v>
          </cell>
          <cell r="Q43">
            <v>0</v>
          </cell>
          <cell r="U43">
            <v>0</v>
          </cell>
          <cell r="AG43">
            <v>0</v>
          </cell>
        </row>
        <row r="44">
          <cell r="G44" t="str">
            <v>VIGILANTE ARMADO - 12X36 DIURNO</v>
          </cell>
          <cell r="K44">
            <v>30</v>
          </cell>
          <cell r="Q44">
            <v>15</v>
          </cell>
          <cell r="U44">
            <v>311.31</v>
          </cell>
          <cell r="AG44">
            <v>11.26</v>
          </cell>
        </row>
        <row r="45">
          <cell r="G45" t="str">
            <v>VIGILANTE ARMADO - 12X36 DIURNO</v>
          </cell>
          <cell r="K45">
            <v>28</v>
          </cell>
          <cell r="Q45">
            <v>14</v>
          </cell>
          <cell r="U45">
            <v>290.56</v>
          </cell>
          <cell r="AG45">
            <v>0</v>
          </cell>
        </row>
        <row r="46">
          <cell r="G46" t="str">
            <v>VIGILANTE ARMADO - 12X36 DIURNO</v>
          </cell>
          <cell r="K46">
            <v>2</v>
          </cell>
          <cell r="Q46">
            <v>1</v>
          </cell>
          <cell r="U46">
            <v>20.75</v>
          </cell>
          <cell r="AG46">
            <v>0</v>
          </cell>
        </row>
        <row r="47">
          <cell r="G47" t="str">
            <v>VIGILANTE ARMADO - 12X36 NOTURNO</v>
          </cell>
          <cell r="K47">
            <v>0</v>
          </cell>
          <cell r="Q47">
            <v>0</v>
          </cell>
          <cell r="U47">
            <v>0</v>
          </cell>
          <cell r="AG47">
            <v>0</v>
          </cell>
        </row>
        <row r="48">
          <cell r="G48" t="str">
            <v>VIGILANTE ARMADO - 12X36 NOTURNO</v>
          </cell>
          <cell r="K48">
            <v>30</v>
          </cell>
          <cell r="Q48">
            <v>15</v>
          </cell>
          <cell r="U48">
            <v>311.31</v>
          </cell>
          <cell r="AG48">
            <v>230.26</v>
          </cell>
        </row>
        <row r="49">
          <cell r="G49" t="str">
            <v>VIGILANTE ARMADO - 12X36 NOTURNO</v>
          </cell>
          <cell r="K49">
            <v>0</v>
          </cell>
          <cell r="Q49">
            <v>0</v>
          </cell>
          <cell r="U49">
            <v>0</v>
          </cell>
          <cell r="AG49">
            <v>0</v>
          </cell>
        </row>
        <row r="50">
          <cell r="G50" t="str">
            <v>VIGILANTE ARMADO - 220 H</v>
          </cell>
          <cell r="K50">
            <v>28</v>
          </cell>
          <cell r="Q50">
            <v>15</v>
          </cell>
          <cell r="U50">
            <v>311.31</v>
          </cell>
          <cell r="AG50">
            <v>19.510000000000002</v>
          </cell>
        </row>
        <row r="51">
          <cell r="G51" t="str">
            <v>VIGILANTE ARMADO - 220 H</v>
          </cell>
          <cell r="K51">
            <v>2</v>
          </cell>
          <cell r="Q51">
            <v>1</v>
          </cell>
          <cell r="U51">
            <v>20.75</v>
          </cell>
          <cell r="AG51">
            <v>0</v>
          </cell>
        </row>
        <row r="52">
          <cell r="G52" t="str">
            <v>VIGILANTE ARMADO - 12X36 DIURNO</v>
          </cell>
          <cell r="K52">
            <v>30</v>
          </cell>
          <cell r="Q52">
            <v>15</v>
          </cell>
          <cell r="U52">
            <v>311.31</v>
          </cell>
          <cell r="AG52">
            <v>0</v>
          </cell>
        </row>
        <row r="53">
          <cell r="G53" t="str">
            <v>VIGILANTE ARMADO - 12X36 DIURNO</v>
          </cell>
          <cell r="K53">
            <v>28</v>
          </cell>
          <cell r="Q53">
            <v>14</v>
          </cell>
          <cell r="U53">
            <v>290.56</v>
          </cell>
          <cell r="AG53">
            <v>0</v>
          </cell>
        </row>
        <row r="54">
          <cell r="G54" t="str">
            <v>VIGILANTE ARMADO - 12X36 DIURNO</v>
          </cell>
          <cell r="K54">
            <v>2</v>
          </cell>
          <cell r="Q54">
            <v>1</v>
          </cell>
          <cell r="U54">
            <v>20.75</v>
          </cell>
          <cell r="AG54">
            <v>0</v>
          </cell>
        </row>
        <row r="55">
          <cell r="G55" t="str">
            <v>VIGILANTE ARMADO - 12X36 NOTURNO</v>
          </cell>
          <cell r="K55">
            <v>30</v>
          </cell>
          <cell r="Q55">
            <v>15</v>
          </cell>
          <cell r="U55">
            <v>311.31</v>
          </cell>
          <cell r="AG55">
            <v>0</v>
          </cell>
        </row>
        <row r="56">
          <cell r="G56" t="str">
            <v>VIGILANTE ARMADO - 12X36 DIURNO</v>
          </cell>
          <cell r="K56">
            <v>30</v>
          </cell>
          <cell r="Q56">
            <v>15</v>
          </cell>
          <cell r="U56">
            <v>311.31</v>
          </cell>
          <cell r="AG56">
            <v>0</v>
          </cell>
        </row>
        <row r="57">
          <cell r="G57" t="str">
            <v>VIGILANTE ARMADO - 12X36 DIURNO</v>
          </cell>
          <cell r="K57">
            <v>30</v>
          </cell>
          <cell r="Q57">
            <v>15</v>
          </cell>
          <cell r="U57">
            <v>311.31</v>
          </cell>
          <cell r="AG57">
            <v>11.26</v>
          </cell>
        </row>
        <row r="58">
          <cell r="G58" t="str">
            <v>VIGILANTE ARMADO - 12X36 NOTURNO</v>
          </cell>
          <cell r="K58">
            <v>30</v>
          </cell>
          <cell r="Q58">
            <v>15</v>
          </cell>
          <cell r="U58">
            <v>311.31</v>
          </cell>
          <cell r="AG58">
            <v>133.86000000000001</v>
          </cell>
        </row>
        <row r="59">
          <cell r="G59" t="str">
            <v>VIGILANTE ARMADO - 12X36 NOTURNO</v>
          </cell>
          <cell r="K59">
            <v>30</v>
          </cell>
          <cell r="Q59">
            <v>15</v>
          </cell>
          <cell r="U59">
            <v>311.31</v>
          </cell>
          <cell r="AG59">
            <v>0</v>
          </cell>
        </row>
        <row r="60">
          <cell r="G60" t="str">
            <v>VIGILANTE ARMADO - 12X36 DIURNO</v>
          </cell>
          <cell r="K60">
            <v>0</v>
          </cell>
          <cell r="Q60">
            <v>0</v>
          </cell>
          <cell r="U60">
            <v>0</v>
          </cell>
          <cell r="AG60">
            <v>0</v>
          </cell>
        </row>
        <row r="61">
          <cell r="G61" t="str">
            <v>VIGILANTE ARMADO - 12X36 DIURNO</v>
          </cell>
          <cell r="K61">
            <v>30</v>
          </cell>
          <cell r="Q61">
            <v>15</v>
          </cell>
          <cell r="U61">
            <v>311.31</v>
          </cell>
          <cell r="AG61">
            <v>0</v>
          </cell>
        </row>
        <row r="62">
          <cell r="G62" t="str">
            <v>VIGILANTE ARMADO - 12X36 NOTURNO</v>
          </cell>
          <cell r="K62">
            <v>30</v>
          </cell>
          <cell r="Q62">
            <v>15</v>
          </cell>
          <cell r="U62">
            <v>311.31</v>
          </cell>
          <cell r="AG62">
            <v>0</v>
          </cell>
        </row>
        <row r="63">
          <cell r="G63" t="str">
            <v>VIGILANTE ARMADO - 12X36 NOTURNO</v>
          </cell>
          <cell r="K63">
            <v>1</v>
          </cell>
          <cell r="Q63">
            <v>0</v>
          </cell>
          <cell r="U63">
            <v>0</v>
          </cell>
          <cell r="AG63">
            <v>0</v>
          </cell>
        </row>
        <row r="64">
          <cell r="G64" t="str">
            <v>VIGILANTE ARMADO - 12X36 NOTURNO</v>
          </cell>
          <cell r="K64">
            <v>29</v>
          </cell>
          <cell r="Q64">
            <v>15</v>
          </cell>
          <cell r="U64">
            <v>311.31</v>
          </cell>
          <cell r="AG64">
            <v>216.38</v>
          </cell>
        </row>
        <row r="65">
          <cell r="G65" t="str">
            <v>VIGILANTE ARMADO - 12X36 DIURNO</v>
          </cell>
          <cell r="K65">
            <v>0</v>
          </cell>
          <cell r="Q65">
            <v>0</v>
          </cell>
          <cell r="U65">
            <v>0</v>
          </cell>
          <cell r="AG65">
            <v>0</v>
          </cell>
        </row>
        <row r="66">
          <cell r="G66" t="str">
            <v>VIGILANTE ARMADO - 12X36 DIURNO</v>
          </cell>
          <cell r="K66">
            <v>0</v>
          </cell>
          <cell r="Q66">
            <v>0</v>
          </cell>
          <cell r="U66">
            <v>0</v>
          </cell>
          <cell r="AG66">
            <v>0</v>
          </cell>
        </row>
        <row r="67">
          <cell r="G67" t="str">
            <v>VIGILANTE ARMADO - 12X36 DIURNO</v>
          </cell>
          <cell r="K67">
            <v>30</v>
          </cell>
          <cell r="Q67">
            <v>15</v>
          </cell>
          <cell r="U67">
            <v>311.31</v>
          </cell>
          <cell r="AG67">
            <v>0</v>
          </cell>
        </row>
        <row r="68">
          <cell r="G68" t="str">
            <v>VIGILANTE ARMADO - 12X36 DIURNO</v>
          </cell>
          <cell r="K68">
            <v>28</v>
          </cell>
          <cell r="Q68">
            <v>14</v>
          </cell>
          <cell r="U68">
            <v>290.56</v>
          </cell>
          <cell r="AG68">
            <v>0</v>
          </cell>
        </row>
        <row r="69">
          <cell r="G69" t="str">
            <v>VIGILANTE ARMADO - 12X36 DIURNO</v>
          </cell>
          <cell r="K69">
            <v>2</v>
          </cell>
          <cell r="Q69">
            <v>1</v>
          </cell>
          <cell r="U69">
            <v>20.75</v>
          </cell>
          <cell r="AG69">
            <v>0</v>
          </cell>
        </row>
        <row r="70">
          <cell r="G70" t="str">
            <v>VIGILANTE ARMADO - 12X36 NOTURNO</v>
          </cell>
          <cell r="K70">
            <v>0</v>
          </cell>
          <cell r="Q70">
            <v>0</v>
          </cell>
          <cell r="U70">
            <v>0</v>
          </cell>
          <cell r="AG70">
            <v>0</v>
          </cell>
        </row>
        <row r="71">
          <cell r="G71" t="str">
            <v>VIGILANTE ARMADO - 12X36 NOTURNO</v>
          </cell>
          <cell r="K71">
            <v>0</v>
          </cell>
          <cell r="Q71">
            <v>0</v>
          </cell>
          <cell r="U71">
            <v>0</v>
          </cell>
          <cell r="AG71">
            <v>0</v>
          </cell>
        </row>
        <row r="72">
          <cell r="G72" t="str">
            <v>VIGILANTE ARMADO - 12X36 NOTURNO</v>
          </cell>
          <cell r="K72">
            <v>30</v>
          </cell>
          <cell r="Q72">
            <v>15</v>
          </cell>
          <cell r="U72">
            <v>311.31</v>
          </cell>
          <cell r="AG72">
            <v>0</v>
          </cell>
        </row>
        <row r="73">
          <cell r="G73" t="str">
            <v>VIGILANTE ARMADO - 12X36 NOTURNO</v>
          </cell>
          <cell r="K73">
            <v>30</v>
          </cell>
          <cell r="Q73">
            <v>15</v>
          </cell>
          <cell r="U73">
            <v>311.31</v>
          </cell>
          <cell r="AG73">
            <v>0</v>
          </cell>
        </row>
        <row r="74">
          <cell r="G74" t="str">
            <v>VIGILANTE ARMADO - 220 H</v>
          </cell>
          <cell r="K74">
            <v>30</v>
          </cell>
          <cell r="Q74">
            <v>16</v>
          </cell>
          <cell r="U74">
            <v>332.06</v>
          </cell>
          <cell r="AG74">
            <v>111.46</v>
          </cell>
        </row>
        <row r="75">
          <cell r="G75" t="str">
            <v>VIGILANTE ARMADO - 220 H</v>
          </cell>
          <cell r="K75">
            <v>30</v>
          </cell>
          <cell r="Q75">
            <v>16</v>
          </cell>
          <cell r="U75">
            <v>332.06</v>
          </cell>
          <cell r="AG75">
            <v>104.51</v>
          </cell>
        </row>
        <row r="76">
          <cell r="G76" t="str">
            <v>VIGILANTE ARMADO - 12X36 DIURNO</v>
          </cell>
          <cell r="K76">
            <v>30</v>
          </cell>
          <cell r="Q76">
            <v>15</v>
          </cell>
          <cell r="U76">
            <v>311.31</v>
          </cell>
          <cell r="AG76">
            <v>0</v>
          </cell>
        </row>
        <row r="77">
          <cell r="G77" t="str">
            <v>VIGILANTE ARMADO - 12X36 DIURNO</v>
          </cell>
          <cell r="K77">
            <v>30</v>
          </cell>
          <cell r="Q77">
            <v>15</v>
          </cell>
          <cell r="U77">
            <v>311.31</v>
          </cell>
          <cell r="AG77">
            <v>0</v>
          </cell>
        </row>
        <row r="78">
          <cell r="G78" t="str">
            <v>VIGILANTE ARMADO - 220 H</v>
          </cell>
          <cell r="K78">
            <v>30</v>
          </cell>
          <cell r="Q78">
            <v>16</v>
          </cell>
          <cell r="U78">
            <v>332.06</v>
          </cell>
          <cell r="AG78">
            <v>0</v>
          </cell>
        </row>
        <row r="79">
          <cell r="G79" t="str">
            <v>VIGILANTE ARMADO - 220 H</v>
          </cell>
          <cell r="K79">
            <v>15</v>
          </cell>
          <cell r="Q79">
            <v>7</v>
          </cell>
          <cell r="U79">
            <v>145.28</v>
          </cell>
          <cell r="AG79">
            <v>0</v>
          </cell>
        </row>
        <row r="80">
          <cell r="G80" t="str">
            <v>VIGILANTE ARMADO - 220 H</v>
          </cell>
          <cell r="K80">
            <v>14</v>
          </cell>
          <cell r="Q80">
            <v>8</v>
          </cell>
          <cell r="U80">
            <v>166.03</v>
          </cell>
          <cell r="AG80">
            <v>154.25</v>
          </cell>
        </row>
        <row r="81">
          <cell r="G81" t="str">
            <v>VIGILANTE ARMADO - 220 H</v>
          </cell>
          <cell r="K81">
            <v>1</v>
          </cell>
          <cell r="Q81">
            <v>1</v>
          </cell>
          <cell r="U81">
            <v>20.75</v>
          </cell>
          <cell r="AG81">
            <v>0</v>
          </cell>
        </row>
        <row r="82">
          <cell r="G82" t="str">
            <v>VIGILANTE ARMADO - 220 H</v>
          </cell>
          <cell r="K82">
            <v>30</v>
          </cell>
          <cell r="Q82">
            <v>16</v>
          </cell>
          <cell r="U82">
            <v>332.06</v>
          </cell>
          <cell r="AG82">
            <v>0</v>
          </cell>
        </row>
        <row r="83">
          <cell r="G83" t="str">
            <v>VIGILANTE ARMADO - 220 H</v>
          </cell>
          <cell r="K83">
            <v>30</v>
          </cell>
          <cell r="Q83">
            <v>16</v>
          </cell>
          <cell r="U83">
            <v>332.06</v>
          </cell>
          <cell r="AG83">
            <v>0</v>
          </cell>
        </row>
        <row r="84">
          <cell r="G84" t="str">
            <v>VIGILANTE ARMADO - 220 H</v>
          </cell>
          <cell r="K84">
            <v>30</v>
          </cell>
          <cell r="Q84">
            <v>16</v>
          </cell>
          <cell r="U84">
            <v>332.06</v>
          </cell>
          <cell r="AG84">
            <v>0</v>
          </cell>
        </row>
        <row r="85">
          <cell r="G85" t="str">
            <v>VIGILANTE ARMADO - 12X36 NOTURNO</v>
          </cell>
          <cell r="K85">
            <v>30</v>
          </cell>
          <cell r="Q85">
            <v>15</v>
          </cell>
          <cell r="U85">
            <v>311.31</v>
          </cell>
          <cell r="AG85">
            <v>0</v>
          </cell>
        </row>
        <row r="86">
          <cell r="G86" t="str">
            <v>VIGILANTE ARMADO - 12X36 NOTURNO</v>
          </cell>
          <cell r="K86">
            <v>30</v>
          </cell>
          <cell r="Q86">
            <v>15</v>
          </cell>
          <cell r="U86">
            <v>311.31</v>
          </cell>
          <cell r="AG86">
            <v>0</v>
          </cell>
        </row>
        <row r="87">
          <cell r="G87" t="str">
            <v>VIGILANTE ARMADO - 12X36 DIURNO</v>
          </cell>
          <cell r="K87">
            <v>30</v>
          </cell>
          <cell r="Q87">
            <v>15</v>
          </cell>
          <cell r="U87">
            <v>311.31</v>
          </cell>
          <cell r="AG87">
            <v>68.260000000000005</v>
          </cell>
        </row>
        <row r="88">
          <cell r="G88" t="str">
            <v>VIGILANTE ARMADO - 12X36 DIURNO</v>
          </cell>
          <cell r="K88">
            <v>30</v>
          </cell>
          <cell r="Q88">
            <v>15</v>
          </cell>
          <cell r="U88">
            <v>311.31</v>
          </cell>
          <cell r="AG88">
            <v>14.26</v>
          </cell>
        </row>
        <row r="89">
          <cell r="G89" t="str">
            <v>VIGILANTE ARMADO - 220 H</v>
          </cell>
          <cell r="K89">
            <v>0</v>
          </cell>
          <cell r="Q89">
            <v>0</v>
          </cell>
          <cell r="U89">
            <v>0</v>
          </cell>
          <cell r="AG89">
            <v>0</v>
          </cell>
        </row>
        <row r="90">
          <cell r="G90" t="str">
            <v>VIGILANTE ARMADO - 220 H</v>
          </cell>
          <cell r="K90">
            <v>19</v>
          </cell>
          <cell r="Q90">
            <v>9</v>
          </cell>
          <cell r="U90">
            <v>186.79</v>
          </cell>
          <cell r="AG90">
            <v>0</v>
          </cell>
        </row>
        <row r="91">
          <cell r="G91" t="str">
            <v>VIGILANTE ARMADO - 220 H</v>
          </cell>
          <cell r="K91">
            <v>11</v>
          </cell>
          <cell r="Q91">
            <v>7</v>
          </cell>
          <cell r="U91">
            <v>145.28</v>
          </cell>
          <cell r="AG91">
            <v>0</v>
          </cell>
        </row>
        <row r="92">
          <cell r="G92" t="str">
            <v>VIGILANTE ARMADO - 220 H</v>
          </cell>
          <cell r="K92">
            <v>30</v>
          </cell>
          <cell r="Q92">
            <v>16</v>
          </cell>
          <cell r="U92">
            <v>332.06</v>
          </cell>
          <cell r="AG92">
            <v>0</v>
          </cell>
        </row>
        <row r="93">
          <cell r="G93" t="str">
            <v>VIGILANTE ARMADO - 220 H</v>
          </cell>
          <cell r="K93">
            <v>0</v>
          </cell>
          <cell r="Q93">
            <v>0</v>
          </cell>
          <cell r="U93">
            <v>0</v>
          </cell>
          <cell r="AG93">
            <v>0</v>
          </cell>
        </row>
        <row r="94">
          <cell r="G94" t="str">
            <v>VIGILANTE ARMADO - 220 H</v>
          </cell>
          <cell r="K94">
            <v>0</v>
          </cell>
          <cell r="Q94">
            <v>0</v>
          </cell>
          <cell r="U94">
            <v>0</v>
          </cell>
          <cell r="AG94">
            <v>0</v>
          </cell>
        </row>
        <row r="95">
          <cell r="G95" t="str">
            <v>VIGILANTE ARMADO - 220 H</v>
          </cell>
          <cell r="K95">
            <v>30</v>
          </cell>
          <cell r="Q95">
            <v>16</v>
          </cell>
          <cell r="U95">
            <v>332.06</v>
          </cell>
          <cell r="AG95">
            <v>0</v>
          </cell>
        </row>
        <row r="96">
          <cell r="G96" t="str">
            <v>VIGILANTE ARMADO - 12X36 DIURNO</v>
          </cell>
          <cell r="K96">
            <v>30</v>
          </cell>
          <cell r="Q96">
            <v>15</v>
          </cell>
          <cell r="U96">
            <v>311.31</v>
          </cell>
          <cell r="AG96">
            <v>0</v>
          </cell>
        </row>
        <row r="97">
          <cell r="G97" t="str">
            <v>VIGILANTE ARMADO - 12X36 NOTURNO</v>
          </cell>
          <cell r="K97">
            <v>24</v>
          </cell>
          <cell r="Q97">
            <v>12</v>
          </cell>
          <cell r="U97">
            <v>249.05</v>
          </cell>
          <cell r="AG97">
            <v>0</v>
          </cell>
        </row>
        <row r="98">
          <cell r="G98" t="str">
            <v>VIGILANTE ARMADO - 12X36 NOTURNO</v>
          </cell>
          <cell r="K98">
            <v>6</v>
          </cell>
          <cell r="Q98">
            <v>3</v>
          </cell>
          <cell r="U98">
            <v>62.26</v>
          </cell>
          <cell r="AG98">
            <v>0</v>
          </cell>
        </row>
        <row r="99">
          <cell r="G99" t="str">
            <v>VIGILANTE ARMADO - 12X36 DIURNO</v>
          </cell>
          <cell r="K99">
            <v>9</v>
          </cell>
          <cell r="Q99">
            <v>4</v>
          </cell>
          <cell r="U99">
            <v>83.02</v>
          </cell>
          <cell r="AG99">
            <v>0</v>
          </cell>
        </row>
        <row r="100">
          <cell r="G100" t="str">
            <v>VIGILANTE ARMADO - 12X36 DIURNO</v>
          </cell>
          <cell r="K100">
            <v>21</v>
          </cell>
          <cell r="Q100">
            <v>11</v>
          </cell>
          <cell r="U100">
            <v>228.29</v>
          </cell>
          <cell r="AG100">
            <v>0</v>
          </cell>
        </row>
        <row r="101">
          <cell r="G101" t="str">
            <v>VIGILANTE ARMADO - 12X36 NOTURNO</v>
          </cell>
          <cell r="K101">
            <v>30</v>
          </cell>
          <cell r="Q101">
            <v>15</v>
          </cell>
          <cell r="U101">
            <v>311.31</v>
          </cell>
          <cell r="AG101">
            <v>0</v>
          </cell>
        </row>
        <row r="102">
          <cell r="G102" t="str">
            <v>VIGILANTE ARMADO - 220 H</v>
          </cell>
          <cell r="K102">
            <v>0</v>
          </cell>
          <cell r="Q102">
            <v>0</v>
          </cell>
          <cell r="U102">
            <v>0</v>
          </cell>
          <cell r="AG102">
            <v>0</v>
          </cell>
        </row>
        <row r="103">
          <cell r="G103" t="str">
            <v>VIGILANTE ARMADO - 220 H</v>
          </cell>
          <cell r="K103">
            <v>30</v>
          </cell>
          <cell r="Q103">
            <v>16</v>
          </cell>
          <cell r="U103">
            <v>332.06</v>
          </cell>
          <cell r="AG103">
            <v>0</v>
          </cell>
        </row>
        <row r="104">
          <cell r="G104" t="str">
            <v>VIGILANTE ARMADO - 220 H</v>
          </cell>
          <cell r="K104">
            <v>30</v>
          </cell>
          <cell r="Q104">
            <v>16</v>
          </cell>
          <cell r="U104">
            <v>332.06</v>
          </cell>
          <cell r="AG104">
            <v>0</v>
          </cell>
        </row>
        <row r="105">
          <cell r="G105" t="str">
            <v>VIGILANTE ARMADO - 220 H</v>
          </cell>
          <cell r="K105">
            <v>0</v>
          </cell>
          <cell r="Q105">
            <v>0</v>
          </cell>
          <cell r="U105">
            <v>0</v>
          </cell>
          <cell r="AG105">
            <v>0</v>
          </cell>
        </row>
        <row r="106">
          <cell r="G106" t="str">
            <v>VIGILANTE ARMADO - 220 H</v>
          </cell>
          <cell r="K106">
            <v>0</v>
          </cell>
          <cell r="Q106">
            <v>0</v>
          </cell>
          <cell r="U106">
            <v>0</v>
          </cell>
          <cell r="AG106">
            <v>0</v>
          </cell>
        </row>
        <row r="107">
          <cell r="G107" t="str">
            <v>VIGILANTE ARMADO - 220 H</v>
          </cell>
          <cell r="K107">
            <v>11</v>
          </cell>
          <cell r="Q107">
            <v>7</v>
          </cell>
          <cell r="U107">
            <v>145.28</v>
          </cell>
          <cell r="AG107">
            <v>0</v>
          </cell>
        </row>
        <row r="108">
          <cell r="G108" t="str">
            <v>VIGILANTE ARMADO - 220 H</v>
          </cell>
          <cell r="K108">
            <v>19</v>
          </cell>
          <cell r="Q108">
            <v>9</v>
          </cell>
          <cell r="U108">
            <v>186.79</v>
          </cell>
          <cell r="AG108">
            <v>0</v>
          </cell>
        </row>
        <row r="109">
          <cell r="G109" t="str">
            <v>VIGILANTE ARMADO - 220 H</v>
          </cell>
          <cell r="K109">
            <v>30</v>
          </cell>
          <cell r="Q109">
            <v>16</v>
          </cell>
          <cell r="U109">
            <v>332.06</v>
          </cell>
          <cell r="AG109">
            <v>0</v>
          </cell>
        </row>
        <row r="110">
          <cell r="G110" t="str">
            <v>VIGILANTE ARMADO - 220 H</v>
          </cell>
          <cell r="K110">
            <v>30</v>
          </cell>
          <cell r="Q110">
            <v>16</v>
          </cell>
          <cell r="U110">
            <v>332.06</v>
          </cell>
          <cell r="AG110">
            <v>0</v>
          </cell>
        </row>
        <row r="111">
          <cell r="G111" t="str">
            <v>VIGILANTE ARMADO - 220 H</v>
          </cell>
          <cell r="K111">
            <v>30</v>
          </cell>
          <cell r="Q111">
            <v>16</v>
          </cell>
          <cell r="U111">
            <v>332.06</v>
          </cell>
          <cell r="AG111">
            <v>0</v>
          </cell>
        </row>
        <row r="112">
          <cell r="G112" t="str">
            <v>VIGILANTE ARMADO - 12X36 DIURNO</v>
          </cell>
          <cell r="K112">
            <v>0</v>
          </cell>
          <cell r="Q112">
            <v>0</v>
          </cell>
          <cell r="U112">
            <v>0</v>
          </cell>
          <cell r="AG112">
            <v>0</v>
          </cell>
        </row>
        <row r="113">
          <cell r="G113" t="str">
            <v>VIGILANTE ARMADO - 220 H</v>
          </cell>
          <cell r="K113">
            <v>30</v>
          </cell>
          <cell r="Q113">
            <v>16</v>
          </cell>
          <cell r="U113">
            <v>332.06</v>
          </cell>
          <cell r="AG113">
            <v>0</v>
          </cell>
        </row>
        <row r="114">
          <cell r="G114" t="str">
            <v>VIGILANTE ARMADO - 12X36 DIURNO</v>
          </cell>
          <cell r="K114">
            <v>30</v>
          </cell>
          <cell r="Q114">
            <v>15</v>
          </cell>
          <cell r="U114">
            <v>311.31</v>
          </cell>
          <cell r="AG114">
            <v>0</v>
          </cell>
        </row>
        <row r="115">
          <cell r="G115" t="str">
            <v>VIGILANTE ARMADO - 12X36 NOTURNO</v>
          </cell>
          <cell r="K115">
            <v>30</v>
          </cell>
          <cell r="Q115">
            <v>15</v>
          </cell>
          <cell r="U115">
            <v>311.31</v>
          </cell>
          <cell r="AG115">
            <v>0</v>
          </cell>
        </row>
        <row r="116">
          <cell r="G116" t="str">
            <v>VIGILANTE ARMADO - 12X36 DIURNO</v>
          </cell>
          <cell r="K116">
            <v>30</v>
          </cell>
          <cell r="Q116">
            <v>15</v>
          </cell>
          <cell r="U116">
            <v>311.31</v>
          </cell>
          <cell r="AG116">
            <v>0</v>
          </cell>
        </row>
        <row r="117">
          <cell r="G117" t="str">
            <v>VIGILANTE ARMADO - 12X36 DIURNO</v>
          </cell>
          <cell r="K117">
            <v>0</v>
          </cell>
          <cell r="Q117">
            <v>0</v>
          </cell>
          <cell r="U117">
            <v>0</v>
          </cell>
          <cell r="AG117">
            <v>0</v>
          </cell>
        </row>
        <row r="118">
          <cell r="G118" t="str">
            <v>VIGILANTE ARMADO - 12X36 DIURNO</v>
          </cell>
          <cell r="K118">
            <v>0</v>
          </cell>
          <cell r="Q118">
            <v>0</v>
          </cell>
          <cell r="U118">
            <v>0</v>
          </cell>
          <cell r="AG118">
            <v>0</v>
          </cell>
        </row>
        <row r="119">
          <cell r="G119" t="str">
            <v>VIGILANTE ARMADO - 12X36 NOTURNO</v>
          </cell>
          <cell r="K119">
            <v>30</v>
          </cell>
          <cell r="Q119">
            <v>15</v>
          </cell>
          <cell r="U119">
            <v>311.31</v>
          </cell>
          <cell r="AG119">
            <v>0</v>
          </cell>
        </row>
        <row r="120">
          <cell r="G120" t="str">
            <v>VIGILANTE ARMADO - 12X36 NOTURNO</v>
          </cell>
          <cell r="K120">
            <v>0</v>
          </cell>
          <cell r="Q120">
            <v>0</v>
          </cell>
          <cell r="U120">
            <v>0</v>
          </cell>
          <cell r="AG120">
            <v>0</v>
          </cell>
        </row>
        <row r="121">
          <cell r="G121" t="str">
            <v>VIGILANTE ARMADO - 220 H</v>
          </cell>
          <cell r="K121">
            <v>30</v>
          </cell>
          <cell r="Q121">
            <v>16</v>
          </cell>
          <cell r="U121">
            <v>332.06</v>
          </cell>
          <cell r="AG121">
            <v>0</v>
          </cell>
        </row>
        <row r="122">
          <cell r="G122" t="str">
            <v>VIGILANTE ARMADO - 12X36 NOTURNO</v>
          </cell>
          <cell r="K122">
            <v>30</v>
          </cell>
          <cell r="Q122">
            <v>15</v>
          </cell>
          <cell r="U122">
            <v>311.31</v>
          </cell>
          <cell r="AG122">
            <v>0</v>
          </cell>
        </row>
        <row r="123">
          <cell r="G123" t="str">
            <v>VIGILANTE ARMADO - 12X36 NOTURNO</v>
          </cell>
          <cell r="K123">
            <v>0</v>
          </cell>
          <cell r="Q123">
            <v>0</v>
          </cell>
          <cell r="U123">
            <v>0</v>
          </cell>
          <cell r="AG123">
            <v>0</v>
          </cell>
        </row>
        <row r="124">
          <cell r="G124" t="str">
            <v>VIGILANTE ARMADO - 12X36 NOTURNO</v>
          </cell>
          <cell r="K124">
            <v>0</v>
          </cell>
          <cell r="Q124">
            <v>0</v>
          </cell>
          <cell r="U124">
            <v>0</v>
          </cell>
          <cell r="AG124">
            <v>0</v>
          </cell>
        </row>
        <row r="125">
          <cell r="G125" t="str">
            <v>VIGILANTE ARMADO - 12X36 NOTURNO</v>
          </cell>
          <cell r="K125">
            <v>30</v>
          </cell>
          <cell r="Q125">
            <v>15</v>
          </cell>
          <cell r="U125">
            <v>311.31</v>
          </cell>
          <cell r="AG125">
            <v>0</v>
          </cell>
        </row>
        <row r="126">
          <cell r="G126" t="str">
            <v>VIGILANTE ARMADO - 220 H</v>
          </cell>
          <cell r="K126">
            <v>30</v>
          </cell>
          <cell r="Q126">
            <v>16</v>
          </cell>
          <cell r="U126">
            <v>332.06</v>
          </cell>
          <cell r="AG126">
            <v>0</v>
          </cell>
        </row>
        <row r="127">
          <cell r="G127" t="str">
            <v>VIGILANTE ARMADO - 12X36 NOTURNO</v>
          </cell>
          <cell r="K127">
            <v>30</v>
          </cell>
          <cell r="Q127">
            <v>15</v>
          </cell>
          <cell r="U127">
            <v>311.31</v>
          </cell>
          <cell r="AG127">
            <v>0</v>
          </cell>
        </row>
        <row r="128">
          <cell r="G128" t="str">
            <v>VIGILANTE ARMADO - 12X36 NOTURNO</v>
          </cell>
          <cell r="K128">
            <v>30</v>
          </cell>
          <cell r="Q128">
            <v>15</v>
          </cell>
          <cell r="U128">
            <v>311.31</v>
          </cell>
          <cell r="AG128">
            <v>0</v>
          </cell>
        </row>
        <row r="129">
          <cell r="G129" t="str">
            <v>VIGILANTE ARMADO - 12X36 DIURNO</v>
          </cell>
          <cell r="K129">
            <v>29</v>
          </cell>
          <cell r="Q129">
            <v>15</v>
          </cell>
          <cell r="U129">
            <v>311.31</v>
          </cell>
          <cell r="AG129">
            <v>0</v>
          </cell>
        </row>
        <row r="130">
          <cell r="G130" t="str">
            <v>VIGILANTE ARMADO - 12X36 DIURNO</v>
          </cell>
          <cell r="K130">
            <v>1</v>
          </cell>
          <cell r="Q130">
            <v>0</v>
          </cell>
          <cell r="U130">
            <v>0</v>
          </cell>
          <cell r="AG130">
            <v>0</v>
          </cell>
        </row>
        <row r="131">
          <cell r="G131" t="str">
            <v>VIGILANTE ARMADO - 12X36 DIURNO</v>
          </cell>
          <cell r="K131">
            <v>2</v>
          </cell>
          <cell r="Q131">
            <v>1</v>
          </cell>
          <cell r="U131">
            <v>20.75</v>
          </cell>
          <cell r="AG131">
            <v>0</v>
          </cell>
        </row>
        <row r="132">
          <cell r="G132" t="str">
            <v>VIGILANTE ARMADO - 12X36 DIURNO</v>
          </cell>
          <cell r="K132">
            <v>28</v>
          </cell>
          <cell r="Q132">
            <v>14</v>
          </cell>
          <cell r="U132">
            <v>290.56</v>
          </cell>
          <cell r="AG132">
            <v>0</v>
          </cell>
        </row>
        <row r="133">
          <cell r="G133" t="str">
            <v>VIGILANTE ARMADO - 12X36 DIURNO</v>
          </cell>
          <cell r="K133">
            <v>30</v>
          </cell>
          <cell r="Q133">
            <v>15</v>
          </cell>
          <cell r="U133">
            <v>311.31</v>
          </cell>
          <cell r="AG133">
            <v>3.76</v>
          </cell>
        </row>
        <row r="134">
          <cell r="G134" t="str">
            <v>VIGILANTE ARMADO - 12X36 DIURNO</v>
          </cell>
          <cell r="K134">
            <v>0</v>
          </cell>
          <cell r="Q134">
            <v>0</v>
          </cell>
          <cell r="U134">
            <v>0</v>
          </cell>
          <cell r="AG134">
            <v>0</v>
          </cell>
        </row>
        <row r="135">
          <cell r="G135" t="str">
            <v>VIGILANTE ARMADO - 12X36 DIURNO</v>
          </cell>
          <cell r="K135">
            <v>29</v>
          </cell>
          <cell r="Q135">
            <v>15</v>
          </cell>
          <cell r="U135">
            <v>311.31</v>
          </cell>
          <cell r="AG135">
            <v>0</v>
          </cell>
        </row>
        <row r="136">
          <cell r="G136" t="str">
            <v>VIGILANTE ARMADO - 12X36 DIURNO</v>
          </cell>
          <cell r="K136">
            <v>1</v>
          </cell>
          <cell r="Q136">
            <v>0</v>
          </cell>
          <cell r="U136">
            <v>0</v>
          </cell>
          <cell r="AG136">
            <v>0</v>
          </cell>
        </row>
        <row r="137">
          <cell r="G137" t="str">
            <v>VIGILANTE ARMADO - 220 H</v>
          </cell>
          <cell r="K137">
            <v>30</v>
          </cell>
          <cell r="Q137">
            <v>16</v>
          </cell>
          <cell r="U137">
            <v>332.06</v>
          </cell>
          <cell r="AG137">
            <v>0</v>
          </cell>
        </row>
        <row r="138">
          <cell r="G138" t="str">
            <v>VIGILANTE ARMADO - 12X36 NOTURNO</v>
          </cell>
          <cell r="K138">
            <v>0</v>
          </cell>
          <cell r="Q138">
            <v>0</v>
          </cell>
          <cell r="U138">
            <v>0</v>
          </cell>
          <cell r="AG138">
            <v>0</v>
          </cell>
        </row>
        <row r="139">
          <cell r="G139" t="str">
            <v>VIGILANTE ARMADO - 12X36 NOTURNO</v>
          </cell>
          <cell r="K139">
            <v>30</v>
          </cell>
          <cell r="Q139">
            <v>15</v>
          </cell>
          <cell r="U139">
            <v>311.31</v>
          </cell>
          <cell r="AG139">
            <v>0</v>
          </cell>
        </row>
        <row r="140">
          <cell r="G140" t="str">
            <v>VIGILANTE ARMADO - 12X36 NOTURNO</v>
          </cell>
          <cell r="K140">
            <v>30</v>
          </cell>
          <cell r="Q140">
            <v>15</v>
          </cell>
          <cell r="U140">
            <v>311.31</v>
          </cell>
          <cell r="AG140">
            <v>48.76</v>
          </cell>
        </row>
        <row r="141">
          <cell r="G141" t="str">
            <v>VIGILANTE ARMADO - 220 H</v>
          </cell>
          <cell r="K141">
            <v>30</v>
          </cell>
          <cell r="Q141">
            <v>16</v>
          </cell>
          <cell r="U141">
            <v>332.06</v>
          </cell>
          <cell r="AG141">
            <v>0</v>
          </cell>
        </row>
        <row r="142">
          <cell r="G142" t="str">
            <v>VIGILANTE ARMADO - 12X36 DIURNO</v>
          </cell>
          <cell r="K142">
            <v>30</v>
          </cell>
          <cell r="Q142">
            <v>15</v>
          </cell>
          <cell r="U142">
            <v>311.31</v>
          </cell>
          <cell r="AG142">
            <v>0</v>
          </cell>
        </row>
        <row r="143">
          <cell r="G143" t="str">
            <v>VIGILANTE ARMADO - 12X36 NOTURNO</v>
          </cell>
          <cell r="K143">
            <v>0</v>
          </cell>
          <cell r="Q143">
            <v>0</v>
          </cell>
          <cell r="U143">
            <v>0</v>
          </cell>
          <cell r="AG143">
            <v>0</v>
          </cell>
        </row>
        <row r="144">
          <cell r="G144" t="str">
            <v>VIGILANTE ARMADO - 12X36 NOTURNO</v>
          </cell>
          <cell r="K144">
            <v>30</v>
          </cell>
          <cell r="Q144">
            <v>15</v>
          </cell>
          <cell r="U144">
            <v>311.31</v>
          </cell>
          <cell r="AG144">
            <v>0</v>
          </cell>
        </row>
        <row r="145">
          <cell r="G145" t="str">
            <v>VIGILANTE ARMADO - 12X36 DIURNO</v>
          </cell>
          <cell r="K145">
            <v>0</v>
          </cell>
          <cell r="Q145">
            <v>0</v>
          </cell>
          <cell r="U145">
            <v>0</v>
          </cell>
          <cell r="AG145">
            <v>0</v>
          </cell>
        </row>
        <row r="146">
          <cell r="G146" t="str">
            <v>VIGILANTE ARMADO - 12X36 DIURNO</v>
          </cell>
          <cell r="K146">
            <v>30</v>
          </cell>
          <cell r="Q146">
            <v>15</v>
          </cell>
          <cell r="U146">
            <v>311.31</v>
          </cell>
          <cell r="AG146">
            <v>0</v>
          </cell>
        </row>
        <row r="147">
          <cell r="G147" t="str">
            <v>VIGILANTE ARMADO - 12X36 NOTURNO</v>
          </cell>
          <cell r="K147">
            <v>30</v>
          </cell>
          <cell r="Q147">
            <v>15</v>
          </cell>
          <cell r="U147">
            <v>311.31</v>
          </cell>
          <cell r="AG147">
            <v>0</v>
          </cell>
        </row>
        <row r="148">
          <cell r="G148" t="str">
            <v>VIGILANTE ARMADO - 12X36 NOTURNO</v>
          </cell>
          <cell r="K148">
            <v>30</v>
          </cell>
          <cell r="Q148">
            <v>15</v>
          </cell>
          <cell r="U148">
            <v>311.31</v>
          </cell>
          <cell r="AG148">
            <v>0</v>
          </cell>
        </row>
        <row r="149">
          <cell r="G149" t="str">
            <v>VIGILANTE ARMADO - 12X36 DIURNO</v>
          </cell>
          <cell r="K149">
            <v>30</v>
          </cell>
          <cell r="Q149">
            <v>15</v>
          </cell>
          <cell r="U149">
            <v>311.31</v>
          </cell>
          <cell r="AG149">
            <v>0</v>
          </cell>
        </row>
        <row r="150">
          <cell r="G150" t="str">
            <v>VIGILANTE ARMADO - 12X36 DIURNO</v>
          </cell>
          <cell r="K150">
            <v>30</v>
          </cell>
          <cell r="Q150">
            <v>15</v>
          </cell>
          <cell r="U150">
            <v>311.31</v>
          </cell>
          <cell r="AG150">
            <v>0</v>
          </cell>
        </row>
        <row r="151">
          <cell r="G151" t="str">
            <v>VIGILANTE ARMADO - 12X36 NOTURNO</v>
          </cell>
          <cell r="K151">
            <v>0</v>
          </cell>
          <cell r="Q151">
            <v>0</v>
          </cell>
          <cell r="U151">
            <v>0</v>
          </cell>
          <cell r="AG151">
            <v>0</v>
          </cell>
        </row>
        <row r="152">
          <cell r="G152" t="str">
            <v>VIGILANTE ARMADO - 12X36 NOTURNO</v>
          </cell>
          <cell r="K152">
            <v>4</v>
          </cell>
          <cell r="Q152">
            <v>2</v>
          </cell>
          <cell r="U152">
            <v>41.51</v>
          </cell>
          <cell r="AG152">
            <v>0</v>
          </cell>
        </row>
        <row r="153">
          <cell r="G153" t="str">
            <v>VIGILANTE ARMADO - 12X36 NOTURNO</v>
          </cell>
          <cell r="K153">
            <v>26</v>
          </cell>
          <cell r="Q153">
            <v>13</v>
          </cell>
          <cell r="U153">
            <v>269.8</v>
          </cell>
          <cell r="AG153">
            <v>0</v>
          </cell>
        </row>
        <row r="154">
          <cell r="G154" t="str">
            <v>VIGILANTE ARMADO - 220 H</v>
          </cell>
          <cell r="K154">
            <v>30</v>
          </cell>
          <cell r="Q154">
            <v>16</v>
          </cell>
          <cell r="U154">
            <v>332.06</v>
          </cell>
          <cell r="AG154">
            <v>0</v>
          </cell>
        </row>
        <row r="155">
          <cell r="G155" t="str">
            <v>VIGILANTE ARMADO - 220 H</v>
          </cell>
          <cell r="K155">
            <v>29</v>
          </cell>
          <cell r="Q155">
            <v>15</v>
          </cell>
          <cell r="U155">
            <v>311.31</v>
          </cell>
          <cell r="AG155">
            <v>0</v>
          </cell>
        </row>
        <row r="156">
          <cell r="G156" t="str">
            <v>VIGILANTE ARMADO - 220 H</v>
          </cell>
          <cell r="K156">
            <v>1</v>
          </cell>
          <cell r="Q156">
            <v>1</v>
          </cell>
          <cell r="U156">
            <v>20.75</v>
          </cell>
          <cell r="AG156">
            <v>0</v>
          </cell>
        </row>
        <row r="157">
          <cell r="G157" t="str">
            <v>VIGILANTE ARMADO - 12X36 DIURNO</v>
          </cell>
          <cell r="K157">
            <v>30</v>
          </cell>
          <cell r="Q157">
            <v>15</v>
          </cell>
          <cell r="U157">
            <v>311.31</v>
          </cell>
          <cell r="AG157">
            <v>0</v>
          </cell>
        </row>
        <row r="158">
          <cell r="G158" t="str">
            <v>VIGILANTE ARMADO - 12X36 DIURNO</v>
          </cell>
          <cell r="K158">
            <v>19</v>
          </cell>
          <cell r="Q158">
            <v>10</v>
          </cell>
          <cell r="U158">
            <v>207.54</v>
          </cell>
          <cell r="AG158">
            <v>0</v>
          </cell>
        </row>
        <row r="159">
          <cell r="G159" t="str">
            <v>VIGILANTE ARMADO - 12X36 DIURNO</v>
          </cell>
          <cell r="K159">
            <v>11</v>
          </cell>
          <cell r="Q159">
            <v>5</v>
          </cell>
          <cell r="U159">
            <v>103.77</v>
          </cell>
          <cell r="AG159">
            <v>0</v>
          </cell>
        </row>
        <row r="160">
          <cell r="G160" t="str">
            <v>VIGILANTE ARMADO - 12X36 DIURNO</v>
          </cell>
          <cell r="K160">
            <v>30</v>
          </cell>
          <cell r="Q160">
            <v>15</v>
          </cell>
          <cell r="U160">
            <v>311.31</v>
          </cell>
          <cell r="AG160">
            <v>0</v>
          </cell>
        </row>
        <row r="161">
          <cell r="G161" t="str">
            <v>VIGILANTE ARMADO - 12X36 NOTURNO</v>
          </cell>
          <cell r="K161">
            <v>0</v>
          </cell>
          <cell r="Q161">
            <v>0</v>
          </cell>
          <cell r="U161">
            <v>0</v>
          </cell>
          <cell r="AG161">
            <v>0</v>
          </cell>
        </row>
        <row r="162">
          <cell r="G162" t="str">
            <v>VIGILANTE ARMADO - 12X36 NOTURNO</v>
          </cell>
          <cell r="K162">
            <v>30</v>
          </cell>
          <cell r="Q162">
            <v>15</v>
          </cell>
          <cell r="U162">
            <v>311.31</v>
          </cell>
          <cell r="AG162">
            <v>0</v>
          </cell>
        </row>
        <row r="163">
          <cell r="G163" t="str">
            <v>VIGILANTE ARMADO - 12X36 NOTURNO</v>
          </cell>
          <cell r="K163">
            <v>0</v>
          </cell>
          <cell r="Q163">
            <v>0</v>
          </cell>
          <cell r="U163">
            <v>0</v>
          </cell>
          <cell r="AG163">
            <v>0</v>
          </cell>
        </row>
        <row r="164">
          <cell r="G164" t="str">
            <v>VIGILANTE ARMADO - 12X36 NOTURNO</v>
          </cell>
          <cell r="K164">
            <v>30</v>
          </cell>
          <cell r="Q164">
            <v>15</v>
          </cell>
          <cell r="U164">
            <v>311.31</v>
          </cell>
          <cell r="AG164">
            <v>0</v>
          </cell>
        </row>
        <row r="165">
          <cell r="G165" t="str">
            <v>VIGILANTE ARMADO - 12X36 NOTURNO</v>
          </cell>
          <cell r="K165">
            <v>0</v>
          </cell>
          <cell r="Q165">
            <v>0</v>
          </cell>
          <cell r="U165">
            <v>0</v>
          </cell>
          <cell r="AG165">
            <v>0</v>
          </cell>
        </row>
        <row r="166">
          <cell r="G166" t="str">
            <v>VIGILANTE ARMADO - 12X36 NOTURNO</v>
          </cell>
          <cell r="K166">
            <v>0</v>
          </cell>
          <cell r="Q166">
            <v>0</v>
          </cell>
          <cell r="U166">
            <v>0</v>
          </cell>
          <cell r="AG166">
            <v>0</v>
          </cell>
        </row>
        <row r="167">
          <cell r="G167" t="str">
            <v>VIGILANTE ARMADO - 12X36 NOTURNO</v>
          </cell>
          <cell r="K167">
            <v>30</v>
          </cell>
          <cell r="Q167">
            <v>15</v>
          </cell>
          <cell r="U167">
            <v>311.31</v>
          </cell>
          <cell r="AG167">
            <v>0</v>
          </cell>
        </row>
        <row r="168">
          <cell r="G168" t="str">
            <v>VIGILANTE ARMADO - 12X36 DIURNO</v>
          </cell>
          <cell r="K168">
            <v>30</v>
          </cell>
          <cell r="Q168">
            <v>15</v>
          </cell>
          <cell r="U168">
            <v>311.31</v>
          </cell>
          <cell r="AG168">
            <v>0</v>
          </cell>
        </row>
        <row r="169">
          <cell r="G169" t="str">
            <v>VIGILANTE ARMADO - 12X36 NOTURNO</v>
          </cell>
          <cell r="K169">
            <v>30</v>
          </cell>
          <cell r="Q169">
            <v>15</v>
          </cell>
          <cell r="U169">
            <v>311.31</v>
          </cell>
          <cell r="AG169">
            <v>0</v>
          </cell>
        </row>
        <row r="170">
          <cell r="G170" t="str">
            <v>VIGILANTE ARMADO - 220 H</v>
          </cell>
          <cell r="K170">
            <v>30</v>
          </cell>
          <cell r="Q170">
            <v>16</v>
          </cell>
          <cell r="U170">
            <v>332.06</v>
          </cell>
          <cell r="AG170">
            <v>0</v>
          </cell>
        </row>
        <row r="171">
          <cell r="G171" t="str">
            <v>VIGILANTE ARMADO - 12X36 DIURNO</v>
          </cell>
          <cell r="K171">
            <v>30</v>
          </cell>
          <cell r="Q171">
            <v>15</v>
          </cell>
          <cell r="U171">
            <v>311.31</v>
          </cell>
          <cell r="AG171">
            <v>0</v>
          </cell>
        </row>
        <row r="172">
          <cell r="G172" t="str">
            <v>VIGILANTE ARMADO - 12X36 DIURNO</v>
          </cell>
          <cell r="K172">
            <v>30</v>
          </cell>
          <cell r="Q172">
            <v>15</v>
          </cell>
          <cell r="U172">
            <v>311.31</v>
          </cell>
          <cell r="AG172">
            <v>0</v>
          </cell>
        </row>
        <row r="173">
          <cell r="G173" t="str">
            <v>VIGILANTE ARMADO - 12X36 NOTURNO</v>
          </cell>
          <cell r="K173">
            <v>30</v>
          </cell>
          <cell r="Q173">
            <v>15</v>
          </cell>
          <cell r="U173">
            <v>311.31</v>
          </cell>
          <cell r="AG173">
            <v>0</v>
          </cell>
        </row>
        <row r="174">
          <cell r="G174" t="str">
            <v>VIGILANTE ARMADO - 12X36 NOTURNO</v>
          </cell>
          <cell r="K174">
            <v>10</v>
          </cell>
          <cell r="Q174">
            <v>5</v>
          </cell>
          <cell r="U174">
            <v>103.77</v>
          </cell>
          <cell r="AG174">
            <v>0</v>
          </cell>
        </row>
        <row r="175">
          <cell r="G175" t="str">
            <v>VIGILANTE ARMADO - 12X36 NOTURNO</v>
          </cell>
          <cell r="K175">
            <v>20</v>
          </cell>
          <cell r="Q175">
            <v>10</v>
          </cell>
          <cell r="U175">
            <v>207.54</v>
          </cell>
          <cell r="AG175">
            <v>0</v>
          </cell>
        </row>
        <row r="176">
          <cell r="G176" t="str">
            <v>VIGILANTE ARMADO - 12X36 NOTURNO</v>
          </cell>
          <cell r="K176">
            <v>0</v>
          </cell>
          <cell r="Q176">
            <v>0</v>
          </cell>
          <cell r="U176">
            <v>0</v>
          </cell>
          <cell r="AG176">
            <v>0</v>
          </cell>
        </row>
        <row r="177">
          <cell r="G177">
            <v>0</v>
          </cell>
          <cell r="K177">
            <v>0</v>
          </cell>
          <cell r="Q177">
            <v>0</v>
          </cell>
          <cell r="U177">
            <v>0</v>
          </cell>
          <cell r="AG177">
            <v>0</v>
          </cell>
        </row>
        <row r="178">
          <cell r="G178">
            <v>0</v>
          </cell>
          <cell r="K178">
            <v>0</v>
          </cell>
          <cell r="Q178">
            <v>0</v>
          </cell>
          <cell r="U178">
            <v>0</v>
          </cell>
          <cell r="AG178">
            <v>0</v>
          </cell>
        </row>
        <row r="213">
          <cell r="U213">
            <v>34285.51</v>
          </cell>
          <cell r="AG213">
            <v>1890.86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392.05908906666662</v>
          </cell>
        </row>
        <row r="13">
          <cell r="H13" t="str">
            <v>VIGILANTE ARMADO - 220 H</v>
          </cell>
          <cell r="BJ13">
            <v>392.05908906666662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392.05908906666662</v>
          </cell>
        </row>
        <row r="16">
          <cell r="H16" t="str">
            <v>VIGILANTE ARMADO - 220 H</v>
          </cell>
          <cell r="BJ16">
            <v>0</v>
          </cell>
        </row>
        <row r="17">
          <cell r="H17" t="str">
            <v>VIGILANTE ARMADO - 220 H</v>
          </cell>
          <cell r="BJ17">
            <v>392.05908906666662</v>
          </cell>
        </row>
        <row r="18">
          <cell r="H18" t="str">
            <v>VIGILANTE ARMADO - 12X36 DIURNO</v>
          </cell>
          <cell r="BJ18">
            <v>302.23388</v>
          </cell>
        </row>
        <row r="19">
          <cell r="H19" t="str">
            <v>VIGILANTE ARMADO - 12X36 DIURNO</v>
          </cell>
          <cell r="BJ19">
            <v>302.23388</v>
          </cell>
        </row>
        <row r="20">
          <cell r="H20" t="str">
            <v>VIGILANTE ARMADO - 12X36 DIURNO</v>
          </cell>
          <cell r="BJ20">
            <v>302.23388</v>
          </cell>
        </row>
        <row r="21">
          <cell r="H21" t="str">
            <v>VIGILANTE ARMADO - 12X36 DIURNO</v>
          </cell>
          <cell r="BJ21">
            <v>0</v>
          </cell>
        </row>
        <row r="22">
          <cell r="H22" t="str">
            <v>VIGILANTE ARMADO - 12X36 DIURNO</v>
          </cell>
          <cell r="BJ22">
            <v>302.23388</v>
          </cell>
        </row>
        <row r="23">
          <cell r="H23" t="str">
            <v>VIGILANTE ARMADO - 12X36 NOTURNO</v>
          </cell>
          <cell r="BJ23">
            <v>0</v>
          </cell>
        </row>
        <row r="24">
          <cell r="H24" t="str">
            <v>VIGILANTE ARMADO - 12X36 NOTURNO</v>
          </cell>
          <cell r="BJ24">
            <v>0</v>
          </cell>
        </row>
        <row r="25">
          <cell r="H25" t="str">
            <v>VIGILANTE ARMADO - 12X36 NOTURNO</v>
          </cell>
          <cell r="BJ25">
            <v>361.85638178181819</v>
          </cell>
        </row>
        <row r="26">
          <cell r="H26" t="str">
            <v>VIGILANTE ARMADO - 12X36 DIURNO</v>
          </cell>
          <cell r="BJ26">
            <v>302.23388</v>
          </cell>
        </row>
        <row r="27">
          <cell r="H27" t="str">
            <v>VIGILANTE ARMADO - 12X36 NOTURNO</v>
          </cell>
          <cell r="BJ27">
            <v>361.85638178181819</v>
          </cell>
        </row>
        <row r="28">
          <cell r="H28" t="str">
            <v>VIGILANTE ARMADO - 220 H</v>
          </cell>
          <cell r="BJ28">
            <v>392.05908906666662</v>
          </cell>
        </row>
        <row r="29">
          <cell r="H29" t="str">
            <v>VIGILANTE ARMADO - 12X36 NOTURNO</v>
          </cell>
          <cell r="BJ29">
            <v>361.85638178181819</v>
          </cell>
        </row>
        <row r="30">
          <cell r="H30" t="str">
            <v>VIGILANTE ARMADO - 12X36 NOTURNO</v>
          </cell>
          <cell r="BJ30">
            <v>361.85638178181819</v>
          </cell>
        </row>
        <row r="31">
          <cell r="H31" t="str">
            <v>VIGILANTE ARMADO - 12X36 NOTURNO</v>
          </cell>
          <cell r="BJ31">
            <v>361.85638178181819</v>
          </cell>
        </row>
        <row r="32">
          <cell r="H32" t="str">
            <v>VIGILANTE ARMADO - 12X36 DIURNO</v>
          </cell>
          <cell r="BJ32">
            <v>0</v>
          </cell>
        </row>
        <row r="33">
          <cell r="H33" t="str">
            <v>VIGILANTE ARMADO - 12X36 DIURNO</v>
          </cell>
          <cell r="BJ33">
            <v>302.23388</v>
          </cell>
        </row>
        <row r="34">
          <cell r="H34" t="str">
            <v>VIGILANTE ARMADO - 12X36 DIURNO</v>
          </cell>
          <cell r="BJ34">
            <v>0</v>
          </cell>
        </row>
        <row r="35">
          <cell r="H35" t="str">
            <v>VIGILANTE ARMADO - 12X36 DIURNO</v>
          </cell>
          <cell r="BJ35">
            <v>0</v>
          </cell>
        </row>
        <row r="36">
          <cell r="H36" t="str">
            <v>VIGILANTE ARMADO - 12X36 DIURNO</v>
          </cell>
          <cell r="BJ36">
            <v>0</v>
          </cell>
        </row>
        <row r="37">
          <cell r="H37" t="str">
            <v>VIGILANTE ARMADO - 12X36 DIURNO</v>
          </cell>
          <cell r="BJ37">
            <v>302.23388</v>
          </cell>
        </row>
        <row r="38">
          <cell r="H38" t="str">
            <v>VIGILANTE ARMADO - 12X36 NOTURNO</v>
          </cell>
          <cell r="BJ38">
            <v>361.85638178181819</v>
          </cell>
        </row>
        <row r="39">
          <cell r="H39" t="str">
            <v>VIGILANTE ARMADO - 12X36 DIURNO</v>
          </cell>
          <cell r="BJ39">
            <v>0</v>
          </cell>
        </row>
        <row r="40">
          <cell r="H40" t="str">
            <v>VIGILANTE ARMADO - 12X36 DIURNO</v>
          </cell>
          <cell r="BJ40">
            <v>0</v>
          </cell>
        </row>
        <row r="41">
          <cell r="H41" t="str">
            <v>VIGILANTE ARMADO - 12X36 DIURNO</v>
          </cell>
          <cell r="BJ41">
            <v>302.23388</v>
          </cell>
        </row>
        <row r="42">
          <cell r="H42" t="str">
            <v>VIGILANTE ARMADO - 12X36 DIURNO</v>
          </cell>
          <cell r="BJ42">
            <v>0</v>
          </cell>
        </row>
        <row r="43">
          <cell r="H43" t="str">
            <v>VIGILANTE ARMADO - 12X36 DIURNO</v>
          </cell>
          <cell r="BJ43">
            <v>302.23388</v>
          </cell>
        </row>
        <row r="44">
          <cell r="H44" t="str">
            <v>VIGILANTE ARMADO - 12X36 DIURNO</v>
          </cell>
          <cell r="BJ44">
            <v>0</v>
          </cell>
        </row>
        <row r="45">
          <cell r="H45" t="str">
            <v>VIGILANTE ARMADO - 12X36 DIURNO</v>
          </cell>
          <cell r="BJ45">
            <v>0</v>
          </cell>
        </row>
        <row r="46">
          <cell r="H46" t="str">
            <v>VIGILANTE ARMADO - 220 H</v>
          </cell>
          <cell r="BJ46">
            <v>392.05908906666662</v>
          </cell>
        </row>
        <row r="47">
          <cell r="H47" t="str">
            <v>VIGILANTE ARMADO - 220 H</v>
          </cell>
          <cell r="BJ47">
            <v>0</v>
          </cell>
        </row>
        <row r="48">
          <cell r="H48" t="str">
            <v>VIGILANTE ARMADO - 12X36 DIURNO</v>
          </cell>
          <cell r="BJ48">
            <v>302.23388</v>
          </cell>
        </row>
        <row r="49">
          <cell r="H49" t="str">
            <v>VIGILANTE ARMADO - 12X36 DIURNO</v>
          </cell>
          <cell r="BJ49">
            <v>302.23388</v>
          </cell>
        </row>
        <row r="50">
          <cell r="H50" t="str">
            <v>VIGILANTE ARMADO - 12X36 NOTURNO</v>
          </cell>
          <cell r="BJ50">
            <v>0</v>
          </cell>
        </row>
        <row r="51">
          <cell r="H51" t="str">
            <v>VIGILANTE ARMADO - 12X36 NOTURNO</v>
          </cell>
          <cell r="BJ51">
            <v>361.85638178181819</v>
          </cell>
        </row>
        <row r="52">
          <cell r="H52" t="str">
            <v>VIGILANTE ARMADO - 12X36 NOTURNO</v>
          </cell>
          <cell r="BJ52">
            <v>0</v>
          </cell>
        </row>
        <row r="53">
          <cell r="H53" t="str">
            <v>VIGILANTE ARMADO - 220 H</v>
          </cell>
          <cell r="BJ53">
            <v>392.05908906666662</v>
          </cell>
        </row>
        <row r="54">
          <cell r="H54" t="str">
            <v>VIGILANTE ARMADO - 220 H</v>
          </cell>
          <cell r="BJ54">
            <v>0</v>
          </cell>
        </row>
        <row r="55">
          <cell r="H55" t="str">
            <v>VIGILANTE ARMADO - 12X36 DIURNO</v>
          </cell>
          <cell r="BJ55">
            <v>302.23388</v>
          </cell>
        </row>
        <row r="56">
          <cell r="H56" t="str">
            <v>VIGILANTE ARMADO - 12X36 DIURNO</v>
          </cell>
          <cell r="BJ56">
            <v>302.23388</v>
          </cell>
        </row>
        <row r="57">
          <cell r="H57" t="str">
            <v>VIGILANTE ARMADO - 12X36 NOTURNO</v>
          </cell>
          <cell r="BJ57">
            <v>361.85638178181819</v>
          </cell>
        </row>
        <row r="58">
          <cell r="H58" t="str">
            <v>VIGILANTE ARMADO - 12X36 DIURNO</v>
          </cell>
          <cell r="BJ58">
            <v>302.23388</v>
          </cell>
        </row>
        <row r="59">
          <cell r="H59" t="str">
            <v>VIGILANTE ARMADO - 12X36 DIURNO</v>
          </cell>
          <cell r="BJ59">
            <v>302.23388</v>
          </cell>
        </row>
        <row r="60">
          <cell r="H60" t="str">
            <v>VIGILANTE ARMADO - 12X36 NOTURNO</v>
          </cell>
          <cell r="BJ60">
            <v>361.85638178181819</v>
          </cell>
        </row>
        <row r="61">
          <cell r="H61" t="str">
            <v>VIGILANTE ARMADO - 12X36 NOTURNO</v>
          </cell>
          <cell r="BJ61">
            <v>361.85638178181819</v>
          </cell>
        </row>
        <row r="62">
          <cell r="H62" t="str">
            <v>VIGILANTE ARMADO - 12X36 DIURNO</v>
          </cell>
          <cell r="BJ62">
            <v>0</v>
          </cell>
        </row>
        <row r="63">
          <cell r="H63" t="str">
            <v>VIGILANTE ARMADO - 12X36 DIURNO</v>
          </cell>
          <cell r="BJ63">
            <v>302.23388</v>
          </cell>
        </row>
        <row r="64">
          <cell r="H64" t="str">
            <v>VIGILANTE ARMADO - 12X36 NOTURNO</v>
          </cell>
          <cell r="BJ64">
            <v>361.85638178181819</v>
          </cell>
        </row>
        <row r="65">
          <cell r="H65" t="str">
            <v>VIGILANTE ARMADO - 12X36 NOTURNO</v>
          </cell>
          <cell r="BJ65">
            <v>361.85638178181819</v>
          </cell>
        </row>
        <row r="66">
          <cell r="H66" t="str">
            <v>VIGILANTE ARMADO - 12X36 NOTURNO</v>
          </cell>
          <cell r="BJ66">
            <v>0</v>
          </cell>
        </row>
        <row r="67">
          <cell r="H67" t="str">
            <v>VIGILANTE ARMADO - 12X36 DIURNO</v>
          </cell>
          <cell r="BJ67">
            <v>0</v>
          </cell>
        </row>
        <row r="68">
          <cell r="H68" t="str">
            <v>VIGILANTE ARMADO - 12X36 DIURNO</v>
          </cell>
          <cell r="BJ68">
            <v>0</v>
          </cell>
        </row>
        <row r="69">
          <cell r="H69" t="str">
            <v>VIGILANTE ARMADO - 12X36 DIURNO</v>
          </cell>
          <cell r="BJ69">
            <v>302.23388</v>
          </cell>
        </row>
        <row r="70">
          <cell r="H70" t="str">
            <v>VIGILANTE ARMADO - 12X36 DIURNO</v>
          </cell>
          <cell r="BJ70">
            <v>302.23388</v>
          </cell>
        </row>
        <row r="71">
          <cell r="H71" t="str">
            <v>VIGILANTE ARMADO - 12X36 NOTURNO</v>
          </cell>
          <cell r="BJ71">
            <v>0</v>
          </cell>
        </row>
        <row r="72">
          <cell r="H72" t="str">
            <v>VIGILANTE ARMADO - 12X36 NOTURNO</v>
          </cell>
          <cell r="BJ72">
            <v>0</v>
          </cell>
        </row>
        <row r="73">
          <cell r="H73" t="str">
            <v>VIGILANTE ARMADO - 12X36 NOTURNO</v>
          </cell>
          <cell r="BJ73">
            <v>361.85638178181819</v>
          </cell>
        </row>
        <row r="74">
          <cell r="H74" t="str">
            <v>VIGILANTE ARMADO - 12X36 NOTURNO</v>
          </cell>
          <cell r="BJ74">
            <v>361.85638178181819</v>
          </cell>
        </row>
        <row r="75">
          <cell r="H75" t="str">
            <v>VIGILANTE ARMADO - 220 H</v>
          </cell>
          <cell r="BJ75">
            <v>392.05908906666662</v>
          </cell>
        </row>
        <row r="76">
          <cell r="H76" t="str">
            <v>VIGILANTE ARMADO - 220 H</v>
          </cell>
          <cell r="BJ76">
            <v>392.05908906666662</v>
          </cell>
        </row>
        <row r="77">
          <cell r="H77" t="str">
            <v>VIGILANTE ARMADO - 12X36 DIURNO</v>
          </cell>
          <cell r="BJ77">
            <v>302.23388</v>
          </cell>
        </row>
        <row r="78">
          <cell r="H78" t="str">
            <v>VIGILANTE ARMADO - 12X36 DIURNO</v>
          </cell>
          <cell r="BJ78">
            <v>302.23388</v>
          </cell>
        </row>
        <row r="79">
          <cell r="H79" t="str">
            <v>VIGILANTE ARMADO - 220 H</v>
          </cell>
          <cell r="BJ79">
            <v>392.05908906666662</v>
          </cell>
        </row>
        <row r="80">
          <cell r="H80" t="str">
            <v>VIGILANTE ARMADO - 220 H</v>
          </cell>
          <cell r="BJ80">
            <v>392.05908906666662</v>
          </cell>
        </row>
        <row r="81">
          <cell r="H81" t="str">
            <v>VIGILANTE ARMADO - 220 H</v>
          </cell>
          <cell r="BJ81">
            <v>0</v>
          </cell>
        </row>
        <row r="82">
          <cell r="H82" t="str">
            <v>VIGILANTE ARMADO - 220 H</v>
          </cell>
          <cell r="BJ82">
            <v>392.05908906666662</v>
          </cell>
        </row>
        <row r="83">
          <cell r="H83" t="str">
            <v>VIGILANTE ARMADO - 220 H</v>
          </cell>
          <cell r="BJ83">
            <v>392.05908906666662</v>
          </cell>
        </row>
        <row r="84">
          <cell r="H84" t="str">
            <v>VIGILANTE ARMADO - 220 H</v>
          </cell>
          <cell r="BJ84">
            <v>392.05908906666662</v>
          </cell>
        </row>
        <row r="85">
          <cell r="H85" t="str">
            <v>VIGILANTE ARMADO - 12X36 NOTURNO</v>
          </cell>
          <cell r="BJ85">
            <v>361.85638178181819</v>
          </cell>
        </row>
        <row r="86">
          <cell r="H86" t="str">
            <v>VIGILANTE ARMADO - 12X36 NOTURNO</v>
          </cell>
          <cell r="BJ86">
            <v>361.85638178181819</v>
          </cell>
        </row>
        <row r="87">
          <cell r="H87" t="str">
            <v>VIGILANTE ARMADO - 12X36 DIURNO</v>
          </cell>
          <cell r="BJ87">
            <v>302.23388</v>
          </cell>
        </row>
        <row r="88">
          <cell r="H88" t="str">
            <v>VIGILANTE ARMADO - 12X36 DIURNO</v>
          </cell>
          <cell r="BJ88">
            <v>302.23388</v>
          </cell>
        </row>
        <row r="89">
          <cell r="H89" t="str">
            <v>VIGILANTE ARMADO - 220 H</v>
          </cell>
          <cell r="BJ89">
            <v>0</v>
          </cell>
        </row>
        <row r="90">
          <cell r="H90" t="str">
            <v>VIGILANTE ARMADO - 220 H</v>
          </cell>
          <cell r="BJ90">
            <v>392.05908906666662</v>
          </cell>
        </row>
        <row r="91">
          <cell r="H91" t="str">
            <v>VIGILANTE ARMADO - 220 H</v>
          </cell>
          <cell r="BJ91">
            <v>0</v>
          </cell>
        </row>
        <row r="92">
          <cell r="H92" t="str">
            <v>VIGILANTE ARMADO - 220 H</v>
          </cell>
          <cell r="BJ92">
            <v>392.05908906666662</v>
          </cell>
        </row>
        <row r="93">
          <cell r="H93" t="str">
            <v>VIGILANTE ARMADO - 220 H</v>
          </cell>
          <cell r="BJ93">
            <v>0</v>
          </cell>
        </row>
        <row r="94">
          <cell r="H94" t="str">
            <v>VIGILANTE ARMADO - 220 H</v>
          </cell>
          <cell r="BJ94">
            <v>0</v>
          </cell>
        </row>
        <row r="95">
          <cell r="H95" t="str">
            <v>VIGILANTE ARMADO - 220 H</v>
          </cell>
          <cell r="BJ95">
            <v>392.05908906666662</v>
          </cell>
        </row>
        <row r="96">
          <cell r="H96" t="str">
            <v>VIGILANTE ARMADO - 12X36 DIURNO</v>
          </cell>
          <cell r="BJ96">
            <v>302.23388</v>
          </cell>
        </row>
        <row r="97">
          <cell r="H97" t="str">
            <v>VIGILANTE ARMADO - 12X36 NOTURNO</v>
          </cell>
          <cell r="BJ97">
            <v>361.85638178181819</v>
          </cell>
        </row>
        <row r="98">
          <cell r="H98" t="str">
            <v>VIGILANTE ARMADO - 12X36 NOTURNO</v>
          </cell>
          <cell r="BJ98">
            <v>0</v>
          </cell>
        </row>
        <row r="99">
          <cell r="H99" t="str">
            <v>VIGILANTE ARMADO - 12X36 DIURNO</v>
          </cell>
          <cell r="BJ99">
            <v>302.23388</v>
          </cell>
        </row>
        <row r="100">
          <cell r="H100" t="str">
            <v>VIGILANTE ARMADO - 12X36 DIURNO</v>
          </cell>
          <cell r="BJ100">
            <v>0</v>
          </cell>
        </row>
        <row r="101">
          <cell r="H101" t="str">
            <v>VIGILANTE ARMADO - 12X36 NOTURNO</v>
          </cell>
          <cell r="BJ101">
            <v>361.85638178181819</v>
          </cell>
        </row>
        <row r="102">
          <cell r="H102" t="str">
            <v>VIGILANTE ARMADO - 220 H</v>
          </cell>
          <cell r="BJ102">
            <v>0</v>
          </cell>
        </row>
        <row r="103">
          <cell r="H103" t="str">
            <v>VIGILANTE ARMADO - 220 H</v>
          </cell>
          <cell r="BJ103">
            <v>392.05908906666662</v>
          </cell>
        </row>
        <row r="104">
          <cell r="H104" t="str">
            <v>VIGILANTE ARMADO - 220 H</v>
          </cell>
          <cell r="BJ104">
            <v>392.05908906666662</v>
          </cell>
        </row>
        <row r="105">
          <cell r="H105" t="str">
            <v>VIGILANTE ARMADO - 220 H</v>
          </cell>
          <cell r="BJ105">
            <v>0</v>
          </cell>
        </row>
        <row r="106">
          <cell r="H106" t="str">
            <v>VIGILANTE ARMADO - 220 H</v>
          </cell>
          <cell r="BJ106">
            <v>0</v>
          </cell>
        </row>
        <row r="107">
          <cell r="H107" t="str">
            <v>VIGILANTE ARMADO - 220 H</v>
          </cell>
          <cell r="BJ107">
            <v>392.05908906666662</v>
          </cell>
        </row>
        <row r="108">
          <cell r="H108" t="str">
            <v>VIGILANTE ARMADO - 220 H</v>
          </cell>
          <cell r="BJ108">
            <v>0</v>
          </cell>
        </row>
        <row r="109">
          <cell r="H109" t="str">
            <v>VIGILANTE ARMADO - 220 H</v>
          </cell>
          <cell r="BJ109">
            <v>392.05908906666662</v>
          </cell>
        </row>
        <row r="110">
          <cell r="H110" t="str">
            <v>VIGILANTE ARMADO - 220 H</v>
          </cell>
          <cell r="BJ110">
            <v>392.05908906666662</v>
          </cell>
        </row>
        <row r="111">
          <cell r="H111" t="str">
            <v>VIGILANTE ARMADO - 220 H</v>
          </cell>
          <cell r="BJ111">
            <v>392.05908906666662</v>
          </cell>
        </row>
        <row r="112">
          <cell r="H112" t="str">
            <v>VIGILANTE ARMADO - 12X36 DIURNO</v>
          </cell>
          <cell r="BJ112">
            <v>0</v>
          </cell>
        </row>
        <row r="113">
          <cell r="H113" t="str">
            <v>VIGILANTE ARMADO - 220 H</v>
          </cell>
          <cell r="BJ113">
            <v>392.05908906666662</v>
          </cell>
        </row>
        <row r="114">
          <cell r="H114" t="str">
            <v>VIGILANTE ARMADO - 12X36 DIURNO</v>
          </cell>
          <cell r="BJ114">
            <v>302.23388</v>
          </cell>
        </row>
        <row r="115">
          <cell r="H115" t="str">
            <v>VIGILANTE ARMADO - 12X36 NOTURNO</v>
          </cell>
          <cell r="BJ115">
            <v>361.85638178181819</v>
          </cell>
        </row>
        <row r="116">
          <cell r="H116" t="str">
            <v>VIGILANTE ARMADO - 12X36 DIURNO</v>
          </cell>
          <cell r="BJ116">
            <v>302.23388</v>
          </cell>
        </row>
        <row r="117">
          <cell r="H117" t="str">
            <v>VIGILANTE ARMADO - 12X36 DIURNO</v>
          </cell>
          <cell r="BJ117">
            <v>0</v>
          </cell>
        </row>
        <row r="118">
          <cell r="H118" t="str">
            <v>VIGILANTE ARMADO - 12X36 DIURNO</v>
          </cell>
          <cell r="BJ118">
            <v>0</v>
          </cell>
        </row>
        <row r="119">
          <cell r="H119" t="str">
            <v>VIGILANTE ARMADO - 12X36 NOTURNO</v>
          </cell>
          <cell r="BJ119">
            <v>361.85638178181819</v>
          </cell>
        </row>
        <row r="120">
          <cell r="H120" t="str">
            <v>VIGILANTE ARMADO - 12X36 NOTURNO</v>
          </cell>
          <cell r="BJ120">
            <v>0</v>
          </cell>
        </row>
        <row r="121">
          <cell r="H121" t="str">
            <v>VIGILANTE ARMADO - 220 H</v>
          </cell>
          <cell r="BJ121">
            <v>392.05908906666662</v>
          </cell>
        </row>
        <row r="122">
          <cell r="H122" t="str">
            <v>VIGILANTE ARMADO - 12X36 NOTURNO</v>
          </cell>
          <cell r="BJ122">
            <v>361.85638178181819</v>
          </cell>
        </row>
        <row r="123">
          <cell r="H123" t="str">
            <v>VIGILANTE ARMADO - 12X36 NOTURNO</v>
          </cell>
          <cell r="BJ123">
            <v>0</v>
          </cell>
        </row>
        <row r="124">
          <cell r="H124" t="str">
            <v>VIGILANTE ARMADO - 12X36 NOTURNO</v>
          </cell>
          <cell r="BJ124">
            <v>0</v>
          </cell>
        </row>
        <row r="125">
          <cell r="H125" t="str">
            <v>VIGILANTE ARMADO - 12X36 NOTURNO</v>
          </cell>
          <cell r="BJ125">
            <v>361.85638178181819</v>
          </cell>
        </row>
        <row r="126">
          <cell r="H126" t="str">
            <v>VIGILANTE ARMADO - 220 H</v>
          </cell>
          <cell r="BJ126">
            <v>392.05908906666662</v>
          </cell>
        </row>
        <row r="127">
          <cell r="H127" t="str">
            <v>VIGILANTE ARMADO - 12X36 NOTURNO</v>
          </cell>
          <cell r="BJ127">
            <v>361.85638178181819</v>
          </cell>
        </row>
        <row r="128">
          <cell r="H128" t="str">
            <v>VIGILANTE ARMADO - 12X36 NOTURNO</v>
          </cell>
          <cell r="BJ128">
            <v>361.85638178181819</v>
          </cell>
        </row>
        <row r="129">
          <cell r="H129" t="str">
            <v>VIGILANTE ARMADO - 12X36 DIURNO</v>
          </cell>
          <cell r="BJ129">
            <v>302.23388</v>
          </cell>
        </row>
        <row r="130">
          <cell r="H130" t="str">
            <v>VIGILANTE ARMADO - 12X36 DIURNO</v>
          </cell>
          <cell r="BJ130">
            <v>0</v>
          </cell>
        </row>
        <row r="131">
          <cell r="H131" t="str">
            <v>VIGILANTE ARMADO - 12X36 DIURNO</v>
          </cell>
          <cell r="BJ131">
            <v>302.23388</v>
          </cell>
        </row>
        <row r="132">
          <cell r="H132" t="str">
            <v>VIGILANTE ARMADO - 12X36 DIURNO</v>
          </cell>
          <cell r="BJ132">
            <v>0</v>
          </cell>
        </row>
        <row r="133">
          <cell r="H133" t="str">
            <v>VIGILANTE ARMADO - 12X36 DIURNO</v>
          </cell>
          <cell r="BJ133">
            <v>302.23388</v>
          </cell>
        </row>
        <row r="134">
          <cell r="H134" t="str">
            <v>VIGILANTE ARMADO - 12X36 DIURNO</v>
          </cell>
          <cell r="BJ134">
            <v>0</v>
          </cell>
        </row>
        <row r="135">
          <cell r="H135" t="str">
            <v>VIGILANTE ARMADO - 12X36 DIURNO</v>
          </cell>
          <cell r="BJ135">
            <v>302.23388</v>
          </cell>
        </row>
        <row r="136">
          <cell r="H136" t="str">
            <v>VIGILANTE ARMADO - 12X36 DIURNO</v>
          </cell>
          <cell r="BJ136">
            <v>0</v>
          </cell>
        </row>
        <row r="137">
          <cell r="H137" t="str">
            <v>VIGILANTE ARMADO - 220 H</v>
          </cell>
          <cell r="BJ137">
            <v>392.05908906666662</v>
          </cell>
        </row>
        <row r="138">
          <cell r="H138" t="str">
            <v>VIGILANTE ARMADO - 12X36 NOTURNO</v>
          </cell>
          <cell r="BJ138">
            <v>0</v>
          </cell>
        </row>
        <row r="139">
          <cell r="H139" t="str">
            <v>VIGILANTE ARMADO - 12X36 NOTURNO</v>
          </cell>
          <cell r="BJ139">
            <v>361.85638178181819</v>
          </cell>
        </row>
        <row r="140">
          <cell r="H140" t="str">
            <v>VIGILANTE ARMADO - 12X36 NOTURNO</v>
          </cell>
          <cell r="BJ140">
            <v>361.85638178181819</v>
          </cell>
        </row>
        <row r="141">
          <cell r="H141" t="str">
            <v>VIGILANTE ARMADO - 220 H</v>
          </cell>
          <cell r="BJ141">
            <v>392.05908906666662</v>
          </cell>
        </row>
        <row r="142">
          <cell r="H142" t="str">
            <v>VIGILANTE ARMADO - 12X36 DIURNO</v>
          </cell>
          <cell r="BJ142">
            <v>302.23388</v>
          </cell>
        </row>
        <row r="143">
          <cell r="H143" t="str">
            <v>VIGILANTE ARMADO - 12X36 NOTURNO</v>
          </cell>
          <cell r="BJ143">
            <v>0</v>
          </cell>
        </row>
        <row r="144">
          <cell r="H144" t="str">
            <v>VIGILANTE ARMADO - 12X36 NOTURNO</v>
          </cell>
          <cell r="BJ144">
            <v>361.85638178181819</v>
          </cell>
        </row>
        <row r="145">
          <cell r="H145" t="str">
            <v>VIGILANTE ARMADO - 12X36 DIURNO</v>
          </cell>
          <cell r="BJ145">
            <v>0</v>
          </cell>
        </row>
        <row r="146">
          <cell r="H146" t="str">
            <v>VIGILANTE ARMADO - 12X36 DIURNO</v>
          </cell>
          <cell r="BJ146">
            <v>302.23388</v>
          </cell>
        </row>
        <row r="147">
          <cell r="H147" t="str">
            <v>VIGILANTE ARMADO - 12X36 NOTURNO</v>
          </cell>
          <cell r="BJ147">
            <v>361.85638178181819</v>
          </cell>
        </row>
        <row r="148">
          <cell r="H148" t="str">
            <v>VIGILANTE ARMADO - 12X36 NOTURNO</v>
          </cell>
          <cell r="BJ148">
            <v>361.85638178181819</v>
          </cell>
        </row>
        <row r="149">
          <cell r="H149" t="str">
            <v>VIGILANTE ARMADO - 12X36 DIURNO</v>
          </cell>
          <cell r="BJ149">
            <v>302.23388</v>
          </cell>
        </row>
        <row r="150">
          <cell r="H150" t="str">
            <v>VIGILANTE ARMADO - 12X36 DIURNO</v>
          </cell>
          <cell r="BJ150">
            <v>302.23388</v>
          </cell>
        </row>
        <row r="151">
          <cell r="H151" t="str">
            <v>VIGILANTE ARMADO - 12X36 NOTURNO</v>
          </cell>
          <cell r="BJ151">
            <v>361.85638178181819</v>
          </cell>
        </row>
        <row r="152">
          <cell r="H152" t="str">
            <v>VIGILANTE ARMADO - 220 H</v>
          </cell>
          <cell r="BJ152">
            <v>392.05908906666662</v>
          </cell>
        </row>
        <row r="153">
          <cell r="H153" t="str">
            <v>VIGILANTE ARMADO - 220 H</v>
          </cell>
          <cell r="BJ153">
            <v>392.05908906666662</v>
          </cell>
        </row>
        <row r="154">
          <cell r="H154" t="str">
            <v>VIGILANTE ARMADO - 12X36 DIURNO</v>
          </cell>
          <cell r="BJ154">
            <v>302.23388</v>
          </cell>
        </row>
        <row r="155">
          <cell r="H155" t="str">
            <v>VIGILANTE ARMADO - 12X36 DIURNO</v>
          </cell>
          <cell r="BJ155">
            <v>302.23388</v>
          </cell>
        </row>
        <row r="156">
          <cell r="H156" t="str">
            <v>VIGILANTE ARMADO - 12X36 DIURNO</v>
          </cell>
          <cell r="BJ156">
            <v>0</v>
          </cell>
        </row>
        <row r="157">
          <cell r="H157" t="str">
            <v>VIGILANTE ARMADO - 12X36 DIURNO</v>
          </cell>
          <cell r="BJ157">
            <v>302.23388</v>
          </cell>
        </row>
        <row r="158">
          <cell r="H158" t="str">
            <v>VIGILANTE ARMADO - 12X36 NOTURNO</v>
          </cell>
          <cell r="BJ158">
            <v>0</v>
          </cell>
        </row>
        <row r="159">
          <cell r="H159" t="str">
            <v>VIGILANTE ARMADO - 12X36 NOTURNO</v>
          </cell>
          <cell r="BJ159">
            <v>361.85638178181819</v>
          </cell>
        </row>
        <row r="160">
          <cell r="H160" t="str">
            <v>VIGILANTE ARMADO - 12X36 NOTURNO</v>
          </cell>
          <cell r="BJ160">
            <v>0</v>
          </cell>
        </row>
        <row r="161">
          <cell r="H161" t="str">
            <v>VIGILANTE ARMADO - 12X36 NOTURNO</v>
          </cell>
          <cell r="BJ161">
            <v>361.85638178181819</v>
          </cell>
        </row>
        <row r="162">
          <cell r="H162" t="str">
            <v>VIGILANTE ARMADO - 12X36 NOTURNO</v>
          </cell>
          <cell r="BJ162">
            <v>0</v>
          </cell>
        </row>
        <row r="163">
          <cell r="H163" t="str">
            <v>VIGILANTE ARMADO - 12X36 NOTURNO</v>
          </cell>
          <cell r="BJ163">
            <v>0</v>
          </cell>
        </row>
        <row r="164">
          <cell r="H164" t="str">
            <v>VIGILANTE ARMADO - 12X36 NOTURNO</v>
          </cell>
          <cell r="BJ164">
            <v>361.85638178181819</v>
          </cell>
        </row>
        <row r="165">
          <cell r="H165" t="str">
            <v>VIGILANTE ARMADO - 12X36 DIURNO</v>
          </cell>
          <cell r="BJ165">
            <v>302.23388</v>
          </cell>
        </row>
        <row r="166">
          <cell r="H166" t="str">
            <v>VIGILANTE ARMADO - 12X36 NOTURNO</v>
          </cell>
          <cell r="BJ166">
            <v>361.85638178181819</v>
          </cell>
        </row>
        <row r="167">
          <cell r="H167" t="str">
            <v>VIGILANTE ARMADO - 220 H</v>
          </cell>
          <cell r="BJ167">
            <v>392.05908906666662</v>
          </cell>
        </row>
        <row r="168">
          <cell r="H168" t="str">
            <v>VIGILANTE ARMADO - 12X36 DIURNO</v>
          </cell>
          <cell r="BJ168">
            <v>302.23388</v>
          </cell>
        </row>
        <row r="169">
          <cell r="H169" t="str">
            <v>VIGILANTE ARMADO - 12X36 DIURNO</v>
          </cell>
          <cell r="BJ169">
            <v>302.23388</v>
          </cell>
        </row>
        <row r="170">
          <cell r="H170" t="str">
            <v>VIGILANTE ARMADO - 12X36 NOTURNO</v>
          </cell>
          <cell r="BJ170">
            <v>361.85638178181819</v>
          </cell>
        </row>
        <row r="171">
          <cell r="H171" t="str">
            <v>VIGILANTE ARMADO - 12X36 NOTURNO</v>
          </cell>
          <cell r="BJ171">
            <v>361.85638178181819</v>
          </cell>
        </row>
        <row r="172">
          <cell r="H172" t="str">
            <v>VIGILANTE ARMADO - 12X36 NOTURNO</v>
          </cell>
          <cell r="BJ172">
            <v>0</v>
          </cell>
        </row>
        <row r="173">
          <cell r="H173" t="str">
            <v>VIGILANTE ARMADO - 12X36 NOTURNO</v>
          </cell>
          <cell r="BJ173">
            <v>0</v>
          </cell>
        </row>
        <row r="174">
          <cell r="H174"/>
          <cell r="BJ174"/>
        </row>
        <row r="175">
          <cell r="H175"/>
          <cell r="BJ175"/>
        </row>
        <row r="183">
          <cell r="H183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415.08</v>
          </cell>
        </row>
        <row r="12">
          <cell r="B12">
            <v>1</v>
          </cell>
          <cell r="F12" t="str">
            <v>VIGILANTE ARMADO - 220 H</v>
          </cell>
          <cell r="R12">
            <v>415.08</v>
          </cell>
        </row>
        <row r="13">
          <cell r="B13">
            <v>1</v>
          </cell>
          <cell r="F13" t="str">
            <v>VIGILANTE ARMADO - 220 H</v>
          </cell>
          <cell r="R13">
            <v>415.08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415.08</v>
          </cell>
        </row>
        <row r="16">
          <cell r="B16">
            <v>0</v>
          </cell>
          <cell r="F16" t="str">
            <v>VIGILANTE ARMADO - 220 H</v>
          </cell>
          <cell r="R16">
            <v>0</v>
          </cell>
        </row>
        <row r="17">
          <cell r="B17">
            <v>1</v>
          </cell>
          <cell r="F17" t="str">
            <v>VIGILANTE ARMADO - 220 H</v>
          </cell>
          <cell r="R17">
            <v>415.08</v>
          </cell>
        </row>
        <row r="18">
          <cell r="B18">
            <v>1</v>
          </cell>
          <cell r="F18" t="str">
            <v>VIGILANTE ARMADO - 12X36 DIURNO</v>
          </cell>
          <cell r="R18">
            <v>321.68700000000001</v>
          </cell>
        </row>
        <row r="19">
          <cell r="B19">
            <v>1</v>
          </cell>
          <cell r="F19" t="str">
            <v>VIGILANTE ARMADO - 12X36 DIURNO</v>
          </cell>
          <cell r="R19">
            <v>321.68700000000001</v>
          </cell>
        </row>
        <row r="20">
          <cell r="B20">
            <v>1</v>
          </cell>
          <cell r="F20" t="str">
            <v>VIGILANTE ARMADO - 12X36 DIURNO</v>
          </cell>
          <cell r="R20">
            <v>321.68700000000001</v>
          </cell>
        </row>
        <row r="21">
          <cell r="B21">
            <v>0</v>
          </cell>
          <cell r="F21" t="str">
            <v>VIGILANTE ARMADO - 12X36 DIURNO</v>
          </cell>
          <cell r="R21">
            <v>0</v>
          </cell>
        </row>
        <row r="22">
          <cell r="B22">
            <v>1</v>
          </cell>
          <cell r="F22" t="str">
            <v>VIGILANTE ARMADO - 12X36 DIURNO</v>
          </cell>
          <cell r="R22">
            <v>321.68700000000001</v>
          </cell>
        </row>
        <row r="23">
          <cell r="B23">
            <v>0</v>
          </cell>
          <cell r="F23" t="str">
            <v>VIGILANTE ARMADO - 12X36 NOTURNO</v>
          </cell>
          <cell r="R23">
            <v>0</v>
          </cell>
        </row>
        <row r="24">
          <cell r="B24">
            <v>0</v>
          </cell>
          <cell r="F24" t="str">
            <v>VIGILANTE ARMADO - 12X36 NOTURNO</v>
          </cell>
          <cell r="R24">
            <v>0</v>
          </cell>
        </row>
        <row r="25">
          <cell r="B25">
            <v>1</v>
          </cell>
          <cell r="F25" t="str">
            <v>VIGILANTE ARMADO - 12X36 NOTURNO</v>
          </cell>
          <cell r="R25">
            <v>321.68700000000001</v>
          </cell>
        </row>
        <row r="26">
          <cell r="B26">
            <v>1</v>
          </cell>
          <cell r="F26" t="str">
            <v>VIGILANTE ARMADO - 12X36 DIURNO</v>
          </cell>
          <cell r="R26">
            <v>321.68700000000001</v>
          </cell>
        </row>
        <row r="27">
          <cell r="B27">
            <v>1</v>
          </cell>
          <cell r="F27" t="str">
            <v>VIGILANTE ARMADO - 12X36 NOTURNO</v>
          </cell>
          <cell r="R27">
            <v>321.68700000000001</v>
          </cell>
        </row>
        <row r="28">
          <cell r="B28">
            <v>1</v>
          </cell>
          <cell r="F28" t="str">
            <v>VIGILANTE ARMADO - 220 H</v>
          </cell>
          <cell r="R28">
            <v>415.08</v>
          </cell>
        </row>
        <row r="29">
          <cell r="B29">
            <v>1</v>
          </cell>
          <cell r="F29" t="str">
            <v>VIGILANTE ARMADO - 12X36 NOTURNO</v>
          </cell>
          <cell r="R29">
            <v>321.68700000000001</v>
          </cell>
        </row>
        <row r="30">
          <cell r="B30">
            <v>1</v>
          </cell>
          <cell r="F30" t="str">
            <v>VIGILANTE ARMADO - 12X36 NOTURNO</v>
          </cell>
          <cell r="R30">
            <v>321.68700000000001</v>
          </cell>
        </row>
        <row r="31">
          <cell r="B31">
            <v>1</v>
          </cell>
          <cell r="F31" t="str">
            <v>VIGILANTE ARMADO - 12X36 NOTURNO</v>
          </cell>
          <cell r="R31">
            <v>321.68700000000001</v>
          </cell>
        </row>
        <row r="32">
          <cell r="B32">
            <v>0</v>
          </cell>
          <cell r="F32" t="str">
            <v>VIGILANTE ARMADO - 12X36 DIURNO</v>
          </cell>
          <cell r="R32">
            <v>0</v>
          </cell>
        </row>
        <row r="33">
          <cell r="B33">
            <v>1</v>
          </cell>
          <cell r="F33" t="str">
            <v>VIGILANTE ARMADO - 12X36 DIURNO</v>
          </cell>
          <cell r="R33">
            <v>321.68700000000001</v>
          </cell>
        </row>
        <row r="34">
          <cell r="B34">
            <v>0</v>
          </cell>
          <cell r="F34" t="str">
            <v>VIGILANTE ARMADO - 12X36 DIURNO</v>
          </cell>
          <cell r="R34">
            <v>0</v>
          </cell>
        </row>
        <row r="35">
          <cell r="B35">
            <v>0</v>
          </cell>
          <cell r="F35" t="str">
            <v>VIGILANTE ARMADO - 12X36 DIURNO</v>
          </cell>
          <cell r="R35">
            <v>0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</row>
        <row r="37">
          <cell r="B37">
            <v>1</v>
          </cell>
          <cell r="F37" t="str">
            <v>VIGILANTE ARMADO - 12X36 DIURNO</v>
          </cell>
          <cell r="R37">
            <v>321.68700000000001</v>
          </cell>
        </row>
        <row r="38">
          <cell r="B38">
            <v>1</v>
          </cell>
          <cell r="F38" t="str">
            <v>VIGILANTE ARMADO - 12X36 NOTURNO</v>
          </cell>
          <cell r="R38">
            <v>321.68700000000001</v>
          </cell>
        </row>
        <row r="39">
          <cell r="B39">
            <v>0</v>
          </cell>
          <cell r="F39" t="str">
            <v>VIGILANTE ARMADO - 12X36 DIURNO</v>
          </cell>
          <cell r="R39">
            <v>0</v>
          </cell>
        </row>
        <row r="40">
          <cell r="B40">
            <v>0</v>
          </cell>
          <cell r="F40" t="str">
            <v>VIGILANTE ARMADO - 12X36 DIURNO</v>
          </cell>
          <cell r="R40">
            <v>0</v>
          </cell>
        </row>
        <row r="41">
          <cell r="B41">
            <v>1</v>
          </cell>
          <cell r="F41" t="str">
            <v>VIGILANTE ARMADO - 12X36 DIURNO</v>
          </cell>
          <cell r="R41">
            <v>321.68700000000001</v>
          </cell>
        </row>
        <row r="42">
          <cell r="B42">
            <v>0</v>
          </cell>
          <cell r="F42" t="str">
            <v>VIGILANTE ARMADO - 12X36 DIURNO</v>
          </cell>
          <cell r="R42">
            <v>0</v>
          </cell>
        </row>
        <row r="43">
          <cell r="B43">
            <v>1</v>
          </cell>
          <cell r="F43" t="str">
            <v>VIGILANTE ARMADO - 12X36 DIURNO</v>
          </cell>
          <cell r="R43">
            <v>321.68700000000001</v>
          </cell>
        </row>
        <row r="44">
          <cell r="B44">
            <v>0</v>
          </cell>
          <cell r="F44" t="str">
            <v>VIGILANTE ARMADO - 12X36 DIURNO</v>
          </cell>
          <cell r="R44">
            <v>0</v>
          </cell>
        </row>
        <row r="45">
          <cell r="B45">
            <v>0</v>
          </cell>
          <cell r="F45" t="str">
            <v>VIGILANTE ARMADO - 12X36 DIURNO</v>
          </cell>
          <cell r="R45">
            <v>0</v>
          </cell>
        </row>
        <row r="46">
          <cell r="B46">
            <v>1</v>
          </cell>
          <cell r="F46" t="str">
            <v>VIGILANTE ARMADO - 220 H</v>
          </cell>
          <cell r="R46">
            <v>415.08</v>
          </cell>
        </row>
        <row r="47">
          <cell r="B47">
            <v>0</v>
          </cell>
          <cell r="F47" t="str">
            <v>VIGILANTE ARMADO - 220 H</v>
          </cell>
          <cell r="R47">
            <v>0</v>
          </cell>
        </row>
        <row r="48">
          <cell r="B48">
            <v>1</v>
          </cell>
          <cell r="F48" t="str">
            <v>VIGILANTE ARMADO - 12X36 DIURNO</v>
          </cell>
          <cell r="R48">
            <v>321.68700000000001</v>
          </cell>
        </row>
        <row r="49">
          <cell r="B49">
            <v>1</v>
          </cell>
          <cell r="F49" t="str">
            <v>VIGILANTE ARMADO - 12X36 DIURNO</v>
          </cell>
          <cell r="R49">
            <v>321.68700000000001</v>
          </cell>
        </row>
        <row r="50">
          <cell r="B50">
            <v>0</v>
          </cell>
          <cell r="F50" t="str">
            <v>VIGILANTE ARMADO - 12X36 NOTURNO</v>
          </cell>
          <cell r="R50">
            <v>0</v>
          </cell>
        </row>
        <row r="51">
          <cell r="B51">
            <v>1</v>
          </cell>
          <cell r="F51" t="str">
            <v>VIGILANTE ARMADO - 12X36 NOTURNO</v>
          </cell>
          <cell r="R51">
            <v>321.68700000000001</v>
          </cell>
        </row>
        <row r="52">
          <cell r="B52">
            <v>0</v>
          </cell>
          <cell r="F52" t="str">
            <v>VIGILANTE ARMADO - 12X36 NOTURNO</v>
          </cell>
          <cell r="R52">
            <v>0</v>
          </cell>
        </row>
        <row r="53">
          <cell r="B53">
            <v>1</v>
          </cell>
          <cell r="F53" t="str">
            <v>VIGILANTE ARMADO - 220 H</v>
          </cell>
          <cell r="R53">
            <v>415.08</v>
          </cell>
        </row>
        <row r="54">
          <cell r="B54">
            <v>0</v>
          </cell>
          <cell r="F54" t="str">
            <v>VIGILANTE ARMADO - 220 H</v>
          </cell>
          <cell r="R54">
            <v>0</v>
          </cell>
        </row>
        <row r="55">
          <cell r="B55">
            <v>1</v>
          </cell>
          <cell r="F55" t="str">
            <v>VIGILANTE ARMADO - 12X36 DIURNO</v>
          </cell>
          <cell r="R55">
            <v>321.68700000000001</v>
          </cell>
        </row>
        <row r="56">
          <cell r="B56">
            <v>1</v>
          </cell>
          <cell r="F56" t="str">
            <v>VIGILANTE ARMADO - 12X36 DIURNO</v>
          </cell>
          <cell r="R56">
            <v>321.68700000000001</v>
          </cell>
        </row>
        <row r="57">
          <cell r="B57">
            <v>1</v>
          </cell>
          <cell r="F57" t="str">
            <v>VIGILANTE ARMADO - 12X36 NOTURNO</v>
          </cell>
          <cell r="R57">
            <v>321.68700000000001</v>
          </cell>
        </row>
        <row r="58">
          <cell r="B58">
            <v>1</v>
          </cell>
          <cell r="F58" t="str">
            <v>VIGILANTE ARMADO - 12X36 DIURNO</v>
          </cell>
          <cell r="R58">
            <v>321.68700000000001</v>
          </cell>
        </row>
        <row r="59">
          <cell r="B59">
            <v>1</v>
          </cell>
          <cell r="F59" t="str">
            <v>VIGILANTE ARMADO - 12X36 DIURNO</v>
          </cell>
          <cell r="R59">
            <v>321.68700000000001</v>
          </cell>
        </row>
        <row r="60">
          <cell r="B60">
            <v>1</v>
          </cell>
          <cell r="F60" t="str">
            <v>VIGILANTE ARMADO - 12X36 NOTURNO</v>
          </cell>
          <cell r="R60">
            <v>321.68700000000001</v>
          </cell>
        </row>
        <row r="61">
          <cell r="B61">
            <v>1</v>
          </cell>
          <cell r="F61" t="str">
            <v>VIGILANTE ARMADO - 12X36 NOTURNO</v>
          </cell>
          <cell r="R61">
            <v>321.68700000000001</v>
          </cell>
        </row>
        <row r="62">
          <cell r="B62">
            <v>0</v>
          </cell>
          <cell r="F62" t="str">
            <v>VIGILANTE ARMADO - 12X36 DIURNO</v>
          </cell>
          <cell r="R62">
            <v>0</v>
          </cell>
        </row>
        <row r="63">
          <cell r="B63">
            <v>1</v>
          </cell>
          <cell r="F63" t="str">
            <v>VIGILANTE ARMADO - 12X36 DIURNO</v>
          </cell>
          <cell r="R63">
            <v>321.68700000000001</v>
          </cell>
        </row>
        <row r="64">
          <cell r="B64">
            <v>1</v>
          </cell>
          <cell r="F64" t="str">
            <v>VIGILANTE ARMADO - 12X36 NOTURNO</v>
          </cell>
          <cell r="R64">
            <v>321.68700000000001</v>
          </cell>
        </row>
        <row r="65">
          <cell r="B65">
            <v>1</v>
          </cell>
          <cell r="F65" t="str">
            <v>VIGILANTE ARMADO - 12X36 NOTURNO</v>
          </cell>
          <cell r="R65">
            <v>321.68700000000001</v>
          </cell>
        </row>
        <row r="66">
          <cell r="B66">
            <v>0</v>
          </cell>
          <cell r="F66" t="str">
            <v>VIGILANTE ARMADO - 12X36 NOTURNO</v>
          </cell>
          <cell r="R66">
            <v>0</v>
          </cell>
        </row>
        <row r="67">
          <cell r="B67">
            <v>0</v>
          </cell>
          <cell r="F67" t="str">
            <v>VIGILANTE ARMADO - 12X36 DIURNO</v>
          </cell>
          <cell r="R67">
            <v>0</v>
          </cell>
        </row>
        <row r="68">
          <cell r="B68">
            <v>0</v>
          </cell>
          <cell r="F68" t="str">
            <v>VIGILANTE ARMADO - 12X36 DIURNO</v>
          </cell>
          <cell r="R68">
            <v>0</v>
          </cell>
        </row>
        <row r="69">
          <cell r="B69">
            <v>1</v>
          </cell>
          <cell r="F69" t="str">
            <v>VIGILANTE ARMADO - 12X36 DIURNO</v>
          </cell>
          <cell r="R69">
            <v>321.68700000000001</v>
          </cell>
        </row>
        <row r="70">
          <cell r="B70">
            <v>1</v>
          </cell>
          <cell r="F70" t="str">
            <v>VIGILANTE ARMADO - 12X36 DIURNO</v>
          </cell>
          <cell r="R70">
            <v>321.68700000000001</v>
          </cell>
        </row>
        <row r="71">
          <cell r="B71">
            <v>0</v>
          </cell>
          <cell r="F71" t="str">
            <v>VIGILANTE ARMADO - 12X36 NOTURNO</v>
          </cell>
          <cell r="R71">
            <v>0</v>
          </cell>
        </row>
        <row r="72">
          <cell r="B72">
            <v>0</v>
          </cell>
          <cell r="F72" t="str">
            <v>VIGILANTE ARMADO - 12X36 NOTURNO</v>
          </cell>
          <cell r="R72">
            <v>0</v>
          </cell>
        </row>
        <row r="73">
          <cell r="B73">
            <v>1</v>
          </cell>
          <cell r="F73" t="str">
            <v>VIGILANTE ARMADO - 12X36 NOTURNO</v>
          </cell>
          <cell r="R73">
            <v>321.68700000000001</v>
          </cell>
        </row>
        <row r="74">
          <cell r="B74">
            <v>1</v>
          </cell>
          <cell r="F74" t="str">
            <v>VIGILANTE ARMADO - 12X36 NOTURNO</v>
          </cell>
          <cell r="R74">
            <v>321.68700000000001</v>
          </cell>
        </row>
        <row r="75">
          <cell r="B75">
            <v>1</v>
          </cell>
          <cell r="F75" t="str">
            <v>VIGILANTE ARMADO - 220 H</v>
          </cell>
          <cell r="R75">
            <v>415.08</v>
          </cell>
        </row>
        <row r="76">
          <cell r="B76">
            <v>1</v>
          </cell>
          <cell r="F76" t="str">
            <v>VIGILANTE ARMADO - 220 H</v>
          </cell>
          <cell r="R76">
            <v>415.08</v>
          </cell>
        </row>
        <row r="77">
          <cell r="B77">
            <v>1</v>
          </cell>
          <cell r="F77" t="str">
            <v>VIGILANTE ARMADO - 12X36 DIURNO</v>
          </cell>
          <cell r="R77">
            <v>321.68700000000001</v>
          </cell>
        </row>
        <row r="78">
          <cell r="B78">
            <v>1</v>
          </cell>
          <cell r="F78" t="str">
            <v>VIGILANTE ARMADO - 12X36 DIURNO</v>
          </cell>
          <cell r="R78">
            <v>321.68700000000001</v>
          </cell>
        </row>
        <row r="79">
          <cell r="B79">
            <v>1</v>
          </cell>
          <cell r="F79" t="str">
            <v>VIGILANTE ARMADO - 220 H</v>
          </cell>
          <cell r="R79">
            <v>415.08</v>
          </cell>
        </row>
        <row r="80">
          <cell r="B80">
            <v>1</v>
          </cell>
          <cell r="F80" t="str">
            <v>VIGILANTE ARMADO - 220 H</v>
          </cell>
          <cell r="R80">
            <v>415.08</v>
          </cell>
        </row>
        <row r="81">
          <cell r="B81">
            <v>0</v>
          </cell>
          <cell r="F81" t="str">
            <v>VIGILANTE ARMADO - 220 H</v>
          </cell>
          <cell r="R81">
            <v>0</v>
          </cell>
        </row>
        <row r="82">
          <cell r="B82">
            <v>1</v>
          </cell>
          <cell r="F82" t="str">
            <v>VIGILANTE ARMADO - 220 H</v>
          </cell>
          <cell r="R82">
            <v>415.08</v>
          </cell>
        </row>
        <row r="83">
          <cell r="B83">
            <v>1</v>
          </cell>
          <cell r="F83" t="str">
            <v>VIGILANTE ARMADO - 220 H</v>
          </cell>
          <cell r="R83">
            <v>415.08</v>
          </cell>
        </row>
        <row r="84">
          <cell r="B84">
            <v>1</v>
          </cell>
          <cell r="F84" t="str">
            <v>VIGILANTE ARMADO - 220 H</v>
          </cell>
          <cell r="R84">
            <v>415.08</v>
          </cell>
        </row>
        <row r="85">
          <cell r="B85">
            <v>1</v>
          </cell>
          <cell r="F85" t="str">
            <v>VIGILANTE ARMADO - 12X36 NOTURNO</v>
          </cell>
          <cell r="R85">
            <v>321.68700000000001</v>
          </cell>
        </row>
        <row r="86">
          <cell r="B86">
            <v>1</v>
          </cell>
          <cell r="F86" t="str">
            <v>VIGILANTE ARMADO - 12X36 NOTURNO</v>
          </cell>
          <cell r="R86">
            <v>321.68700000000001</v>
          </cell>
        </row>
        <row r="87">
          <cell r="B87">
            <v>1</v>
          </cell>
          <cell r="F87" t="str">
            <v>VIGILANTE ARMADO - 12X36 DIURNO</v>
          </cell>
          <cell r="R87">
            <v>321.68700000000001</v>
          </cell>
        </row>
        <row r="88">
          <cell r="B88">
            <v>1</v>
          </cell>
          <cell r="F88" t="str">
            <v>VIGILANTE ARMADO - 12X36 DIURNO</v>
          </cell>
          <cell r="R88">
            <v>321.68700000000001</v>
          </cell>
        </row>
        <row r="89">
          <cell r="B89">
            <v>0</v>
          </cell>
          <cell r="F89" t="str">
            <v>VIGILANTE ARMADO - 220 H</v>
          </cell>
          <cell r="R89">
            <v>0</v>
          </cell>
        </row>
        <row r="90">
          <cell r="B90">
            <v>1</v>
          </cell>
          <cell r="F90" t="str">
            <v>VIGILANTE ARMADO - 220 H</v>
          </cell>
          <cell r="R90">
            <v>415.08</v>
          </cell>
        </row>
        <row r="91">
          <cell r="B91">
            <v>0</v>
          </cell>
          <cell r="F91" t="str">
            <v>VIGILANTE ARMADO - 220 H</v>
          </cell>
          <cell r="R91">
            <v>0</v>
          </cell>
        </row>
        <row r="92">
          <cell r="B92">
            <v>1</v>
          </cell>
          <cell r="F92" t="str">
            <v>VIGILANTE ARMADO - 220 H</v>
          </cell>
          <cell r="R92">
            <v>415.08</v>
          </cell>
        </row>
        <row r="93">
          <cell r="B93">
            <v>0</v>
          </cell>
          <cell r="F93" t="str">
            <v>VIGILANTE ARMADO - 220 H</v>
          </cell>
          <cell r="R93">
            <v>0</v>
          </cell>
        </row>
        <row r="94">
          <cell r="B94">
            <v>0</v>
          </cell>
          <cell r="F94" t="str">
            <v>VIGILANTE ARMADO - 220 H</v>
          </cell>
          <cell r="R94">
            <v>0</v>
          </cell>
        </row>
        <row r="95">
          <cell r="B95">
            <v>1</v>
          </cell>
          <cell r="F95" t="str">
            <v>VIGILANTE ARMADO - 220 H</v>
          </cell>
          <cell r="R95">
            <v>415.08</v>
          </cell>
        </row>
        <row r="96">
          <cell r="B96">
            <v>1</v>
          </cell>
          <cell r="F96" t="str">
            <v>VIGILANTE ARMADO - 12X36 DIURNO</v>
          </cell>
          <cell r="R96">
            <v>321.68700000000001</v>
          </cell>
        </row>
        <row r="97">
          <cell r="B97">
            <v>1</v>
          </cell>
          <cell r="F97" t="str">
            <v>VIGILANTE ARMADO - 12X36 NOTURNO</v>
          </cell>
          <cell r="R97">
            <v>321.68700000000001</v>
          </cell>
        </row>
        <row r="98">
          <cell r="B98">
            <v>0</v>
          </cell>
          <cell r="F98" t="str">
            <v>VIGILANTE ARMADO - 12X36 NOTURNO</v>
          </cell>
          <cell r="R98">
            <v>0</v>
          </cell>
        </row>
        <row r="99">
          <cell r="B99">
            <v>1</v>
          </cell>
          <cell r="F99" t="str">
            <v>VIGILANTE ARMADO - 12X36 DIURNO</v>
          </cell>
          <cell r="R99">
            <v>321.68700000000001</v>
          </cell>
        </row>
        <row r="100">
          <cell r="B100">
            <v>0</v>
          </cell>
          <cell r="F100" t="str">
            <v>VIGILANTE ARMADO - 12X36 DIURNO</v>
          </cell>
          <cell r="R100">
            <v>0</v>
          </cell>
        </row>
        <row r="101">
          <cell r="B101">
            <v>1</v>
          </cell>
          <cell r="F101" t="str">
            <v>VIGILANTE ARMADO - 12X36 NOTURNO</v>
          </cell>
          <cell r="R101">
            <v>321.68700000000001</v>
          </cell>
        </row>
        <row r="102">
          <cell r="B102">
            <v>0</v>
          </cell>
          <cell r="F102" t="str">
            <v>VIGILANTE ARMADO - 220 H</v>
          </cell>
          <cell r="R102">
            <v>0</v>
          </cell>
        </row>
        <row r="103">
          <cell r="B103">
            <v>1</v>
          </cell>
          <cell r="F103" t="str">
            <v>VIGILANTE ARMADO - 220 H</v>
          </cell>
          <cell r="R103">
            <v>415.08</v>
          </cell>
        </row>
        <row r="104">
          <cell r="B104">
            <v>1</v>
          </cell>
          <cell r="F104" t="str">
            <v>VIGILANTE ARMADO - 220 H</v>
          </cell>
          <cell r="R104">
            <v>415.08</v>
          </cell>
        </row>
        <row r="105">
          <cell r="B105">
            <v>0</v>
          </cell>
          <cell r="F105" t="str">
            <v>VIGILANTE ARMADO - 220 H</v>
          </cell>
          <cell r="R105">
            <v>0</v>
          </cell>
        </row>
        <row r="106">
          <cell r="B106">
            <v>0</v>
          </cell>
          <cell r="F106" t="str">
            <v>VIGILANTE ARMADO - 220 H</v>
          </cell>
          <cell r="R106">
            <v>0</v>
          </cell>
        </row>
        <row r="107">
          <cell r="B107">
            <v>1</v>
          </cell>
          <cell r="F107" t="str">
            <v>VIGILANTE ARMADO - 220 H</v>
          </cell>
          <cell r="R107">
            <v>415.08</v>
          </cell>
        </row>
        <row r="108">
          <cell r="B108">
            <v>0</v>
          </cell>
          <cell r="F108" t="str">
            <v>VIGILANTE ARMADO - 220 H</v>
          </cell>
          <cell r="R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415.08</v>
          </cell>
        </row>
        <row r="110">
          <cell r="B110">
            <v>1</v>
          </cell>
          <cell r="F110" t="str">
            <v>VIGILANTE ARMADO - 220 H</v>
          </cell>
          <cell r="R110">
            <v>415.08</v>
          </cell>
        </row>
        <row r="111">
          <cell r="B111">
            <v>1</v>
          </cell>
          <cell r="F111" t="str">
            <v>VIGILANTE ARMADO - 220 H</v>
          </cell>
          <cell r="R111">
            <v>415.08</v>
          </cell>
        </row>
        <row r="112">
          <cell r="B112">
            <v>0</v>
          </cell>
          <cell r="F112" t="str">
            <v>VIGILANTE ARMADO - 12X36 DIURNO</v>
          </cell>
          <cell r="R112">
            <v>0</v>
          </cell>
        </row>
        <row r="113">
          <cell r="B113">
            <v>1</v>
          </cell>
          <cell r="F113" t="str">
            <v>VIGILANTE ARMADO - 220 H</v>
          </cell>
          <cell r="R113">
            <v>415.08</v>
          </cell>
        </row>
        <row r="114">
          <cell r="B114">
            <v>1</v>
          </cell>
          <cell r="F114" t="str">
            <v>VIGILANTE ARMADO - 12X36 DIURNO</v>
          </cell>
          <cell r="R114">
            <v>321.68700000000001</v>
          </cell>
        </row>
        <row r="115">
          <cell r="B115">
            <v>1</v>
          </cell>
          <cell r="F115" t="str">
            <v>VIGILANTE ARMADO - 12X36 NOTURNO</v>
          </cell>
          <cell r="R115">
            <v>321.68700000000001</v>
          </cell>
        </row>
        <row r="116">
          <cell r="B116">
            <v>1</v>
          </cell>
          <cell r="F116" t="str">
            <v>VIGILANTE ARMADO - 12X36 DIURNO</v>
          </cell>
          <cell r="R116">
            <v>321.68700000000001</v>
          </cell>
        </row>
        <row r="117">
          <cell r="B117">
            <v>0</v>
          </cell>
          <cell r="F117" t="str">
            <v>VIGILANTE ARMADO - 12X36 DIURNO</v>
          </cell>
          <cell r="R117">
            <v>0</v>
          </cell>
        </row>
        <row r="118">
          <cell r="B118">
            <v>0</v>
          </cell>
          <cell r="F118" t="str">
            <v>VIGILANTE ARMADO - 12X36 DIURNO</v>
          </cell>
          <cell r="R118">
            <v>0</v>
          </cell>
        </row>
        <row r="119">
          <cell r="B119">
            <v>1</v>
          </cell>
          <cell r="F119" t="str">
            <v>VIGILANTE ARMADO - 12X36 NOTURNO</v>
          </cell>
          <cell r="R119">
            <v>321.68700000000001</v>
          </cell>
        </row>
        <row r="120">
          <cell r="B120">
            <v>0</v>
          </cell>
          <cell r="F120" t="str">
            <v>VIGILANTE ARMADO - 12X36 NOTURNO</v>
          </cell>
          <cell r="R120">
            <v>0</v>
          </cell>
        </row>
        <row r="121">
          <cell r="B121">
            <v>1</v>
          </cell>
          <cell r="F121" t="str">
            <v>VIGILANTE ARMADO - 220 H</v>
          </cell>
          <cell r="R121">
            <v>415.08</v>
          </cell>
        </row>
        <row r="122">
          <cell r="B122">
            <v>1</v>
          </cell>
          <cell r="F122" t="str">
            <v>VIGILANTE ARMADO - 12X36 NOTURNO</v>
          </cell>
          <cell r="R122">
            <v>321.68700000000001</v>
          </cell>
        </row>
        <row r="123">
          <cell r="B123">
            <v>0</v>
          </cell>
          <cell r="F123" t="str">
            <v>VIGILANTE ARMADO - 12X36 NOTURNO</v>
          </cell>
          <cell r="R123">
            <v>0</v>
          </cell>
        </row>
        <row r="124">
          <cell r="B124">
            <v>0</v>
          </cell>
          <cell r="F124" t="str">
            <v>VIGILANTE ARMADO - 12X36 NOTURNO</v>
          </cell>
          <cell r="R124">
            <v>0</v>
          </cell>
        </row>
        <row r="125">
          <cell r="B125">
            <v>1</v>
          </cell>
          <cell r="F125" t="str">
            <v>VIGILANTE ARMADO - 12X36 NOTURNO</v>
          </cell>
          <cell r="R125">
            <v>321.68700000000001</v>
          </cell>
        </row>
        <row r="126">
          <cell r="B126">
            <v>1</v>
          </cell>
          <cell r="F126" t="str">
            <v>VIGILANTE ARMADO - 220 H</v>
          </cell>
          <cell r="R126">
            <v>415.08</v>
          </cell>
        </row>
        <row r="127">
          <cell r="B127">
            <v>1</v>
          </cell>
          <cell r="F127" t="str">
            <v>VIGILANTE ARMADO - 12X36 NOTURNO</v>
          </cell>
          <cell r="R127">
            <v>321.68700000000001</v>
          </cell>
        </row>
        <row r="128">
          <cell r="B128">
            <v>1</v>
          </cell>
          <cell r="F128" t="str">
            <v>VIGILANTE ARMADO - 12X36 NOTURNO</v>
          </cell>
          <cell r="R128">
            <v>321.68700000000001</v>
          </cell>
        </row>
        <row r="129">
          <cell r="B129">
            <v>1</v>
          </cell>
          <cell r="F129" t="str">
            <v>VIGILANTE ARMADO - 12X36 DIURNO</v>
          </cell>
          <cell r="R129">
            <v>321.68700000000001</v>
          </cell>
        </row>
        <row r="130">
          <cell r="B130">
            <v>0</v>
          </cell>
          <cell r="F130" t="str">
            <v>VIGILANTE ARMADO - 12X36 DIURNO</v>
          </cell>
          <cell r="R130">
            <v>0</v>
          </cell>
        </row>
        <row r="131">
          <cell r="B131">
            <v>1</v>
          </cell>
          <cell r="F131" t="str">
            <v>VIGILANTE ARMADO - 12X36 DIURNO</v>
          </cell>
          <cell r="R131">
            <v>321.68700000000001</v>
          </cell>
        </row>
        <row r="132">
          <cell r="B132">
            <v>0</v>
          </cell>
          <cell r="F132" t="str">
            <v>VIGILANTE ARMADO - 12X36 DIURNO</v>
          </cell>
          <cell r="R132">
            <v>0</v>
          </cell>
        </row>
        <row r="133">
          <cell r="B133">
            <v>1</v>
          </cell>
          <cell r="F133" t="str">
            <v>VIGILANTE ARMADO - 12X36 DIURNO</v>
          </cell>
          <cell r="R133">
            <v>321.68700000000001</v>
          </cell>
        </row>
        <row r="134">
          <cell r="B134">
            <v>0</v>
          </cell>
          <cell r="F134" t="str">
            <v>VIGILANTE ARMADO - 12X36 DIURNO</v>
          </cell>
          <cell r="R134">
            <v>0</v>
          </cell>
        </row>
        <row r="135">
          <cell r="B135">
            <v>1</v>
          </cell>
          <cell r="F135" t="str">
            <v>VIGILANTE ARMADO - 12X36 DIURNO</v>
          </cell>
          <cell r="R135">
            <v>321.68700000000001</v>
          </cell>
        </row>
        <row r="136">
          <cell r="B136">
            <v>0</v>
          </cell>
          <cell r="F136" t="str">
            <v>VIGILANTE ARMADO - 12X36 DIURNO</v>
          </cell>
          <cell r="R136">
            <v>0</v>
          </cell>
        </row>
        <row r="137">
          <cell r="B137">
            <v>1</v>
          </cell>
          <cell r="F137" t="str">
            <v>VIGILANTE ARMADO - 220 H</v>
          </cell>
          <cell r="R137">
            <v>415.08</v>
          </cell>
        </row>
        <row r="138">
          <cell r="B138">
            <v>0</v>
          </cell>
          <cell r="F138" t="str">
            <v>VIGILANTE ARMADO - 12X36 NOTURNO</v>
          </cell>
          <cell r="R138">
            <v>0</v>
          </cell>
        </row>
        <row r="139">
          <cell r="B139">
            <v>1</v>
          </cell>
          <cell r="F139" t="str">
            <v>VIGILANTE ARMADO - 12X36 NOTURNO</v>
          </cell>
          <cell r="R139">
            <v>321.68700000000001</v>
          </cell>
        </row>
        <row r="140">
          <cell r="B140">
            <v>1</v>
          </cell>
          <cell r="F140" t="str">
            <v>VIGILANTE ARMADO - 12X36 NOTURNO</v>
          </cell>
          <cell r="R140">
            <v>321.68700000000001</v>
          </cell>
        </row>
        <row r="141">
          <cell r="B141">
            <v>1</v>
          </cell>
          <cell r="F141" t="str">
            <v>VIGILANTE ARMADO - 220 H</v>
          </cell>
          <cell r="R141">
            <v>415.08</v>
          </cell>
        </row>
        <row r="142">
          <cell r="B142">
            <v>1</v>
          </cell>
          <cell r="F142" t="str">
            <v>VIGILANTE ARMADO - 12X36 DIURNO</v>
          </cell>
          <cell r="R142">
            <v>321.68700000000001</v>
          </cell>
        </row>
        <row r="143">
          <cell r="B143">
            <v>0</v>
          </cell>
          <cell r="F143" t="str">
            <v>VIGILANTE ARMADO - 12X36 NOTURNO</v>
          </cell>
          <cell r="R143">
            <v>0</v>
          </cell>
        </row>
        <row r="144">
          <cell r="B144">
            <v>1</v>
          </cell>
          <cell r="F144" t="str">
            <v>VIGILANTE ARMADO - 12X36 NOTURNO</v>
          </cell>
          <cell r="R144">
            <v>321.68700000000001</v>
          </cell>
        </row>
        <row r="145">
          <cell r="B145">
            <v>0</v>
          </cell>
          <cell r="F145" t="str">
            <v>VIGILANTE ARMADO - 12X36 DIURNO</v>
          </cell>
          <cell r="R145">
            <v>0</v>
          </cell>
        </row>
        <row r="146">
          <cell r="B146">
            <v>1</v>
          </cell>
          <cell r="F146" t="str">
            <v>VIGILANTE ARMADO - 12X36 DIURNO</v>
          </cell>
          <cell r="R146">
            <v>321.68700000000001</v>
          </cell>
        </row>
        <row r="147">
          <cell r="B147">
            <v>1</v>
          </cell>
          <cell r="F147" t="str">
            <v>VIGILANTE ARMADO - 12X36 NOTURNO</v>
          </cell>
          <cell r="R147">
            <v>321.68700000000001</v>
          </cell>
        </row>
        <row r="148">
          <cell r="B148">
            <v>1</v>
          </cell>
          <cell r="F148" t="str">
            <v>VIGILANTE ARMADO - 12X36 NOTURNO</v>
          </cell>
          <cell r="R148">
            <v>321.68700000000001</v>
          </cell>
        </row>
        <row r="149">
          <cell r="B149">
            <v>1</v>
          </cell>
          <cell r="F149" t="str">
            <v>VIGILANTE ARMADO - 12X36 DIURNO</v>
          </cell>
          <cell r="R149">
            <v>321.68700000000001</v>
          </cell>
        </row>
        <row r="150">
          <cell r="B150">
            <v>1</v>
          </cell>
          <cell r="F150" t="str">
            <v>VIGILANTE ARMADO - 12X36 DIURNO</v>
          </cell>
          <cell r="R150">
            <v>321.68700000000001</v>
          </cell>
        </row>
        <row r="151">
          <cell r="B151">
            <v>1</v>
          </cell>
          <cell r="F151" t="str">
            <v>VIGILANTE ARMADO - 12X36 NOTURNO</v>
          </cell>
          <cell r="R151">
            <v>321.68700000000001</v>
          </cell>
        </row>
        <row r="152">
          <cell r="B152">
            <v>1</v>
          </cell>
          <cell r="F152" t="str">
            <v>VIGILANTE ARMADO - 220 H</v>
          </cell>
          <cell r="R152">
            <v>415.08</v>
          </cell>
        </row>
        <row r="153">
          <cell r="B153">
            <v>1</v>
          </cell>
          <cell r="F153" t="str">
            <v>VIGILANTE ARMADO - 220 H</v>
          </cell>
          <cell r="R153">
            <v>415.08</v>
          </cell>
        </row>
        <row r="154">
          <cell r="B154">
            <v>1</v>
          </cell>
          <cell r="F154" t="str">
            <v>VIGILANTE ARMADO - 12X36 DIURNO</v>
          </cell>
          <cell r="R154">
            <v>321.68700000000001</v>
          </cell>
        </row>
        <row r="155">
          <cell r="B155">
            <v>1</v>
          </cell>
          <cell r="F155" t="str">
            <v>VIGILANTE ARMADO - 12X36 DIURNO</v>
          </cell>
          <cell r="R155">
            <v>321.68700000000001</v>
          </cell>
        </row>
        <row r="156">
          <cell r="B156">
            <v>0</v>
          </cell>
          <cell r="F156" t="str">
            <v>VIGILANTE ARMADO - 12X36 DIURNO</v>
          </cell>
          <cell r="R156">
            <v>0</v>
          </cell>
        </row>
        <row r="157">
          <cell r="B157">
            <v>1</v>
          </cell>
          <cell r="F157" t="str">
            <v>VIGILANTE ARMADO - 12X36 DIURNO</v>
          </cell>
          <cell r="R157">
            <v>321.68700000000001</v>
          </cell>
        </row>
        <row r="158">
          <cell r="B158">
            <v>0</v>
          </cell>
          <cell r="F158" t="str">
            <v>VIGILANTE ARMADO - 12X36 NOTURNO</v>
          </cell>
          <cell r="R158">
            <v>0</v>
          </cell>
        </row>
        <row r="159">
          <cell r="B159">
            <v>1</v>
          </cell>
          <cell r="F159" t="str">
            <v>VIGILANTE ARMADO - 12X36 NOTURNO</v>
          </cell>
          <cell r="R159">
            <v>321.68700000000001</v>
          </cell>
        </row>
        <row r="160">
          <cell r="B160">
            <v>0</v>
          </cell>
          <cell r="F160" t="str">
            <v>VIGILANTE ARMADO - 12X36 NOTURNO</v>
          </cell>
          <cell r="R160">
            <v>0</v>
          </cell>
        </row>
        <row r="161">
          <cell r="B161">
            <v>1</v>
          </cell>
          <cell r="F161" t="str">
            <v>VIGILANTE ARMADO - 12X36 NOTURNO</v>
          </cell>
          <cell r="R161">
            <v>321.68700000000001</v>
          </cell>
        </row>
        <row r="162">
          <cell r="B162">
            <v>0</v>
          </cell>
          <cell r="F162" t="str">
            <v>VIGILANTE ARMADO - 12X36 NOTURNO</v>
          </cell>
          <cell r="R162">
            <v>0</v>
          </cell>
        </row>
        <row r="163">
          <cell r="B163">
            <v>0</v>
          </cell>
          <cell r="F163" t="str">
            <v>VIGILANTE ARMADO - 12X36 NOTURNO</v>
          </cell>
          <cell r="R163">
            <v>0</v>
          </cell>
        </row>
        <row r="164">
          <cell r="B164">
            <v>1</v>
          </cell>
          <cell r="F164" t="str">
            <v>VIGILANTE ARMADO - 12X36 NOTURNO</v>
          </cell>
          <cell r="R164">
            <v>321.68700000000001</v>
          </cell>
        </row>
        <row r="165">
          <cell r="B165">
            <v>1</v>
          </cell>
          <cell r="F165" t="str">
            <v>VIGILANTE ARMADO - 12X36 DIURNO</v>
          </cell>
          <cell r="R165">
            <v>321.68700000000001</v>
          </cell>
        </row>
        <row r="166">
          <cell r="B166">
            <v>1</v>
          </cell>
          <cell r="F166" t="str">
            <v>VIGILANTE ARMADO - 12X36 NOTURNO</v>
          </cell>
          <cell r="R166">
            <v>321.68700000000001</v>
          </cell>
        </row>
        <row r="167">
          <cell r="B167">
            <v>1</v>
          </cell>
          <cell r="F167" t="str">
            <v>VIGILANTE ARMADO - 220 H</v>
          </cell>
          <cell r="R167">
            <v>415.08</v>
          </cell>
        </row>
        <row r="168">
          <cell r="B168">
            <v>1</v>
          </cell>
          <cell r="F168" t="str">
            <v>VIGILANTE ARMADO - 12X36 DIURNO</v>
          </cell>
          <cell r="R168">
            <v>321.68700000000001</v>
          </cell>
        </row>
        <row r="169">
          <cell r="B169">
            <v>1</v>
          </cell>
          <cell r="F169" t="str">
            <v>VIGILANTE ARMADO - 12X36 DIURNO</v>
          </cell>
          <cell r="R169">
            <v>321.68700000000001</v>
          </cell>
        </row>
        <row r="170">
          <cell r="B170">
            <v>1</v>
          </cell>
          <cell r="F170" t="str">
            <v>VIGILANTE ARMADO - 12X36 NOTURNO</v>
          </cell>
          <cell r="R170">
            <v>321.68700000000001</v>
          </cell>
        </row>
        <row r="171">
          <cell r="B171">
            <v>1</v>
          </cell>
          <cell r="F171" t="str">
            <v>VIGILANTE ARMADO - 12X36 NOTURNO</v>
          </cell>
          <cell r="R171">
            <v>321.68700000000001</v>
          </cell>
        </row>
        <row r="172">
          <cell r="B172">
            <v>0</v>
          </cell>
          <cell r="F172" t="str">
            <v>VIGILANTE ARMADO - 12X36 NOTURNO</v>
          </cell>
          <cell r="R172">
            <v>0</v>
          </cell>
        </row>
        <row r="173">
          <cell r="B173">
            <v>0</v>
          </cell>
          <cell r="F173" t="str">
            <v>VIGILANTE ARMADO - 12X36 NOTURNO</v>
          </cell>
          <cell r="R173">
            <v>0</v>
          </cell>
        </row>
        <row r="174">
          <cell r="B174"/>
          <cell r="F174"/>
          <cell r="R174"/>
        </row>
        <row r="175">
          <cell r="B175"/>
          <cell r="F175"/>
          <cell r="R175"/>
        </row>
        <row r="176">
          <cell r="B176"/>
          <cell r="F176"/>
          <cell r="R176"/>
        </row>
        <row r="184">
          <cell r="B184" t="str">
            <v>FOI DEFINIDO QUE A METODOLOGIA DO CÁLCULO DE DIAS PARA VA E VT SERÁ IGUAL A "DIAS (20) MENOS DIAS ÚTEIS NÃO TRABALHADOS"</v>
          </cell>
          <cell r="F184"/>
          <cell r="R184"/>
        </row>
        <row r="185">
          <cell r="B185" t="str">
            <v xml:space="preserve">INICIALMENTE, QUANDO HOUVER FALTAS, FÉRIAS, AFASTAMENTOS, ETC, COM SUBSTITUTO, OS DIAS TRABALHADOS PELO SUBSTITUTO PODERÃO SER LANÇADOS NO TITULAR. </v>
          </cell>
          <cell r="F185"/>
          <cell r="R185"/>
        </row>
        <row r="186">
          <cell r="B186" t="str">
            <v>COM RELAÇÃO AO VALE TRANSPORTE, O DESCONTO DE 6% TERÁ SEMPRE DE SER PROPORCIONALIZADO PELOS DIAS TRABALHADOS NO MÊS (ISSO PARA O TITULAR E O SUBSTITUTO, SE HOUVER)</v>
          </cell>
          <cell r="F186"/>
          <cell r="R186"/>
        </row>
        <row r="187">
          <cell r="B187" t="str">
            <v>COM RELAÇÃO AO VALE TRANSPORTE, NAS FÉRIAS E FALTAS COM SUBSTITUTO, A REGRA É SEGUIR O TITULAR. SE ELE RECEBE O SUBSTITUTO RECEBE. SE NÃO RECEBE, O SUBSTITUTO NÃO RECEBE.</v>
          </cell>
          <cell r="F187"/>
          <cell r="R187"/>
        </row>
        <row r="188">
          <cell r="B188" t="str">
            <v>COM RELAÇÃO AO VALE TRANSPORTE, NAS LICENÇAS MATERNIDADE OU INSS E NAS DEMISSÕES,  A REGRA É SEGUIR O SUBSTITUTO OU NOVO CONTRATADO.</v>
          </cell>
          <cell r="F188"/>
          <cell r="R188"/>
        </row>
        <row r="189">
          <cell r="B189" t="str">
            <v>COM RELAÇÃO AO VALE TRANSPORTE, NO MÊS DA DEMISSÃO COM NOVO CONTRATADO,  SÓ PODE HAVER UM DESCONTO DE R$ 1,00  (POR DEFINIÇÃO SERÁ O DEMITIDO) POR POSTO DE TRABALHO.</v>
          </cell>
          <cell r="F189"/>
          <cell r="R189"/>
        </row>
        <row r="190">
          <cell r="B190" t="str">
            <v>COM RELAÇÃO AO VALE ALIMENTAÇÃO, OS VALORES DE CESTA BÁSICA SERÃO PROPORCIONALIZADOS. UTILIZAR O MESMO CRITÉRIO DOS TICKETS, OU SEJA, 20 DIAS MENOS DIAS ÚTEIS NÃO TRABALHADOS</v>
          </cell>
          <cell r="F190"/>
          <cell r="R190"/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  2"/>
      <sheetName val="Seguro"/>
      <sheetName val="VA E VT  MENSAL 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30</v>
          </cell>
          <cell r="Q5">
            <v>22</v>
          </cell>
          <cell r="U5">
            <v>456.59</v>
          </cell>
          <cell r="AG5">
            <v>0</v>
          </cell>
        </row>
        <row r="6">
          <cell r="G6" t="str">
            <v>VIGILANTE ARMADO - 220 H</v>
          </cell>
          <cell r="K6">
            <v>30</v>
          </cell>
          <cell r="Q6">
            <v>22</v>
          </cell>
          <cell r="U6">
            <v>456.59</v>
          </cell>
          <cell r="AG6">
            <v>0</v>
          </cell>
        </row>
        <row r="7">
          <cell r="G7" t="str">
            <v>VIGILANTE ARMADO - 220 H</v>
          </cell>
          <cell r="K7">
            <v>15</v>
          </cell>
          <cell r="Q7">
            <v>10</v>
          </cell>
          <cell r="U7">
            <v>207.54</v>
          </cell>
          <cell r="AG7">
            <v>0</v>
          </cell>
        </row>
        <row r="8">
          <cell r="G8" t="str">
            <v>VIGILANTE ARMADO - 220 H</v>
          </cell>
          <cell r="K8">
            <v>15</v>
          </cell>
          <cell r="Q8">
            <v>12</v>
          </cell>
          <cell r="U8">
            <v>249.05</v>
          </cell>
          <cell r="AG8">
            <v>0</v>
          </cell>
        </row>
        <row r="9">
          <cell r="G9" t="str">
            <v>VIGILANTE ARMADO - 220 H</v>
          </cell>
          <cell r="K9">
            <v>0</v>
          </cell>
          <cell r="Q9">
            <v>0</v>
          </cell>
          <cell r="U9">
            <v>0</v>
          </cell>
          <cell r="AG9">
            <v>0</v>
          </cell>
        </row>
        <row r="10">
          <cell r="G10" t="str">
            <v>VIGILANTE ARMADO - 220 H</v>
          </cell>
          <cell r="K10">
            <v>30</v>
          </cell>
          <cell r="Q10">
            <v>22</v>
          </cell>
          <cell r="U10">
            <v>456.59</v>
          </cell>
          <cell r="AG10">
            <v>0</v>
          </cell>
        </row>
        <row r="11">
          <cell r="G11" t="str">
            <v>VIGILANTE ARMADO - 220 H</v>
          </cell>
          <cell r="K11">
            <v>30</v>
          </cell>
          <cell r="Q11">
            <v>22</v>
          </cell>
          <cell r="U11">
            <v>456.59</v>
          </cell>
          <cell r="AG11">
            <v>28.06</v>
          </cell>
        </row>
        <row r="12">
          <cell r="G12" t="str">
            <v>VIGILANTE ARMADO - 12X36 DIURNO</v>
          </cell>
          <cell r="K12">
            <v>30</v>
          </cell>
          <cell r="Q12">
            <v>15</v>
          </cell>
          <cell r="U12">
            <v>311.31</v>
          </cell>
          <cell r="AG12">
            <v>0</v>
          </cell>
        </row>
        <row r="13">
          <cell r="G13" t="str">
            <v>VIGILANTE ARMADO - 12X36 DIURNO</v>
          </cell>
          <cell r="K13">
            <v>30</v>
          </cell>
          <cell r="Q13">
            <v>15</v>
          </cell>
          <cell r="U13">
            <v>311.31</v>
          </cell>
          <cell r="AG13">
            <v>28.06</v>
          </cell>
        </row>
        <row r="14">
          <cell r="G14" t="str">
            <v>VIGILANTE ARMADO - 12X36 DIURNO</v>
          </cell>
          <cell r="K14">
            <v>30</v>
          </cell>
          <cell r="Q14">
            <v>16</v>
          </cell>
          <cell r="U14">
            <v>332.06</v>
          </cell>
          <cell r="AG14">
            <v>0</v>
          </cell>
        </row>
        <row r="15">
          <cell r="G15" t="str">
            <v>VIGILANTE ARMADO - 12X36 DIURNO</v>
          </cell>
          <cell r="K15">
            <v>0</v>
          </cell>
          <cell r="Q15">
            <v>0</v>
          </cell>
          <cell r="U15">
            <v>0</v>
          </cell>
          <cell r="AG15">
            <v>0</v>
          </cell>
        </row>
        <row r="16">
          <cell r="G16" t="str">
            <v>VIGILANTE ARMADO - 12X36 DIURNO</v>
          </cell>
          <cell r="K16">
            <v>30</v>
          </cell>
          <cell r="Q16">
            <v>15</v>
          </cell>
          <cell r="U16">
            <v>311.31</v>
          </cell>
          <cell r="AG16">
            <v>41.26</v>
          </cell>
        </row>
        <row r="17">
          <cell r="G17" t="str">
            <v>VIGILANTE ARMADO - 12X36 NOTURNO</v>
          </cell>
          <cell r="K17">
            <v>0</v>
          </cell>
          <cell r="Q17">
            <v>0</v>
          </cell>
          <cell r="U17">
            <v>0</v>
          </cell>
          <cell r="AG17">
            <v>0</v>
          </cell>
        </row>
        <row r="18">
          <cell r="G18" t="str">
            <v>VIGILANTE ARMADO - 12X36 NOTURNO</v>
          </cell>
          <cell r="K18">
            <v>0</v>
          </cell>
          <cell r="Q18">
            <v>0</v>
          </cell>
          <cell r="U18">
            <v>0</v>
          </cell>
          <cell r="AG18">
            <v>0</v>
          </cell>
        </row>
        <row r="19">
          <cell r="G19" t="str">
            <v>VIGILANTE ARMADO - 12X36 NOTURNO</v>
          </cell>
          <cell r="K19">
            <v>30</v>
          </cell>
          <cell r="Q19">
            <v>15</v>
          </cell>
          <cell r="U19">
            <v>311.31</v>
          </cell>
          <cell r="AG19">
            <v>0</v>
          </cell>
        </row>
        <row r="20">
          <cell r="G20" t="str">
            <v>VIGILANTE ARMADO - 12X36 DIURNO</v>
          </cell>
          <cell r="K20">
            <v>11</v>
          </cell>
          <cell r="Q20">
            <v>5</v>
          </cell>
          <cell r="U20">
            <v>103.77</v>
          </cell>
          <cell r="AG20">
            <v>0</v>
          </cell>
        </row>
        <row r="21">
          <cell r="G21" t="str">
            <v>VIGILANTE ARMADO - 12X36 DIURNO</v>
          </cell>
          <cell r="K21">
            <v>19</v>
          </cell>
          <cell r="Q21">
            <v>10</v>
          </cell>
          <cell r="U21">
            <v>207.54</v>
          </cell>
          <cell r="AG21">
            <v>0</v>
          </cell>
        </row>
        <row r="22">
          <cell r="G22" t="str">
            <v>VIGILANTE ARMADO - 12X36 NOTURNO</v>
          </cell>
          <cell r="K22">
            <v>30</v>
          </cell>
          <cell r="Q22">
            <v>15</v>
          </cell>
          <cell r="U22">
            <v>311.31</v>
          </cell>
          <cell r="AG22">
            <v>0</v>
          </cell>
        </row>
        <row r="23">
          <cell r="G23" t="str">
            <v>VIGILANTE ARMADO - 220 H</v>
          </cell>
          <cell r="K23">
            <v>30</v>
          </cell>
          <cell r="Q23">
            <v>22</v>
          </cell>
          <cell r="U23">
            <v>456.59</v>
          </cell>
          <cell r="AG23">
            <v>197.46</v>
          </cell>
        </row>
        <row r="24">
          <cell r="G24" t="str">
            <v>VIGILANTE ARMADO - 12X36 NOTURNO</v>
          </cell>
          <cell r="K24">
            <v>30</v>
          </cell>
          <cell r="Q24">
            <v>15</v>
          </cell>
          <cell r="U24">
            <v>311.31</v>
          </cell>
          <cell r="AG24">
            <v>0</v>
          </cell>
        </row>
        <row r="25">
          <cell r="G25" t="str">
            <v>VIGILANTE ARMADO - 12X36 NOTURNO</v>
          </cell>
          <cell r="K25">
            <v>30</v>
          </cell>
          <cell r="Q25">
            <v>15</v>
          </cell>
          <cell r="U25">
            <v>311.31</v>
          </cell>
          <cell r="AG25">
            <v>0</v>
          </cell>
        </row>
        <row r="26">
          <cell r="G26" t="str">
            <v>VIGILANTE ARMADO - 12X36 NOTURNO</v>
          </cell>
          <cell r="K26">
            <v>26</v>
          </cell>
          <cell r="Q26">
            <v>14</v>
          </cell>
          <cell r="U26">
            <v>290.56</v>
          </cell>
          <cell r="AG26">
            <v>0</v>
          </cell>
        </row>
        <row r="27">
          <cell r="G27" t="str">
            <v>VIGILANTE ARMADO - 12X36 NOTURNO</v>
          </cell>
          <cell r="K27">
            <v>2</v>
          </cell>
          <cell r="Q27">
            <v>1</v>
          </cell>
          <cell r="U27">
            <v>20.75</v>
          </cell>
          <cell r="AG27">
            <v>0.75</v>
          </cell>
        </row>
        <row r="28">
          <cell r="G28" t="str">
            <v>VIGILANTE ARMADO - 12X36 NOTURNO</v>
          </cell>
          <cell r="K28">
            <v>2</v>
          </cell>
          <cell r="Q28">
            <v>1</v>
          </cell>
          <cell r="U28">
            <v>20.75</v>
          </cell>
          <cell r="AG28">
            <v>0</v>
          </cell>
        </row>
        <row r="29">
          <cell r="G29" t="str">
            <v>VIGILANTE ARMADO - 12X36 DIURNO</v>
          </cell>
          <cell r="K29">
            <v>0</v>
          </cell>
          <cell r="Q29">
            <v>0</v>
          </cell>
          <cell r="U29">
            <v>0</v>
          </cell>
          <cell r="AG29">
            <v>0</v>
          </cell>
        </row>
        <row r="30">
          <cell r="G30" t="str">
            <v>VIGILANTE ARMADO - 12X36 DIURNO</v>
          </cell>
          <cell r="K30">
            <v>5</v>
          </cell>
          <cell r="Q30">
            <v>3</v>
          </cell>
          <cell r="U30">
            <v>62.26</v>
          </cell>
          <cell r="AG30">
            <v>33.380000000000003</v>
          </cell>
        </row>
        <row r="31">
          <cell r="G31" t="str">
            <v>VIGILANTE ARMADO - 12X36 DIURNO</v>
          </cell>
          <cell r="K31">
            <v>25</v>
          </cell>
          <cell r="Q31">
            <v>12</v>
          </cell>
          <cell r="U31">
            <v>249.05</v>
          </cell>
          <cell r="AG31">
            <v>217.28</v>
          </cell>
        </row>
        <row r="32">
          <cell r="G32" t="str">
            <v>VIGILANTE ARMADO - 12X36 DIURNO</v>
          </cell>
          <cell r="K32">
            <v>0</v>
          </cell>
          <cell r="Q32">
            <v>0</v>
          </cell>
          <cell r="U32">
            <v>0</v>
          </cell>
          <cell r="AG32">
            <v>0</v>
          </cell>
        </row>
        <row r="33">
          <cell r="G33" t="str">
            <v>VIGILANTE ARMADO - 12X36 DIURNO</v>
          </cell>
          <cell r="K33">
            <v>0</v>
          </cell>
          <cell r="Q33">
            <v>0</v>
          </cell>
          <cell r="U33">
            <v>0</v>
          </cell>
          <cell r="AG33">
            <v>0</v>
          </cell>
        </row>
        <row r="34">
          <cell r="G34" t="str">
            <v>VIGILANTE ARMADO - 12X36 DIURNO</v>
          </cell>
          <cell r="K34">
            <v>30</v>
          </cell>
          <cell r="Q34">
            <v>16</v>
          </cell>
          <cell r="U34">
            <v>332.06</v>
          </cell>
          <cell r="AG34">
            <v>0</v>
          </cell>
        </row>
        <row r="35">
          <cell r="G35" t="str">
            <v>VIGILANTE ARMADO - 12X36 NOTURNO</v>
          </cell>
          <cell r="K35">
            <v>30</v>
          </cell>
          <cell r="Q35">
            <v>16</v>
          </cell>
          <cell r="U35">
            <v>332.06</v>
          </cell>
          <cell r="AG35">
            <v>0</v>
          </cell>
        </row>
        <row r="36">
          <cell r="G36" t="str">
            <v>VIGILANTE ARMADO - 12X36 DIURNO</v>
          </cell>
          <cell r="K36">
            <v>0</v>
          </cell>
          <cell r="Q36">
            <v>0</v>
          </cell>
          <cell r="U36">
            <v>0</v>
          </cell>
          <cell r="AG36">
            <v>0</v>
          </cell>
        </row>
        <row r="37">
          <cell r="G37" t="str">
            <v>VIGILANTE ARMADO - 12X36 DIURNO</v>
          </cell>
          <cell r="K37">
            <v>0</v>
          </cell>
          <cell r="Q37">
            <v>0</v>
          </cell>
          <cell r="U37">
            <v>0</v>
          </cell>
          <cell r="AG37">
            <v>0</v>
          </cell>
        </row>
        <row r="38">
          <cell r="G38" t="str">
            <v>VIGILANTE ARMADO - 12X36 DIURNO</v>
          </cell>
          <cell r="K38">
            <v>30</v>
          </cell>
          <cell r="Q38">
            <v>16</v>
          </cell>
          <cell r="U38">
            <v>332.06</v>
          </cell>
          <cell r="AG38">
            <v>0</v>
          </cell>
        </row>
        <row r="39">
          <cell r="G39" t="str">
            <v>VIGILANTE ARMADO - 12X36 DIURNO</v>
          </cell>
          <cell r="K39">
            <v>0</v>
          </cell>
          <cell r="Q39">
            <v>0</v>
          </cell>
          <cell r="U39">
            <v>0</v>
          </cell>
          <cell r="AG39">
            <v>0</v>
          </cell>
        </row>
        <row r="40">
          <cell r="G40" t="str">
            <v>VIGILANTE ARMADO - 12X36 DIURNO</v>
          </cell>
          <cell r="K40">
            <v>30</v>
          </cell>
          <cell r="Q40">
            <v>16</v>
          </cell>
          <cell r="U40">
            <v>332.06</v>
          </cell>
          <cell r="AG40">
            <v>0</v>
          </cell>
        </row>
        <row r="41">
          <cell r="G41" t="str">
            <v>VIGILANTE ARMADO - 12X36 DIURNO</v>
          </cell>
          <cell r="K41">
            <v>0</v>
          </cell>
          <cell r="Q41">
            <v>0</v>
          </cell>
          <cell r="U41">
            <v>0</v>
          </cell>
          <cell r="AG41">
            <v>0</v>
          </cell>
        </row>
        <row r="42">
          <cell r="G42" t="str">
            <v>VIGILANTE ARMADO - 220 H</v>
          </cell>
          <cell r="K42">
            <v>29</v>
          </cell>
          <cell r="Q42">
            <v>21</v>
          </cell>
          <cell r="U42">
            <v>435.83</v>
          </cell>
          <cell r="AG42">
            <v>0</v>
          </cell>
        </row>
        <row r="43">
          <cell r="G43" t="str">
            <v>VIGILANTE ARMADO - 220 H</v>
          </cell>
          <cell r="K43">
            <v>1</v>
          </cell>
          <cell r="Q43">
            <v>1</v>
          </cell>
          <cell r="U43">
            <v>20.75</v>
          </cell>
          <cell r="AG43">
            <v>0</v>
          </cell>
        </row>
        <row r="44">
          <cell r="G44" t="str">
            <v>VIGILANTE ARMADO - 220 H</v>
          </cell>
          <cell r="K44">
            <v>0</v>
          </cell>
          <cell r="Q44">
            <v>0</v>
          </cell>
          <cell r="U44">
            <v>0</v>
          </cell>
          <cell r="AG44">
            <v>0</v>
          </cell>
        </row>
        <row r="45">
          <cell r="G45" t="str">
            <v>VIGILANTE ARMADO - 12X36 DIURNO</v>
          </cell>
          <cell r="K45">
            <v>30</v>
          </cell>
          <cell r="Q45">
            <v>16</v>
          </cell>
          <cell r="U45">
            <v>332.06</v>
          </cell>
          <cell r="AG45">
            <v>20.260000000000002</v>
          </cell>
        </row>
        <row r="46">
          <cell r="G46" t="str">
            <v>VIGILANTE ARMADO - 12X36 DIURNO</v>
          </cell>
          <cell r="K46">
            <v>30</v>
          </cell>
          <cell r="Q46">
            <v>16</v>
          </cell>
          <cell r="U46">
            <v>332.06</v>
          </cell>
          <cell r="AG46">
            <v>11.26</v>
          </cell>
        </row>
        <row r="47">
          <cell r="G47" t="str">
            <v>VIGILANTE ARMADO - 12X36 NOTURNO</v>
          </cell>
          <cell r="K47">
            <v>0</v>
          </cell>
          <cell r="Q47">
            <v>0</v>
          </cell>
          <cell r="U47">
            <v>0</v>
          </cell>
          <cell r="AG47">
            <v>0</v>
          </cell>
        </row>
        <row r="48">
          <cell r="G48" t="str">
            <v>VIGILANTE ARMADO - 12X36 NOTURNO</v>
          </cell>
          <cell r="K48">
            <v>30</v>
          </cell>
          <cell r="Q48">
            <v>15</v>
          </cell>
          <cell r="U48">
            <v>311.31</v>
          </cell>
          <cell r="AG48">
            <v>230.26</v>
          </cell>
        </row>
        <row r="49">
          <cell r="G49" t="str">
            <v>VIGILANTE ARMADO - 12X36 NOTURNO</v>
          </cell>
          <cell r="K49">
            <v>0</v>
          </cell>
          <cell r="Q49">
            <v>0</v>
          </cell>
          <cell r="U49">
            <v>0</v>
          </cell>
          <cell r="AG49">
            <v>0</v>
          </cell>
        </row>
        <row r="50">
          <cell r="G50" t="str">
            <v>VIGILANTE ARMADO - 220 H</v>
          </cell>
          <cell r="K50">
            <v>30</v>
          </cell>
          <cell r="Q50">
            <v>22</v>
          </cell>
          <cell r="U50">
            <v>456.59</v>
          </cell>
          <cell r="AG50">
            <v>74.260000000000005</v>
          </cell>
        </row>
        <row r="51">
          <cell r="G51" t="str">
            <v>VIGILANTE ARMADO - 12X36 DIURNO</v>
          </cell>
          <cell r="K51">
            <v>28</v>
          </cell>
          <cell r="Q51">
            <v>15</v>
          </cell>
          <cell r="U51">
            <v>311.31</v>
          </cell>
          <cell r="AG51">
            <v>0</v>
          </cell>
        </row>
        <row r="52">
          <cell r="G52" t="str">
            <v>VIGILANTE ARMADO - 12X36 DIURNO</v>
          </cell>
          <cell r="K52">
            <v>2</v>
          </cell>
          <cell r="Q52">
            <v>1</v>
          </cell>
          <cell r="U52">
            <v>20.75</v>
          </cell>
          <cell r="AG52">
            <v>0.75</v>
          </cell>
        </row>
        <row r="53">
          <cell r="G53" t="str">
            <v>VIGILANTE ARMADO - 12X36 DIURNO</v>
          </cell>
          <cell r="K53">
            <v>26</v>
          </cell>
          <cell r="Q53">
            <v>12</v>
          </cell>
          <cell r="U53">
            <v>249.05</v>
          </cell>
          <cell r="AG53">
            <v>135.16</v>
          </cell>
        </row>
        <row r="54">
          <cell r="G54" t="str">
            <v>VIGILANTE ARMADO - 12X36 DIURNO</v>
          </cell>
          <cell r="K54">
            <v>2</v>
          </cell>
          <cell r="Q54">
            <v>1</v>
          </cell>
          <cell r="U54">
            <v>20.75</v>
          </cell>
          <cell r="AG54">
            <v>0.75</v>
          </cell>
        </row>
        <row r="55">
          <cell r="G55" t="str">
            <v>VIGILANTE ARMADO - 12X36 DIURNO</v>
          </cell>
          <cell r="K55">
            <v>2</v>
          </cell>
          <cell r="Q55">
            <v>2</v>
          </cell>
          <cell r="U55">
            <v>41.51</v>
          </cell>
          <cell r="AG55">
            <v>44.35</v>
          </cell>
        </row>
        <row r="56">
          <cell r="G56" t="str">
            <v>VIGILANTE ARMADO - 12X36 NOTURNO</v>
          </cell>
          <cell r="K56">
            <v>30</v>
          </cell>
          <cell r="Q56">
            <v>16</v>
          </cell>
          <cell r="U56">
            <v>332.06</v>
          </cell>
          <cell r="AG56">
            <v>0</v>
          </cell>
        </row>
        <row r="57">
          <cell r="G57" t="str">
            <v>VIGILANTE ARMADO - 12X36 DIURNO</v>
          </cell>
          <cell r="K57">
            <v>30</v>
          </cell>
          <cell r="Q57">
            <v>15</v>
          </cell>
          <cell r="U57">
            <v>311.31</v>
          </cell>
          <cell r="AG57">
            <v>0</v>
          </cell>
        </row>
        <row r="58">
          <cell r="G58" t="str">
            <v>VIGILANTE ARMADO - 12X36 DIURNO</v>
          </cell>
          <cell r="K58">
            <v>30</v>
          </cell>
          <cell r="Q58">
            <v>16</v>
          </cell>
          <cell r="U58">
            <v>332.06</v>
          </cell>
          <cell r="AG58">
            <v>20.260000000000002</v>
          </cell>
        </row>
        <row r="59">
          <cell r="G59" t="str">
            <v>VIGILANTE ARMADO - 12X36 NOTURNO</v>
          </cell>
          <cell r="K59">
            <v>30</v>
          </cell>
          <cell r="Q59">
            <v>16</v>
          </cell>
          <cell r="U59">
            <v>332.06</v>
          </cell>
          <cell r="AG59">
            <v>234.66</v>
          </cell>
        </row>
        <row r="60">
          <cell r="G60" t="str">
            <v>VIGILANTE ARMADO - 12X36 NOTURNO</v>
          </cell>
          <cell r="K60">
            <v>30</v>
          </cell>
          <cell r="Q60">
            <v>15</v>
          </cell>
          <cell r="U60">
            <v>311.31</v>
          </cell>
          <cell r="AG60">
            <v>0</v>
          </cell>
        </row>
        <row r="61">
          <cell r="G61" t="str">
            <v>VIGILANTE ARMADO - 12X36 DIURNO</v>
          </cell>
          <cell r="K61">
            <v>0</v>
          </cell>
          <cell r="Q61">
            <v>0</v>
          </cell>
          <cell r="U61">
            <v>0</v>
          </cell>
          <cell r="AG61">
            <v>0</v>
          </cell>
        </row>
        <row r="62">
          <cell r="G62" t="str">
            <v>VIGILANTE ARMADO - 12X36 DIURNO</v>
          </cell>
          <cell r="K62">
            <v>28</v>
          </cell>
          <cell r="Q62">
            <v>14</v>
          </cell>
          <cell r="U62">
            <v>290.56</v>
          </cell>
          <cell r="AG62">
            <v>0</v>
          </cell>
        </row>
        <row r="63">
          <cell r="G63" t="str">
            <v>VIGILANTE ARMADO - 12X36 DIURNO</v>
          </cell>
          <cell r="K63">
            <v>2</v>
          </cell>
          <cell r="Q63">
            <v>1</v>
          </cell>
          <cell r="U63">
            <v>20.75</v>
          </cell>
          <cell r="AG63">
            <v>0</v>
          </cell>
        </row>
        <row r="64">
          <cell r="G64" t="str">
            <v>VIGILANTE ARMADO - 12X36 NOTURNO</v>
          </cell>
          <cell r="K64">
            <v>28</v>
          </cell>
          <cell r="Q64">
            <v>15</v>
          </cell>
          <cell r="U64">
            <v>311.31</v>
          </cell>
          <cell r="AG64">
            <v>0</v>
          </cell>
        </row>
        <row r="65">
          <cell r="G65" t="str">
            <v>VIGILANTE ARMADO - 12X36 NOTURNO</v>
          </cell>
          <cell r="K65">
            <v>2</v>
          </cell>
          <cell r="Q65">
            <v>1</v>
          </cell>
          <cell r="U65">
            <v>20.75</v>
          </cell>
          <cell r="AG65">
            <v>0</v>
          </cell>
        </row>
        <row r="66">
          <cell r="G66" t="str">
            <v>VIGILANTE ARMADO - 12X36 NOTURNO</v>
          </cell>
          <cell r="K66">
            <v>29</v>
          </cell>
          <cell r="Q66">
            <v>15</v>
          </cell>
          <cell r="U66">
            <v>311.31</v>
          </cell>
          <cell r="AG66">
            <v>15.38</v>
          </cell>
        </row>
        <row r="67">
          <cell r="G67" t="str">
            <v>VIGILANTE ARMADO - 12X36 NOTURNO</v>
          </cell>
          <cell r="K67">
            <v>1</v>
          </cell>
          <cell r="Q67">
            <v>0</v>
          </cell>
          <cell r="U67">
            <v>0</v>
          </cell>
          <cell r="AG67">
            <v>0</v>
          </cell>
        </row>
        <row r="68">
          <cell r="G68" t="str">
            <v>VIGILANTE ARMADO - 12X36 DIURNO</v>
          </cell>
          <cell r="K68">
            <v>0</v>
          </cell>
          <cell r="Q68">
            <v>0</v>
          </cell>
          <cell r="U68">
            <v>0</v>
          </cell>
          <cell r="AG68">
            <v>0</v>
          </cell>
        </row>
        <row r="69">
          <cell r="G69" t="str">
            <v>VIGILANTE ARMADO - 12X36 DIURNO</v>
          </cell>
          <cell r="K69">
            <v>0</v>
          </cell>
          <cell r="Q69">
            <v>0</v>
          </cell>
          <cell r="U69">
            <v>0</v>
          </cell>
          <cell r="AG69">
            <v>0</v>
          </cell>
        </row>
        <row r="70">
          <cell r="G70" t="str">
            <v>VIGILANTE ARMADO - 12X36 DIURNO</v>
          </cell>
          <cell r="K70">
            <v>26</v>
          </cell>
          <cell r="Q70">
            <v>13</v>
          </cell>
          <cell r="U70">
            <v>269.8</v>
          </cell>
          <cell r="AG70">
            <v>0</v>
          </cell>
        </row>
        <row r="71">
          <cell r="G71" t="str">
            <v>VIGILANTE ARMADO - 12X36 DIURNO</v>
          </cell>
          <cell r="K71">
            <v>4</v>
          </cell>
          <cell r="Q71">
            <v>3</v>
          </cell>
          <cell r="U71">
            <v>62.26</v>
          </cell>
          <cell r="AG71">
            <v>50.1</v>
          </cell>
        </row>
        <row r="72">
          <cell r="G72" t="str">
            <v>VIGILANTE ARMADO - 12X36 DIURNO</v>
          </cell>
          <cell r="K72">
            <v>30</v>
          </cell>
          <cell r="Q72">
            <v>15</v>
          </cell>
          <cell r="U72">
            <v>311.31</v>
          </cell>
          <cell r="AG72">
            <v>0</v>
          </cell>
        </row>
        <row r="73">
          <cell r="G73" t="str">
            <v>VIGILANTE ARMADO - 12X36 NOTURNO</v>
          </cell>
          <cell r="K73">
            <v>0</v>
          </cell>
          <cell r="Q73">
            <v>0</v>
          </cell>
          <cell r="U73">
            <v>0</v>
          </cell>
          <cell r="AG73">
            <v>0</v>
          </cell>
        </row>
        <row r="74">
          <cell r="G74" t="str">
            <v>VIGILANTE ARMADO - 12X36 NOTURNO</v>
          </cell>
          <cell r="K74">
            <v>0</v>
          </cell>
          <cell r="Q74">
            <v>0</v>
          </cell>
          <cell r="U74">
            <v>0</v>
          </cell>
          <cell r="AG74">
            <v>0</v>
          </cell>
        </row>
        <row r="75">
          <cell r="G75" t="str">
            <v>VIGILANTE ARMADO - 12X36 NOTURNO</v>
          </cell>
          <cell r="K75">
            <v>30</v>
          </cell>
          <cell r="Q75">
            <v>16</v>
          </cell>
          <cell r="U75">
            <v>332.06</v>
          </cell>
          <cell r="AG75">
            <v>0</v>
          </cell>
        </row>
        <row r="76">
          <cell r="G76" t="str">
            <v>VIGILANTE ARMADO - 12X36 NOTURNO</v>
          </cell>
          <cell r="K76">
            <v>24</v>
          </cell>
          <cell r="Q76">
            <v>12</v>
          </cell>
          <cell r="U76">
            <v>249.05</v>
          </cell>
          <cell r="AG76">
            <v>0</v>
          </cell>
        </row>
        <row r="77">
          <cell r="G77" t="str">
            <v>VIGILANTE ARMADO - 12X36 NOTURNO</v>
          </cell>
          <cell r="K77">
            <v>6</v>
          </cell>
          <cell r="Q77">
            <v>3</v>
          </cell>
          <cell r="U77">
            <v>62.26</v>
          </cell>
          <cell r="AG77">
            <v>0</v>
          </cell>
        </row>
        <row r="78">
          <cell r="G78" t="str">
            <v>VIGILANTE ARMADO - 220 H</v>
          </cell>
          <cell r="K78">
            <v>30</v>
          </cell>
          <cell r="Q78">
            <v>22</v>
          </cell>
          <cell r="U78">
            <v>456.59</v>
          </cell>
          <cell r="AG78">
            <v>241.46</v>
          </cell>
        </row>
        <row r="79">
          <cell r="G79" t="str">
            <v>VIGILANTE ARMADO - 220 H</v>
          </cell>
          <cell r="K79">
            <v>3</v>
          </cell>
          <cell r="Q79">
            <v>2</v>
          </cell>
          <cell r="U79">
            <v>41.51</v>
          </cell>
          <cell r="AG79">
            <v>0</v>
          </cell>
        </row>
        <row r="80">
          <cell r="G80" t="str">
            <v>VIGILANTE ARMADO - 220 H</v>
          </cell>
          <cell r="K80">
            <v>27</v>
          </cell>
          <cell r="Q80">
            <v>20</v>
          </cell>
          <cell r="U80">
            <v>415.08</v>
          </cell>
          <cell r="AG80">
            <v>0</v>
          </cell>
        </row>
        <row r="81">
          <cell r="G81" t="str">
            <v>VIGILANTE ARMADO - 12X36 DIURNO</v>
          </cell>
          <cell r="K81">
            <v>24</v>
          </cell>
          <cell r="Q81">
            <v>17</v>
          </cell>
          <cell r="U81">
            <v>352.82</v>
          </cell>
          <cell r="AG81">
            <v>194.51</v>
          </cell>
        </row>
        <row r="82">
          <cell r="G82" t="str">
            <v>VIGILANTE ARMADO - 12X36 DIURNO</v>
          </cell>
          <cell r="K82">
            <v>6</v>
          </cell>
          <cell r="Q82">
            <v>5</v>
          </cell>
          <cell r="U82">
            <v>103.77</v>
          </cell>
          <cell r="AG82">
            <v>20.25</v>
          </cell>
        </row>
        <row r="83">
          <cell r="G83" t="str">
            <v>VIGILANTE ARMADO - 12X36 DIURNO</v>
          </cell>
          <cell r="K83">
            <v>30</v>
          </cell>
          <cell r="Q83">
            <v>15</v>
          </cell>
          <cell r="U83">
            <v>311.31</v>
          </cell>
          <cell r="AG83">
            <v>0</v>
          </cell>
        </row>
        <row r="84">
          <cell r="G84" t="str">
            <v>VIGILANTE ARMADO - 12X36 DIURNO</v>
          </cell>
          <cell r="K84">
            <v>30</v>
          </cell>
          <cell r="Q84">
            <v>16</v>
          </cell>
          <cell r="U84">
            <v>332.06</v>
          </cell>
          <cell r="AG84">
            <v>0</v>
          </cell>
        </row>
        <row r="85">
          <cell r="G85" t="str">
            <v>VIGILANTE ARMADO - 220 H</v>
          </cell>
          <cell r="K85">
            <v>30</v>
          </cell>
          <cell r="Q85">
            <v>22</v>
          </cell>
          <cell r="U85">
            <v>456.59</v>
          </cell>
          <cell r="AG85">
            <v>0</v>
          </cell>
        </row>
        <row r="86">
          <cell r="G86" t="str">
            <v>VIGILANTE ARMADO - 220 H</v>
          </cell>
          <cell r="K86">
            <v>28</v>
          </cell>
          <cell r="Q86">
            <v>20</v>
          </cell>
          <cell r="U86">
            <v>415.08</v>
          </cell>
          <cell r="AG86">
            <v>24.51</v>
          </cell>
        </row>
        <row r="87">
          <cell r="G87" t="str">
            <v>VIGILANTE ARMADO - 220 H</v>
          </cell>
          <cell r="K87">
            <v>1</v>
          </cell>
          <cell r="Q87">
            <v>1</v>
          </cell>
          <cell r="U87">
            <v>20.75</v>
          </cell>
          <cell r="AG87">
            <v>0</v>
          </cell>
        </row>
        <row r="88">
          <cell r="G88" t="str">
            <v>VIGILANTE ARMADO - 220 H</v>
          </cell>
          <cell r="K88">
            <v>1</v>
          </cell>
          <cell r="Q88">
            <v>1</v>
          </cell>
          <cell r="U88">
            <v>20.75</v>
          </cell>
          <cell r="AG88">
            <v>0</v>
          </cell>
        </row>
        <row r="89">
          <cell r="G89" t="str">
            <v>VIGILANTE ARMADO - 220 H</v>
          </cell>
          <cell r="K89">
            <v>30</v>
          </cell>
          <cell r="Q89">
            <v>22</v>
          </cell>
          <cell r="U89">
            <v>456.59</v>
          </cell>
          <cell r="AG89">
            <v>0</v>
          </cell>
        </row>
        <row r="90">
          <cell r="G90" t="str">
            <v>VIGILANTE ARMADO - 220 H</v>
          </cell>
          <cell r="K90">
            <v>30</v>
          </cell>
          <cell r="Q90">
            <v>22</v>
          </cell>
          <cell r="U90">
            <v>456.59</v>
          </cell>
          <cell r="AG90">
            <v>0</v>
          </cell>
        </row>
        <row r="91">
          <cell r="G91" t="str">
            <v>VIGILANTE ARMADO - 220 H</v>
          </cell>
          <cell r="K91">
            <v>30</v>
          </cell>
          <cell r="Q91">
            <v>22</v>
          </cell>
          <cell r="U91">
            <v>456.59</v>
          </cell>
          <cell r="AG91">
            <v>0</v>
          </cell>
        </row>
        <row r="92">
          <cell r="G92" t="str">
            <v>VIGILANTE ARMADO - 12X36 NOTURNO</v>
          </cell>
          <cell r="K92">
            <v>30</v>
          </cell>
          <cell r="Q92">
            <v>16</v>
          </cell>
          <cell r="U92">
            <v>332.06</v>
          </cell>
          <cell r="AG92">
            <v>0</v>
          </cell>
        </row>
        <row r="93">
          <cell r="G93" t="str">
            <v>VIGILANTE ARMADO - 12X36 NOTURNO</v>
          </cell>
          <cell r="K93">
            <v>30</v>
          </cell>
          <cell r="Q93">
            <v>15</v>
          </cell>
          <cell r="U93">
            <v>311.31</v>
          </cell>
          <cell r="AG93">
            <v>0</v>
          </cell>
        </row>
        <row r="94">
          <cell r="G94" t="str">
            <v>VIGILANTE ARMADO - 12X36 DIURNO</v>
          </cell>
          <cell r="K94">
            <v>30</v>
          </cell>
          <cell r="Q94">
            <v>15</v>
          </cell>
          <cell r="U94">
            <v>311.31</v>
          </cell>
          <cell r="AG94">
            <v>68.260000000000005</v>
          </cell>
        </row>
        <row r="95">
          <cell r="G95" t="str">
            <v>VIGILANTE ARMADO - 12X36 DIURNO</v>
          </cell>
          <cell r="K95">
            <v>30</v>
          </cell>
          <cell r="Q95">
            <v>16</v>
          </cell>
          <cell r="U95">
            <v>332.06</v>
          </cell>
          <cell r="AG95">
            <v>23.46</v>
          </cell>
        </row>
        <row r="96">
          <cell r="G96" t="str">
            <v>VIGILANTE ARMADO - 220 H</v>
          </cell>
          <cell r="K96">
            <v>0</v>
          </cell>
          <cell r="Q96">
            <v>0</v>
          </cell>
          <cell r="U96">
            <v>0</v>
          </cell>
          <cell r="AG96">
            <v>0</v>
          </cell>
        </row>
        <row r="97">
          <cell r="G97" t="str">
            <v>VIGILANTE ARMADO - 220 H</v>
          </cell>
          <cell r="K97">
            <v>30</v>
          </cell>
          <cell r="Q97">
            <v>22</v>
          </cell>
          <cell r="U97">
            <v>456.59</v>
          </cell>
          <cell r="AG97">
            <v>0</v>
          </cell>
        </row>
        <row r="98">
          <cell r="G98" t="str">
            <v>VIGILANTE ARMADO - 220 H</v>
          </cell>
          <cell r="K98">
            <v>30</v>
          </cell>
          <cell r="Q98">
            <v>22</v>
          </cell>
          <cell r="U98">
            <v>456.59</v>
          </cell>
          <cell r="AG98">
            <v>0</v>
          </cell>
        </row>
        <row r="99">
          <cell r="G99" t="str">
            <v>VIGILANTE ARMADO - 220 H</v>
          </cell>
          <cell r="K99">
            <v>0</v>
          </cell>
          <cell r="Q99">
            <v>0</v>
          </cell>
          <cell r="U99">
            <v>0</v>
          </cell>
          <cell r="AG99">
            <v>0</v>
          </cell>
        </row>
        <row r="100">
          <cell r="G100" t="str">
            <v>VIGILANTE ARMADO - 220 H</v>
          </cell>
          <cell r="K100">
            <v>0</v>
          </cell>
          <cell r="Q100">
            <v>0</v>
          </cell>
          <cell r="U100">
            <v>0</v>
          </cell>
          <cell r="AG100">
            <v>0</v>
          </cell>
        </row>
        <row r="101">
          <cell r="G101" t="str">
            <v>VIGILANTE ARMADO - 220 H</v>
          </cell>
          <cell r="K101">
            <v>30</v>
          </cell>
          <cell r="Q101">
            <v>22</v>
          </cell>
          <cell r="U101">
            <v>456.59</v>
          </cell>
          <cell r="AG101">
            <v>0</v>
          </cell>
        </row>
        <row r="102">
          <cell r="G102" t="str">
            <v>VIGILANTE ARMADO - 12X36 DIURNO</v>
          </cell>
          <cell r="K102">
            <v>11</v>
          </cell>
          <cell r="Q102">
            <v>5</v>
          </cell>
          <cell r="U102">
            <v>103.77</v>
          </cell>
          <cell r="AG102">
            <v>0</v>
          </cell>
        </row>
        <row r="103">
          <cell r="G103" t="str">
            <v>VIGILANTE ARMADO - 12X36 DIURNO</v>
          </cell>
          <cell r="K103">
            <v>19</v>
          </cell>
          <cell r="Q103">
            <v>10</v>
          </cell>
          <cell r="U103">
            <v>207.54</v>
          </cell>
          <cell r="AG103">
            <v>0</v>
          </cell>
        </row>
        <row r="104">
          <cell r="G104" t="str">
            <v>VIGILANTE ARMADO - 12X36 NOTURNO</v>
          </cell>
          <cell r="K104">
            <v>30</v>
          </cell>
          <cell r="Q104">
            <v>15</v>
          </cell>
          <cell r="U104">
            <v>311.31</v>
          </cell>
          <cell r="AG104">
            <v>0</v>
          </cell>
        </row>
        <row r="105">
          <cell r="G105" t="str">
            <v>VIGILANTE ARMADO - 12X36 DIURNO</v>
          </cell>
          <cell r="K105">
            <v>21</v>
          </cell>
          <cell r="Q105">
            <v>11</v>
          </cell>
          <cell r="U105">
            <v>228.29</v>
          </cell>
          <cell r="AG105">
            <v>0</v>
          </cell>
        </row>
        <row r="106">
          <cell r="G106" t="str">
            <v>VIGILANTE ARMADO - 12X36 DIURNO</v>
          </cell>
          <cell r="K106">
            <v>4</v>
          </cell>
          <cell r="Q106">
            <v>2</v>
          </cell>
          <cell r="U106">
            <v>41.51</v>
          </cell>
          <cell r="AG106">
            <v>0</v>
          </cell>
        </row>
        <row r="107">
          <cell r="G107" t="str">
            <v>VIGILANTE ARMADO - 12X36 DIURNO</v>
          </cell>
          <cell r="K107">
            <v>5</v>
          </cell>
          <cell r="Q107">
            <v>3</v>
          </cell>
          <cell r="U107">
            <v>62.26</v>
          </cell>
          <cell r="AG107">
            <v>0</v>
          </cell>
        </row>
        <row r="108">
          <cell r="G108" t="str">
            <v>VIGILANTE ARMADO - 12X36 NOTURNO</v>
          </cell>
          <cell r="K108">
            <v>30</v>
          </cell>
          <cell r="Q108">
            <v>16</v>
          </cell>
          <cell r="U108">
            <v>332.06</v>
          </cell>
          <cell r="AG108">
            <v>0</v>
          </cell>
        </row>
        <row r="109">
          <cell r="G109" t="str">
            <v>VIGILANTE ARMADO - 220 H</v>
          </cell>
          <cell r="K109">
            <v>0</v>
          </cell>
          <cell r="Q109">
            <v>0</v>
          </cell>
          <cell r="U109">
            <v>0</v>
          </cell>
          <cell r="AG109">
            <v>0</v>
          </cell>
        </row>
        <row r="110">
          <cell r="G110" t="str">
            <v>VIGILANTE ARMADO - 220 H</v>
          </cell>
          <cell r="K110">
            <v>30</v>
          </cell>
          <cell r="Q110">
            <v>22</v>
          </cell>
          <cell r="U110">
            <v>456.59</v>
          </cell>
          <cell r="AG110">
            <v>0</v>
          </cell>
        </row>
        <row r="111">
          <cell r="G111" t="str">
            <v>VIGILANTE ARMADO - 220 H</v>
          </cell>
          <cell r="K111">
            <v>30</v>
          </cell>
          <cell r="Q111">
            <v>22</v>
          </cell>
          <cell r="U111">
            <v>456.59</v>
          </cell>
          <cell r="AG111">
            <v>0</v>
          </cell>
        </row>
        <row r="112">
          <cell r="G112" t="str">
            <v>VIGILANTE ARMADO - 220 H</v>
          </cell>
          <cell r="K112">
            <v>0</v>
          </cell>
          <cell r="Q112">
            <v>0</v>
          </cell>
          <cell r="U112">
            <v>0</v>
          </cell>
          <cell r="AG112">
            <v>0</v>
          </cell>
        </row>
        <row r="113">
          <cell r="G113" t="str">
            <v>VIGILANTE ARMADO - 220 H</v>
          </cell>
          <cell r="K113">
            <v>0</v>
          </cell>
          <cell r="Q113">
            <v>0</v>
          </cell>
          <cell r="U113">
            <v>0</v>
          </cell>
          <cell r="AG113">
            <v>0</v>
          </cell>
        </row>
        <row r="114">
          <cell r="G114" t="str">
            <v>VIGILANTE ARMADO - 220 H</v>
          </cell>
          <cell r="K114">
            <v>25</v>
          </cell>
          <cell r="Q114">
            <v>18</v>
          </cell>
          <cell r="U114">
            <v>373.57</v>
          </cell>
          <cell r="AG114">
            <v>0</v>
          </cell>
        </row>
        <row r="115">
          <cell r="G115" t="str">
            <v>VIGILANTE ARMADO - 220 H</v>
          </cell>
          <cell r="K115">
            <v>1</v>
          </cell>
          <cell r="Q115">
            <v>0</v>
          </cell>
          <cell r="U115">
            <v>0</v>
          </cell>
          <cell r="AG115">
            <v>0</v>
          </cell>
        </row>
        <row r="116">
          <cell r="G116" t="str">
            <v>VIGILANTE ARMADO - 220 H</v>
          </cell>
          <cell r="K116">
            <v>4</v>
          </cell>
          <cell r="Q116">
            <v>4</v>
          </cell>
          <cell r="U116">
            <v>83.02</v>
          </cell>
          <cell r="AG116">
            <v>0</v>
          </cell>
        </row>
        <row r="117">
          <cell r="G117" t="str">
            <v>VIGILANTE ARMADO - 220 H</v>
          </cell>
          <cell r="K117">
            <v>30</v>
          </cell>
          <cell r="Q117">
            <v>22</v>
          </cell>
          <cell r="U117">
            <v>456.59</v>
          </cell>
          <cell r="AG117">
            <v>0</v>
          </cell>
        </row>
        <row r="118">
          <cell r="G118" t="str">
            <v>VIGILANTE ARMADO - 220 H</v>
          </cell>
          <cell r="K118">
            <v>30</v>
          </cell>
          <cell r="Q118">
            <v>22</v>
          </cell>
          <cell r="U118">
            <v>456.59</v>
          </cell>
          <cell r="AG118">
            <v>0</v>
          </cell>
        </row>
        <row r="119">
          <cell r="G119" t="str">
            <v>VIGILANTE ARMADO - 220 H</v>
          </cell>
          <cell r="K119">
            <v>30</v>
          </cell>
          <cell r="Q119">
            <v>22</v>
          </cell>
          <cell r="U119">
            <v>456.59</v>
          </cell>
          <cell r="AG119">
            <v>0</v>
          </cell>
        </row>
        <row r="120">
          <cell r="G120" t="str">
            <v>VIGILANTE ARMADO - 12X36 DIURNO</v>
          </cell>
          <cell r="K120">
            <v>0</v>
          </cell>
          <cell r="Q120">
            <v>0</v>
          </cell>
          <cell r="U120">
            <v>0</v>
          </cell>
          <cell r="AG120">
            <v>0</v>
          </cell>
        </row>
        <row r="121">
          <cell r="G121" t="str">
            <v>VIGILANTE ARMADO - 220 H</v>
          </cell>
          <cell r="K121">
            <v>30</v>
          </cell>
          <cell r="Q121">
            <v>22</v>
          </cell>
          <cell r="U121">
            <v>456.59</v>
          </cell>
          <cell r="AG121">
            <v>0</v>
          </cell>
        </row>
        <row r="122">
          <cell r="G122" t="str">
            <v>VIGILANTE ARMADO - 12X36 DIURNO</v>
          </cell>
          <cell r="K122">
            <v>30</v>
          </cell>
          <cell r="Q122">
            <v>16</v>
          </cell>
          <cell r="U122">
            <v>332.06</v>
          </cell>
          <cell r="AG122">
            <v>0</v>
          </cell>
        </row>
        <row r="123">
          <cell r="G123" t="str">
            <v>VIGILANTE ARMADO - 12X36 NOTURNO</v>
          </cell>
          <cell r="K123">
            <v>30</v>
          </cell>
          <cell r="Q123">
            <v>16</v>
          </cell>
          <cell r="U123">
            <v>332.06</v>
          </cell>
          <cell r="AG123">
            <v>0</v>
          </cell>
        </row>
        <row r="124">
          <cell r="G124" t="str">
            <v>VIGILANTE ARMADO - 12X36 DIURNO</v>
          </cell>
          <cell r="K124">
            <v>24</v>
          </cell>
          <cell r="Q124">
            <v>12</v>
          </cell>
          <cell r="U124">
            <v>249.05</v>
          </cell>
          <cell r="AG124">
            <v>0</v>
          </cell>
        </row>
        <row r="125">
          <cell r="G125" t="str">
            <v>VIGILANTE ARMADO - 12X36 DIURNO</v>
          </cell>
          <cell r="K125">
            <v>6</v>
          </cell>
          <cell r="Q125">
            <v>3</v>
          </cell>
          <cell r="U125">
            <v>62.26</v>
          </cell>
          <cell r="AG125">
            <v>0</v>
          </cell>
        </row>
        <row r="126">
          <cell r="G126" t="str">
            <v>VIGILANTE ARMADO - 12X36 DIURNO</v>
          </cell>
          <cell r="K126">
            <v>0</v>
          </cell>
          <cell r="Q126">
            <v>0</v>
          </cell>
          <cell r="U126">
            <v>0</v>
          </cell>
          <cell r="AG126">
            <v>0</v>
          </cell>
        </row>
        <row r="127">
          <cell r="G127" t="str">
            <v>VIGILANTE ARMADO - 12X36 DIURNO</v>
          </cell>
          <cell r="K127">
            <v>0</v>
          </cell>
          <cell r="Q127">
            <v>0</v>
          </cell>
          <cell r="U127">
            <v>0</v>
          </cell>
          <cell r="AG127">
            <v>0</v>
          </cell>
        </row>
        <row r="128">
          <cell r="G128" t="str">
            <v>VIGILANTE ARMADO - 12X36 NOTURNO</v>
          </cell>
          <cell r="K128">
            <v>30</v>
          </cell>
          <cell r="Q128">
            <v>15</v>
          </cell>
          <cell r="U128">
            <v>311.31</v>
          </cell>
          <cell r="AG128">
            <v>0</v>
          </cell>
        </row>
        <row r="129">
          <cell r="G129" t="str">
            <v>VIGILANTE ARMADO - 12X36 NOTURNO</v>
          </cell>
          <cell r="K129">
            <v>0</v>
          </cell>
          <cell r="Q129">
            <v>0</v>
          </cell>
          <cell r="U129">
            <v>0</v>
          </cell>
          <cell r="AG129">
            <v>0</v>
          </cell>
        </row>
        <row r="130">
          <cell r="G130" t="str">
            <v>VIGILANTE ARMADO - 220 H</v>
          </cell>
          <cell r="K130">
            <v>8</v>
          </cell>
          <cell r="Q130">
            <v>7</v>
          </cell>
          <cell r="U130">
            <v>145.28</v>
          </cell>
          <cell r="AG130">
            <v>0</v>
          </cell>
        </row>
        <row r="131">
          <cell r="G131" t="str">
            <v>VIGILANTE ARMADO - 220 H</v>
          </cell>
          <cell r="K131">
            <v>29</v>
          </cell>
          <cell r="Q131">
            <v>22</v>
          </cell>
          <cell r="U131">
            <v>456.59</v>
          </cell>
          <cell r="AG131">
            <v>0</v>
          </cell>
        </row>
        <row r="132">
          <cell r="G132" t="str">
            <v>VIGILANTE ARMADO - 220 H</v>
          </cell>
          <cell r="K132">
            <v>10</v>
          </cell>
          <cell r="Q132">
            <v>7</v>
          </cell>
          <cell r="U132">
            <v>145.28</v>
          </cell>
          <cell r="AG132">
            <v>0</v>
          </cell>
        </row>
        <row r="133">
          <cell r="G133" t="str">
            <v>VIGILANTE ARMADO - 220 H</v>
          </cell>
          <cell r="K133">
            <v>20</v>
          </cell>
          <cell r="Q133">
            <v>15</v>
          </cell>
          <cell r="U133">
            <v>311.31</v>
          </cell>
          <cell r="AG133">
            <v>0</v>
          </cell>
        </row>
        <row r="134">
          <cell r="G134" t="str">
            <v>VIGILANTE ARMADO - 12X36 NOTURNO</v>
          </cell>
          <cell r="K134">
            <v>30</v>
          </cell>
          <cell r="Q134">
            <v>15</v>
          </cell>
          <cell r="U134">
            <v>311.31</v>
          </cell>
          <cell r="AG134">
            <v>0</v>
          </cell>
        </row>
        <row r="135">
          <cell r="G135" t="str">
            <v>VIGILANTE ARMADO - 12X36 NOTURNO</v>
          </cell>
          <cell r="K135">
            <v>0</v>
          </cell>
          <cell r="Q135">
            <v>0</v>
          </cell>
          <cell r="U135">
            <v>0</v>
          </cell>
          <cell r="AG135">
            <v>0</v>
          </cell>
        </row>
        <row r="136">
          <cell r="G136" t="str">
            <v>VIGILANTE ARMADO - 12X36 NOTURNO</v>
          </cell>
          <cell r="K136">
            <v>0</v>
          </cell>
          <cell r="Q136">
            <v>0</v>
          </cell>
          <cell r="U136">
            <v>0</v>
          </cell>
          <cell r="AG136">
            <v>0</v>
          </cell>
        </row>
        <row r="137">
          <cell r="G137" t="str">
            <v>VIGILANTE ARMADO - 12X36 NOTURNO</v>
          </cell>
          <cell r="K137">
            <v>30</v>
          </cell>
          <cell r="Q137">
            <v>16</v>
          </cell>
          <cell r="U137">
            <v>332.06</v>
          </cell>
          <cell r="AG137">
            <v>0</v>
          </cell>
        </row>
        <row r="138">
          <cell r="G138" t="str">
            <v>VIGILANTE ARMADO - 220 H</v>
          </cell>
          <cell r="K138">
            <v>30</v>
          </cell>
          <cell r="Q138">
            <v>22</v>
          </cell>
          <cell r="U138">
            <v>456.59</v>
          </cell>
          <cell r="AG138">
            <v>0</v>
          </cell>
        </row>
        <row r="139">
          <cell r="G139" t="str">
            <v>VIGILANTE ARMADO - 12X36 NOTURNO</v>
          </cell>
          <cell r="K139">
            <v>30</v>
          </cell>
          <cell r="Q139">
            <v>15</v>
          </cell>
          <cell r="U139">
            <v>311.31</v>
          </cell>
          <cell r="AG139">
            <v>0</v>
          </cell>
        </row>
        <row r="140">
          <cell r="G140" t="str">
            <v>VIGILANTE ARMADO - 12X36 NOTURNO</v>
          </cell>
          <cell r="K140">
            <v>30</v>
          </cell>
          <cell r="Q140">
            <v>16</v>
          </cell>
          <cell r="U140">
            <v>332.06</v>
          </cell>
          <cell r="AG140">
            <v>0</v>
          </cell>
        </row>
        <row r="141">
          <cell r="G141" t="str">
            <v>VIGILANTE ARMADO - 12X36 DIURNO</v>
          </cell>
          <cell r="K141">
            <v>28</v>
          </cell>
          <cell r="Q141">
            <v>14</v>
          </cell>
          <cell r="U141">
            <v>290.56</v>
          </cell>
          <cell r="AG141">
            <v>0</v>
          </cell>
        </row>
        <row r="142">
          <cell r="G142" t="str">
            <v>VIGILANTE ARMADO - 12X36 DIURNO</v>
          </cell>
          <cell r="K142">
            <v>2</v>
          </cell>
          <cell r="Q142">
            <v>1</v>
          </cell>
          <cell r="U142">
            <v>20.75</v>
          </cell>
          <cell r="AG142">
            <v>0</v>
          </cell>
        </row>
        <row r="143">
          <cell r="G143" t="str">
            <v>VIGILANTE ARMADO - 12X36 DIURNO</v>
          </cell>
          <cell r="K143">
            <v>28</v>
          </cell>
          <cell r="Q143">
            <v>15</v>
          </cell>
          <cell r="U143">
            <v>311.31</v>
          </cell>
          <cell r="AG143">
            <v>0</v>
          </cell>
        </row>
        <row r="144">
          <cell r="G144" t="str">
            <v>VIGILANTE ARMADO - 12X36 DIURNO</v>
          </cell>
          <cell r="K144">
            <v>2</v>
          </cell>
          <cell r="Q144">
            <v>1</v>
          </cell>
          <cell r="U144">
            <v>20.75</v>
          </cell>
          <cell r="AG144">
            <v>0</v>
          </cell>
        </row>
        <row r="145">
          <cell r="G145" t="str">
            <v>VIGILANTE ARMADO - 12X36 DIURNO</v>
          </cell>
          <cell r="K145">
            <v>30</v>
          </cell>
          <cell r="Q145">
            <v>16</v>
          </cell>
          <cell r="U145">
            <v>332.06</v>
          </cell>
          <cell r="AG145">
            <v>0</v>
          </cell>
        </row>
        <row r="146">
          <cell r="G146" t="str">
            <v>VIGILANTE ARMADO - 12X36 DIURNO</v>
          </cell>
          <cell r="K146">
            <v>0</v>
          </cell>
          <cell r="Q146">
            <v>0</v>
          </cell>
          <cell r="U146">
            <v>0</v>
          </cell>
          <cell r="AG146">
            <v>0</v>
          </cell>
        </row>
        <row r="147">
          <cell r="G147" t="str">
            <v>VIGILANTE ARMADO - 12X36 DIURNO</v>
          </cell>
          <cell r="K147">
            <v>30</v>
          </cell>
          <cell r="Q147">
            <v>15</v>
          </cell>
          <cell r="U147">
            <v>311.31</v>
          </cell>
          <cell r="AG147">
            <v>0</v>
          </cell>
        </row>
        <row r="148">
          <cell r="G148" t="str">
            <v>VIGILANTE ARMADO - 220 H</v>
          </cell>
          <cell r="K148">
            <v>30</v>
          </cell>
          <cell r="Q148">
            <v>22</v>
          </cell>
          <cell r="U148">
            <v>456.59</v>
          </cell>
          <cell r="AG148">
            <v>0</v>
          </cell>
        </row>
        <row r="149">
          <cell r="G149" t="str">
            <v>VIGILANTE ARMADO - 12X36 NOTURNO</v>
          </cell>
          <cell r="K149">
            <v>0</v>
          </cell>
          <cell r="Q149">
            <v>0</v>
          </cell>
          <cell r="U149">
            <v>0</v>
          </cell>
          <cell r="AG149">
            <v>0</v>
          </cell>
        </row>
        <row r="150">
          <cell r="G150" t="str">
            <v>VIGILANTE ARMADO - 12X36 NOTURNO</v>
          </cell>
          <cell r="K150">
            <v>30</v>
          </cell>
          <cell r="Q150">
            <v>16</v>
          </cell>
          <cell r="U150">
            <v>332.06</v>
          </cell>
          <cell r="AG150">
            <v>0</v>
          </cell>
        </row>
        <row r="151">
          <cell r="G151" t="str">
            <v>VIGILANTE ARMADO - 12X36 NOTURNO</v>
          </cell>
          <cell r="K151">
            <v>30</v>
          </cell>
          <cell r="Q151">
            <v>15</v>
          </cell>
          <cell r="U151">
            <v>311.31</v>
          </cell>
          <cell r="AG151">
            <v>48.76</v>
          </cell>
        </row>
        <row r="152">
          <cell r="G152" t="str">
            <v>VIGILANTE ARMADO - 220 H</v>
          </cell>
          <cell r="K152">
            <v>30</v>
          </cell>
          <cell r="Q152">
            <v>22</v>
          </cell>
          <cell r="U152">
            <v>456.59</v>
          </cell>
          <cell r="AG152">
            <v>0</v>
          </cell>
        </row>
        <row r="153">
          <cell r="G153" t="str">
            <v>VIGILANTE ARMADO - 12X36 DIURNO</v>
          </cell>
          <cell r="K153">
            <v>30</v>
          </cell>
          <cell r="Q153">
            <v>16</v>
          </cell>
          <cell r="U153">
            <v>332.06</v>
          </cell>
          <cell r="AG153">
            <v>0</v>
          </cell>
        </row>
        <row r="154">
          <cell r="G154" t="str">
            <v>VIGILANTE ARMADO - 12X36 NOTURNO</v>
          </cell>
          <cell r="K154">
            <v>0</v>
          </cell>
          <cell r="Q154">
            <v>0</v>
          </cell>
          <cell r="U154">
            <v>0</v>
          </cell>
          <cell r="AG154">
            <v>0</v>
          </cell>
        </row>
        <row r="155">
          <cell r="G155" t="str">
            <v>VIGILANTE ARMADO - 12X36 NOTURNO</v>
          </cell>
          <cell r="K155">
            <v>30</v>
          </cell>
          <cell r="Q155">
            <v>15</v>
          </cell>
          <cell r="U155">
            <v>311.31</v>
          </cell>
          <cell r="AG155">
            <v>0</v>
          </cell>
        </row>
        <row r="156">
          <cell r="G156" t="str">
            <v>VIGILANTE ARMADO - 12X36 DIURNO</v>
          </cell>
          <cell r="K156">
            <v>0</v>
          </cell>
          <cell r="Q156">
            <v>0</v>
          </cell>
          <cell r="U156">
            <v>0</v>
          </cell>
          <cell r="AG156">
            <v>0</v>
          </cell>
        </row>
        <row r="157">
          <cell r="G157" t="str">
            <v>VIGILANTE ARMADO - 12X36 DIURNO</v>
          </cell>
          <cell r="K157">
            <v>14</v>
          </cell>
          <cell r="Q157">
            <v>7</v>
          </cell>
          <cell r="U157">
            <v>145.28</v>
          </cell>
          <cell r="AG157">
            <v>0</v>
          </cell>
        </row>
        <row r="158">
          <cell r="G158" t="str">
            <v>VIGILANTE ARMADO - 12X36 DIURNO</v>
          </cell>
          <cell r="K158">
            <v>16</v>
          </cell>
          <cell r="Q158">
            <v>8</v>
          </cell>
          <cell r="U158">
            <v>166.03</v>
          </cell>
          <cell r="AG158">
            <v>42</v>
          </cell>
        </row>
        <row r="159">
          <cell r="G159" t="str">
            <v>VIGILANTE ARMADO - 12X36 NOTURNO</v>
          </cell>
          <cell r="K159">
            <v>30</v>
          </cell>
          <cell r="Q159">
            <v>16</v>
          </cell>
          <cell r="U159">
            <v>332.06</v>
          </cell>
          <cell r="AG159">
            <v>0</v>
          </cell>
        </row>
        <row r="160">
          <cell r="G160" t="str">
            <v>VIGILANTE ARMADO - 12X36 NOTURNO</v>
          </cell>
          <cell r="K160">
            <v>30</v>
          </cell>
          <cell r="Q160">
            <v>15</v>
          </cell>
          <cell r="U160">
            <v>311.31</v>
          </cell>
          <cell r="AG160">
            <v>0</v>
          </cell>
        </row>
        <row r="161">
          <cell r="G161" t="str">
            <v>VIGILANTE ARMADO - 12X36 DIURNO</v>
          </cell>
          <cell r="K161">
            <v>30</v>
          </cell>
          <cell r="Q161">
            <v>16</v>
          </cell>
          <cell r="U161">
            <v>332.06</v>
          </cell>
          <cell r="AG161">
            <v>0</v>
          </cell>
        </row>
        <row r="162">
          <cell r="G162" t="str">
            <v>VIGILANTE ARMADO - 12X36 DIURNO</v>
          </cell>
          <cell r="K162">
            <v>30</v>
          </cell>
          <cell r="Q162">
            <v>15</v>
          </cell>
          <cell r="U162">
            <v>311.31</v>
          </cell>
          <cell r="AG162">
            <v>0</v>
          </cell>
        </row>
        <row r="163">
          <cell r="G163" t="str">
            <v>VIGILANTE ARMADO - 12X36 NOTURNO</v>
          </cell>
          <cell r="K163">
            <v>1</v>
          </cell>
          <cell r="Q163">
            <v>1</v>
          </cell>
          <cell r="U163">
            <v>20.75</v>
          </cell>
          <cell r="AG163">
            <v>0</v>
          </cell>
        </row>
        <row r="164">
          <cell r="G164" t="str">
            <v>VIGILANTE ARMADO - 12X36 NOTURNO</v>
          </cell>
          <cell r="K164">
            <v>27</v>
          </cell>
          <cell r="Q164">
            <v>13</v>
          </cell>
          <cell r="U164">
            <v>269.8</v>
          </cell>
          <cell r="AG164">
            <v>0</v>
          </cell>
        </row>
        <row r="165">
          <cell r="G165" t="str">
            <v>VIGILANTE ARMADO - 12X36 NOTURNO</v>
          </cell>
          <cell r="K165">
            <v>2</v>
          </cell>
          <cell r="Q165">
            <v>1</v>
          </cell>
          <cell r="U165">
            <v>20.75</v>
          </cell>
          <cell r="AG165">
            <v>0</v>
          </cell>
        </row>
        <row r="166">
          <cell r="G166" t="str">
            <v>VIGILANTE ARMADO - 220 H</v>
          </cell>
          <cell r="K166">
            <v>30</v>
          </cell>
          <cell r="Q166">
            <v>22</v>
          </cell>
          <cell r="U166">
            <v>456.59</v>
          </cell>
          <cell r="AG166">
            <v>0</v>
          </cell>
        </row>
        <row r="167">
          <cell r="G167" t="str">
            <v>VIGILANTE ARMADO - 220 H</v>
          </cell>
          <cell r="K167">
            <v>30</v>
          </cell>
          <cell r="Q167">
            <v>22</v>
          </cell>
          <cell r="U167">
            <v>456.59</v>
          </cell>
          <cell r="AG167">
            <v>0</v>
          </cell>
        </row>
        <row r="168">
          <cell r="G168" t="str">
            <v>VIGILANTE ARMADO - 12X36 DIURNO</v>
          </cell>
          <cell r="K168">
            <v>10</v>
          </cell>
          <cell r="Q168">
            <v>5</v>
          </cell>
          <cell r="U168">
            <v>103.77</v>
          </cell>
          <cell r="AG168">
            <v>0</v>
          </cell>
        </row>
        <row r="169">
          <cell r="G169" t="str">
            <v>VIGILANTE ARMADO - 12X36 DIURNO</v>
          </cell>
          <cell r="K169">
            <v>20</v>
          </cell>
          <cell r="Q169">
            <v>10</v>
          </cell>
          <cell r="U169">
            <v>207.54</v>
          </cell>
          <cell r="AG169">
            <v>0</v>
          </cell>
        </row>
        <row r="170">
          <cell r="G170" t="str">
            <v>VIGILANTE ARMADO - 12X36 DIURNO</v>
          </cell>
          <cell r="K170">
            <v>21</v>
          </cell>
          <cell r="Q170">
            <v>11</v>
          </cell>
          <cell r="U170">
            <v>228.29</v>
          </cell>
          <cell r="AG170">
            <v>0</v>
          </cell>
        </row>
        <row r="171">
          <cell r="G171" t="str">
            <v>VIGILANTE ARMADO - 12X36 DIURNO</v>
          </cell>
          <cell r="K171">
            <v>9</v>
          </cell>
          <cell r="Q171">
            <v>5</v>
          </cell>
          <cell r="U171">
            <v>103.77</v>
          </cell>
          <cell r="AG171">
            <v>0</v>
          </cell>
        </row>
        <row r="172">
          <cell r="G172" t="str">
            <v>VIGILANTE ARMADO - 12X36 DIURNO</v>
          </cell>
          <cell r="K172">
            <v>30</v>
          </cell>
          <cell r="Q172">
            <v>15</v>
          </cell>
          <cell r="U172">
            <v>311.31</v>
          </cell>
          <cell r="AG172">
            <v>0</v>
          </cell>
        </row>
        <row r="173">
          <cell r="G173" t="str">
            <v>VIGILANTE ARMADO - 12X36 NOTURNO</v>
          </cell>
          <cell r="K173">
            <v>0</v>
          </cell>
          <cell r="Q173">
            <v>0</v>
          </cell>
          <cell r="U173">
            <v>0</v>
          </cell>
          <cell r="AG173">
            <v>0</v>
          </cell>
        </row>
        <row r="174">
          <cell r="G174" t="str">
            <v>VIGILANTE ARMADO - 12X36 NOTURNO</v>
          </cell>
          <cell r="K174">
            <v>1</v>
          </cell>
          <cell r="Q174">
            <v>0</v>
          </cell>
          <cell r="U174">
            <v>0</v>
          </cell>
          <cell r="AG174">
            <v>0</v>
          </cell>
        </row>
        <row r="175">
          <cell r="G175" t="str">
            <v>VIGILANTE ARMADO - 12X36 NOTURNO</v>
          </cell>
          <cell r="K175">
            <v>29</v>
          </cell>
          <cell r="Q175">
            <v>15</v>
          </cell>
          <cell r="U175">
            <v>311.31</v>
          </cell>
          <cell r="AG175">
            <v>0</v>
          </cell>
        </row>
        <row r="176">
          <cell r="G176" t="str">
            <v>VIGILANTE ARMADO - 12X36 NOTURNO</v>
          </cell>
          <cell r="K176">
            <v>0</v>
          </cell>
          <cell r="Q176">
            <v>0</v>
          </cell>
          <cell r="U176">
            <v>0</v>
          </cell>
          <cell r="AG176">
            <v>0</v>
          </cell>
        </row>
        <row r="177">
          <cell r="G177" t="str">
            <v>VIGILANTE ARMADO - 12X36 NOTURNO</v>
          </cell>
          <cell r="K177">
            <v>24</v>
          </cell>
          <cell r="Q177">
            <v>12</v>
          </cell>
          <cell r="U177">
            <v>249.05</v>
          </cell>
          <cell r="AG177">
            <v>0</v>
          </cell>
        </row>
        <row r="178">
          <cell r="G178" t="str">
            <v>VIGILANTE ARMADO - 12X36 NOTURNO</v>
          </cell>
          <cell r="K178">
            <v>6</v>
          </cell>
          <cell r="Q178">
            <v>3</v>
          </cell>
          <cell r="U178">
            <v>62.26</v>
          </cell>
          <cell r="AG178">
            <v>0</v>
          </cell>
        </row>
        <row r="179">
          <cell r="G179" t="str">
            <v>VIGILANTE ARMADO - 12X36 NOTURNO</v>
          </cell>
          <cell r="K179">
            <v>0</v>
          </cell>
          <cell r="Q179">
            <v>0</v>
          </cell>
          <cell r="U179">
            <v>0</v>
          </cell>
          <cell r="AG179">
            <v>0</v>
          </cell>
        </row>
        <row r="180">
          <cell r="G180" t="str">
            <v>VIGILANTE ARMADO - 12X36 NOTURNO</v>
          </cell>
          <cell r="K180">
            <v>0</v>
          </cell>
          <cell r="Q180">
            <v>0</v>
          </cell>
          <cell r="U180">
            <v>0</v>
          </cell>
          <cell r="AG180">
            <v>0</v>
          </cell>
        </row>
        <row r="181">
          <cell r="G181" t="str">
            <v>VIGILANTE ARMADO - 12X36 NOTURNO</v>
          </cell>
          <cell r="K181">
            <v>30</v>
          </cell>
          <cell r="Q181">
            <v>16</v>
          </cell>
          <cell r="U181">
            <v>332.06</v>
          </cell>
          <cell r="AG181">
            <v>0</v>
          </cell>
        </row>
        <row r="182">
          <cell r="G182" t="str">
            <v>VIGILANTE ARMADO - 12X36 DIURNO</v>
          </cell>
          <cell r="K182">
            <v>30</v>
          </cell>
          <cell r="Q182">
            <v>16</v>
          </cell>
          <cell r="U182">
            <v>332.06</v>
          </cell>
          <cell r="AG182">
            <v>0</v>
          </cell>
        </row>
        <row r="183">
          <cell r="G183" t="str">
            <v>VIGILANTE ARMADO - 12X36 NOTURNO</v>
          </cell>
          <cell r="K183">
            <v>30</v>
          </cell>
          <cell r="Q183">
            <v>16</v>
          </cell>
          <cell r="U183">
            <v>332.06</v>
          </cell>
          <cell r="AG183">
            <v>0</v>
          </cell>
        </row>
        <row r="184">
          <cell r="G184" t="str">
            <v>VIGILANTE ARMADO - 220 H</v>
          </cell>
          <cell r="K184">
            <v>30</v>
          </cell>
          <cell r="Q184">
            <v>22</v>
          </cell>
          <cell r="U184">
            <v>456.59</v>
          </cell>
          <cell r="AG184">
            <v>0</v>
          </cell>
        </row>
        <row r="185">
          <cell r="G185" t="str">
            <v>VIGILANTE ARMADO - 12X36 DIURNO</v>
          </cell>
          <cell r="K185">
            <v>10</v>
          </cell>
          <cell r="Q185">
            <v>5</v>
          </cell>
          <cell r="U185">
            <v>103.77</v>
          </cell>
          <cell r="AG185">
            <v>0</v>
          </cell>
        </row>
        <row r="186">
          <cell r="G186" t="str">
            <v>VIGILANTE ARMADO - 12X36 DIURNO</v>
          </cell>
          <cell r="K186">
            <v>20</v>
          </cell>
          <cell r="Q186">
            <v>10</v>
          </cell>
          <cell r="U186">
            <v>207.54</v>
          </cell>
          <cell r="AG186">
            <v>0</v>
          </cell>
        </row>
        <row r="187">
          <cell r="G187" t="str">
            <v>VIGILANTE ARMADO - 12X36 DIURNO</v>
          </cell>
          <cell r="K187">
            <v>30</v>
          </cell>
          <cell r="Q187">
            <v>16</v>
          </cell>
          <cell r="U187">
            <v>332.06</v>
          </cell>
          <cell r="AG187">
            <v>0</v>
          </cell>
        </row>
        <row r="188">
          <cell r="G188" t="str">
            <v>VIGILANTE ARMADO - 12X36 NOTURNO</v>
          </cell>
          <cell r="K188">
            <v>23</v>
          </cell>
          <cell r="Q188">
            <v>11</v>
          </cell>
          <cell r="U188">
            <v>228.29</v>
          </cell>
          <cell r="AG188">
            <v>0</v>
          </cell>
        </row>
        <row r="189">
          <cell r="G189" t="str">
            <v>VIGILANTE ARMADO - 12X36 NOTURNO</v>
          </cell>
          <cell r="K189">
            <v>7</v>
          </cell>
          <cell r="Q189">
            <v>4</v>
          </cell>
          <cell r="U189">
            <v>83.02</v>
          </cell>
          <cell r="AG189">
            <v>0</v>
          </cell>
        </row>
        <row r="190">
          <cell r="G190" t="str">
            <v>VIGILANTE ARMADO - 12X36 NOTURNO</v>
          </cell>
          <cell r="K190">
            <v>30</v>
          </cell>
          <cell r="Q190">
            <v>16</v>
          </cell>
          <cell r="U190">
            <v>332.06</v>
          </cell>
          <cell r="AG190">
            <v>0</v>
          </cell>
        </row>
        <row r="191">
          <cell r="G191" t="str">
            <v>VIGILANTE ARMADO - 12X36 NOTURNO</v>
          </cell>
          <cell r="K191">
            <v>0</v>
          </cell>
          <cell r="Q191">
            <v>0</v>
          </cell>
          <cell r="U191">
            <v>0</v>
          </cell>
          <cell r="AG191">
            <v>0</v>
          </cell>
        </row>
        <row r="192">
          <cell r="U192">
            <v>40075.870000000003</v>
          </cell>
          <cell r="AG192">
            <v>2046.91</v>
          </cell>
        </row>
      </sheetData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392.05908906666662</v>
          </cell>
        </row>
        <row r="13">
          <cell r="H13" t="str">
            <v>VIGILANTE ARMADO - 220 H</v>
          </cell>
          <cell r="BJ13">
            <v>392.05908906666662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0</v>
          </cell>
        </row>
        <row r="16">
          <cell r="H16" t="str">
            <v>VIGILANTE ARMADO - 220 H</v>
          </cell>
          <cell r="BJ16">
            <v>392.05908906666662</v>
          </cell>
        </row>
        <row r="17">
          <cell r="H17" t="str">
            <v>VIGILANTE ARMADO - 220 H</v>
          </cell>
          <cell r="BJ17">
            <v>392.05908906666662</v>
          </cell>
        </row>
        <row r="18">
          <cell r="H18" t="str">
            <v>VIGILANTE ARMADO - 12X36 DIURNO</v>
          </cell>
          <cell r="BJ18">
            <v>302.23388</v>
          </cell>
        </row>
        <row r="19">
          <cell r="H19" t="str">
            <v>VIGILANTE ARMADO - 12X36 DIURNO</v>
          </cell>
          <cell r="BJ19">
            <v>302.23388</v>
          </cell>
        </row>
        <row r="20">
          <cell r="H20" t="str">
            <v>VIGILANTE ARMADO - 12X36 DIURNO</v>
          </cell>
          <cell r="BJ20">
            <v>302.23388</v>
          </cell>
        </row>
        <row r="21">
          <cell r="H21" t="str">
            <v>VIGILANTE ARMADO - 12X36 DIURNO</v>
          </cell>
          <cell r="BJ21">
            <v>0</v>
          </cell>
        </row>
        <row r="22">
          <cell r="H22" t="str">
            <v>VIGILANTE ARMADO - 12X36 DIURNO</v>
          </cell>
          <cell r="BJ22">
            <v>302.23388</v>
          </cell>
        </row>
        <row r="23">
          <cell r="H23" t="str">
            <v>VIGILANTE ARMADO - 12X36 NOTURNO</v>
          </cell>
          <cell r="BJ23">
            <v>0</v>
          </cell>
        </row>
        <row r="24">
          <cell r="H24" t="str">
            <v>VIGILANTE ARMADO - 12X36 NOTURNO</v>
          </cell>
          <cell r="BJ24">
            <v>0</v>
          </cell>
        </row>
        <row r="25">
          <cell r="H25" t="str">
            <v>VIGILANTE ARMADO - 12X36 NOTURNO</v>
          </cell>
          <cell r="BJ25">
            <v>361.85638178181819</v>
          </cell>
        </row>
        <row r="26">
          <cell r="H26" t="str">
            <v>VIGILANTE ARMADO - 12X36 DIURNO</v>
          </cell>
          <cell r="BJ26">
            <v>302.23388</v>
          </cell>
        </row>
        <row r="27">
          <cell r="H27" t="str">
            <v>VIGILANTE ARMADO - 12X36 DIURNO</v>
          </cell>
          <cell r="BJ27">
            <v>0</v>
          </cell>
        </row>
        <row r="28">
          <cell r="H28" t="str">
            <v>VIGILANTE ARMADO - 12X36 NOTURNO</v>
          </cell>
          <cell r="BJ28">
            <v>361.85638178181819</v>
          </cell>
        </row>
        <row r="29">
          <cell r="H29" t="str">
            <v>VIGILANTE ARMADO - 220 H</v>
          </cell>
          <cell r="BJ29">
            <v>392.05908906666662</v>
          </cell>
        </row>
        <row r="30">
          <cell r="H30" t="str">
            <v>VIGILANTE ARMADO - 12X36 NOTURNO</v>
          </cell>
          <cell r="BJ30">
            <v>361.85638178181819</v>
          </cell>
        </row>
        <row r="31">
          <cell r="H31" t="str">
            <v>VIGILANTE ARMADO - 12X36 NOTURNO</v>
          </cell>
          <cell r="BJ31">
            <v>361.85638178181819</v>
          </cell>
        </row>
        <row r="32">
          <cell r="H32" t="str">
            <v>VIGILANTE ARMADO - 12X36 NOTURNO</v>
          </cell>
          <cell r="BJ32">
            <v>361.85638178181819</v>
          </cell>
        </row>
        <row r="33">
          <cell r="H33" t="str">
            <v>VIGILANTE ARMADO - 12X36 DIURNO</v>
          </cell>
          <cell r="BJ33">
            <v>0</v>
          </cell>
        </row>
        <row r="34">
          <cell r="H34" t="str">
            <v>VIGILANTE ARMADO - 12X36 DIURNO</v>
          </cell>
          <cell r="BJ34">
            <v>302.23388</v>
          </cell>
        </row>
        <row r="35">
          <cell r="H35" t="str">
            <v>VIGILANTE ARMADO - 12X36 DIURNO</v>
          </cell>
          <cell r="BJ35">
            <v>0</v>
          </cell>
        </row>
        <row r="36">
          <cell r="H36" t="str">
            <v>VIGILANTE ARMADO - 12X36 DIURNO</v>
          </cell>
          <cell r="BJ36">
            <v>0</v>
          </cell>
        </row>
        <row r="37">
          <cell r="H37" t="str">
            <v>VIGILANTE ARMADO - 12X36 DIURNO</v>
          </cell>
          <cell r="BJ37">
            <v>0</v>
          </cell>
        </row>
        <row r="38">
          <cell r="H38" t="str">
            <v>VIGILANTE ARMADO - 12X36 DIURNO</v>
          </cell>
          <cell r="BJ38">
            <v>302.23388</v>
          </cell>
        </row>
        <row r="39">
          <cell r="H39" t="str">
            <v>VIGILANTE ARMADO - 12X36 NOTURNO</v>
          </cell>
          <cell r="BJ39">
            <v>361.85638178181819</v>
          </cell>
        </row>
        <row r="40">
          <cell r="H40" t="str">
            <v>VIGILANTE ARMADO - 12X36 DIURNO</v>
          </cell>
          <cell r="BJ40">
            <v>0</v>
          </cell>
        </row>
        <row r="41">
          <cell r="H41" t="str">
            <v>VIGILANTE ARMADO - 12X36 DIURNO</v>
          </cell>
          <cell r="BJ41">
            <v>0</v>
          </cell>
        </row>
        <row r="42">
          <cell r="H42" t="str">
            <v>VIGILANTE ARMADO - 12X36 DIURNO</v>
          </cell>
          <cell r="BJ42">
            <v>302.23388</v>
          </cell>
        </row>
        <row r="43">
          <cell r="H43" t="str">
            <v>VIGILANTE ARMADO - 12X36 DIURNO</v>
          </cell>
          <cell r="BJ43">
            <v>0</v>
          </cell>
        </row>
        <row r="44">
          <cell r="H44" t="str">
            <v>VIGILANTE ARMADO - 12X36 DIURNO</v>
          </cell>
          <cell r="BJ44">
            <v>302.23388</v>
          </cell>
        </row>
        <row r="45">
          <cell r="H45" t="str">
            <v>VIGILANTE ARMADO - 12X36 DIURNO</v>
          </cell>
          <cell r="BJ45">
            <v>0</v>
          </cell>
        </row>
        <row r="46">
          <cell r="H46" t="str">
            <v>VIGILANTE ARMADO - 220 H</v>
          </cell>
          <cell r="BJ46">
            <v>392.05908906666662</v>
          </cell>
        </row>
        <row r="47">
          <cell r="H47" t="str">
            <v>VIGILANTE ARMADO - 220 H</v>
          </cell>
          <cell r="BJ47">
            <v>0</v>
          </cell>
        </row>
        <row r="48">
          <cell r="H48" t="str">
            <v>VIGILANTE ARMADO - 12X36 DIURNO</v>
          </cell>
          <cell r="BJ48">
            <v>302.23388</v>
          </cell>
        </row>
        <row r="49">
          <cell r="H49" t="str">
            <v>VIGILANTE ARMADO - 12X36 DIURNO</v>
          </cell>
          <cell r="BJ49">
            <v>302.23388</v>
          </cell>
        </row>
        <row r="50">
          <cell r="H50" t="str">
            <v>VIGILANTE ARMADO - 12X36 NOTURNO</v>
          </cell>
          <cell r="BJ50">
            <v>0</v>
          </cell>
        </row>
        <row r="51">
          <cell r="H51" t="str">
            <v>VIGILANTE ARMADO - 12X36 NOTURNO</v>
          </cell>
          <cell r="BJ51">
            <v>361.85638178181819</v>
          </cell>
        </row>
        <row r="52">
          <cell r="H52" t="str">
            <v>VIGILANTE ARMADO - 12X36 NOTURNO</v>
          </cell>
          <cell r="BJ52">
            <v>0</v>
          </cell>
        </row>
        <row r="53">
          <cell r="H53" t="str">
            <v>VIGILANTE ARMADO - 220 H</v>
          </cell>
          <cell r="BJ53">
            <v>392.05908906666662</v>
          </cell>
        </row>
        <row r="54">
          <cell r="H54" t="str">
            <v>VIGILANTE ARMADO - 12X36 DIURNO</v>
          </cell>
          <cell r="BJ54">
            <v>302.23388</v>
          </cell>
        </row>
        <row r="55">
          <cell r="H55" t="str">
            <v>VIGILANTE ARMADO - 12X36 DIURNO</v>
          </cell>
          <cell r="BJ55">
            <v>302.23388</v>
          </cell>
        </row>
        <row r="56">
          <cell r="H56" t="str">
            <v>VIGILANTE ARMADO - 12X36 NOTURNO</v>
          </cell>
          <cell r="BJ56">
            <v>361.85638178181819</v>
          </cell>
        </row>
        <row r="57">
          <cell r="H57" t="str">
            <v>VIGILANTE ARMADO - 12X36 DIURNO</v>
          </cell>
          <cell r="BJ57">
            <v>302.23388</v>
          </cell>
        </row>
        <row r="58">
          <cell r="H58" t="str">
            <v>VIGILANTE ARMADO - 12X36 DIURNO</v>
          </cell>
          <cell r="BJ58">
            <v>302.23388</v>
          </cell>
        </row>
        <row r="59">
          <cell r="H59" t="str">
            <v>VIGILANTE ARMADO - 12X36 NOTURNO</v>
          </cell>
          <cell r="BJ59">
            <v>361.85638178181819</v>
          </cell>
        </row>
        <row r="60">
          <cell r="H60" t="str">
            <v>VIGILANTE ARMADO - 12X36 NOTURNO</v>
          </cell>
          <cell r="BJ60">
            <v>361.85638178181819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- 12X36 DIURNO</v>
          </cell>
          <cell r="BJ62">
            <v>302.23388</v>
          </cell>
        </row>
        <row r="63">
          <cell r="H63" t="str">
            <v>VIGILANTE ARMADO - 12X36 NOTURNO</v>
          </cell>
          <cell r="BJ63">
            <v>361.85638178181819</v>
          </cell>
        </row>
        <row r="64">
          <cell r="H64" t="str">
            <v>VIGILANTE ARMADO - 12X36 NOTURNO</v>
          </cell>
          <cell r="BJ64">
            <v>361.85638178181819</v>
          </cell>
        </row>
        <row r="65">
          <cell r="H65" t="str">
            <v>VIGILANTE ARMADO - 12X36 NOTURNO</v>
          </cell>
          <cell r="BJ65">
            <v>0</v>
          </cell>
        </row>
        <row r="66">
          <cell r="H66" t="str">
            <v>VIGILANTE ARMADO - 12X36 DIURNO</v>
          </cell>
          <cell r="BJ66">
            <v>0</v>
          </cell>
        </row>
        <row r="67">
          <cell r="H67" t="str">
            <v>VIGILANTE ARMADO - 12X36 DIURNO</v>
          </cell>
          <cell r="BJ67">
            <v>0</v>
          </cell>
        </row>
        <row r="68">
          <cell r="H68" t="str">
            <v>VIGILANTE ARMADO - 12X36 DIURNO</v>
          </cell>
          <cell r="BJ68">
            <v>302.23388</v>
          </cell>
        </row>
        <row r="69">
          <cell r="H69" t="str">
            <v>VIGILANTE ARMADO - 12X36 DIURNO</v>
          </cell>
          <cell r="BJ69">
            <v>0</v>
          </cell>
        </row>
        <row r="70">
          <cell r="H70" t="str">
            <v>VIGILANTE ARMADO - 12X36 DIURNO</v>
          </cell>
          <cell r="BJ70">
            <v>302.23388</v>
          </cell>
        </row>
        <row r="71">
          <cell r="H71" t="str">
            <v>VIGILANTE ARMADO - 12X36 NOTURNO</v>
          </cell>
          <cell r="BJ71">
            <v>0</v>
          </cell>
        </row>
        <row r="72">
          <cell r="H72" t="str">
            <v>VIGILANTE ARMADO - 12X36 NOTURNO</v>
          </cell>
          <cell r="BJ72">
            <v>0</v>
          </cell>
        </row>
        <row r="73">
          <cell r="H73" t="str">
            <v>VIGILANTE ARMADO - 12X36 NOTURNO</v>
          </cell>
          <cell r="BJ73">
            <v>361.85638178181819</v>
          </cell>
        </row>
        <row r="74">
          <cell r="H74" t="str">
            <v>VIGILANTE ARMADO - 12X36 NOTURNO</v>
          </cell>
          <cell r="BJ74">
            <v>361.85638178181819</v>
          </cell>
        </row>
        <row r="75">
          <cell r="H75" t="str">
            <v>VIGILANTE ARMADO - 220 H</v>
          </cell>
          <cell r="BJ75">
            <v>392.05908906666662</v>
          </cell>
        </row>
        <row r="76">
          <cell r="H76" t="str">
            <v>VIGILANTE ARMADO - 220 H</v>
          </cell>
          <cell r="BJ76">
            <v>392.05908906666662</v>
          </cell>
        </row>
        <row r="77">
          <cell r="H77" t="str">
            <v>VIGILANTE ARMADO - 220 H</v>
          </cell>
          <cell r="BJ77">
            <v>0</v>
          </cell>
        </row>
        <row r="78">
          <cell r="H78" t="str">
            <v>VIGILANTE ARMADO - 12X36 DIURNO</v>
          </cell>
          <cell r="BJ78">
            <v>302.23388</v>
          </cell>
        </row>
        <row r="79">
          <cell r="H79" t="str">
            <v>VIGILANTE ARMADO - 12X36 DIURNO</v>
          </cell>
          <cell r="BJ79">
            <v>302.23388</v>
          </cell>
        </row>
        <row r="80">
          <cell r="H80" t="str">
            <v>VIGILANTE ARMADO - 12X36 DIURNO</v>
          </cell>
          <cell r="BJ80">
            <v>302.23388</v>
          </cell>
        </row>
        <row r="81">
          <cell r="H81" t="str">
            <v>VIGILANTE ARMADO - 220 H</v>
          </cell>
          <cell r="BJ81">
            <v>392.05908906666662</v>
          </cell>
        </row>
        <row r="82">
          <cell r="H82" t="str">
            <v>VIGILANTE ARMADO - 220 H</v>
          </cell>
          <cell r="BJ82">
            <v>392.05908906666662</v>
          </cell>
        </row>
        <row r="83">
          <cell r="H83" t="str">
            <v>VIGILANTE ARMADO - 220 H</v>
          </cell>
          <cell r="BJ83">
            <v>392.05908906666662</v>
          </cell>
        </row>
        <row r="84">
          <cell r="H84" t="str">
            <v>VIGILANTE ARMADO - 220 H</v>
          </cell>
          <cell r="BJ84">
            <v>392.05908906666662</v>
          </cell>
        </row>
        <row r="85">
          <cell r="H85" t="str">
            <v>VIGILANTE ARMADO - 220 H</v>
          </cell>
          <cell r="BJ85">
            <v>392.05908906666662</v>
          </cell>
        </row>
        <row r="86">
          <cell r="H86" t="str">
            <v>VIGILANTE ARMADO - 12X36 NOTURNO</v>
          </cell>
          <cell r="BJ86">
            <v>361.85638178181819</v>
          </cell>
        </row>
        <row r="87">
          <cell r="H87" t="str">
            <v>VIGILANTE ARMADO - 12X36 NOTURNO</v>
          </cell>
          <cell r="BJ87">
            <v>361.85638178181819</v>
          </cell>
        </row>
        <row r="88">
          <cell r="H88" t="str">
            <v>VIGILANTE ARMADO - 12X36 DIURNO</v>
          </cell>
          <cell r="BJ88">
            <v>302.23388</v>
          </cell>
        </row>
        <row r="89">
          <cell r="H89" t="str">
            <v>VIGILANTE ARMADO - 12X36 DIURNO</v>
          </cell>
          <cell r="BJ89">
            <v>302.23388</v>
          </cell>
        </row>
        <row r="90">
          <cell r="H90" t="str">
            <v>VIGILANTE ARMADO - 220 H</v>
          </cell>
          <cell r="BJ90">
            <v>0</v>
          </cell>
        </row>
        <row r="91">
          <cell r="H91" t="str">
            <v>VIGILANTE ARMADO - 220 H</v>
          </cell>
          <cell r="BJ91">
            <v>392.05908906666662</v>
          </cell>
        </row>
        <row r="92">
          <cell r="H92" t="str">
            <v>VIGILANTE ARMADO - 220 H</v>
          </cell>
          <cell r="BJ92">
            <v>392.05908906666662</v>
          </cell>
        </row>
        <row r="93">
          <cell r="H93" t="str">
            <v>VIGILANTE ARMADO - 220 H</v>
          </cell>
          <cell r="BJ93">
            <v>0</v>
          </cell>
        </row>
        <row r="94">
          <cell r="H94" t="str">
            <v>VIGILANTE ARMADO - 220 H</v>
          </cell>
          <cell r="BJ94">
            <v>0</v>
          </cell>
        </row>
        <row r="95">
          <cell r="H95" t="str">
            <v>VIGILANTE ARMADO - 220 H</v>
          </cell>
          <cell r="BJ95">
            <v>392.05908906666662</v>
          </cell>
        </row>
        <row r="96">
          <cell r="H96" t="str">
            <v>VIGILANTE ARMADO - 12X36 DIURNO</v>
          </cell>
          <cell r="BJ96">
            <v>302.23388</v>
          </cell>
        </row>
        <row r="97">
          <cell r="H97" t="str">
            <v>VIGILANTE ARMADO - 12X36 DIURNO</v>
          </cell>
          <cell r="BJ97">
            <v>0</v>
          </cell>
        </row>
        <row r="98">
          <cell r="H98" t="str">
            <v>VIGILANTE ARMADO - 12X36 NOTURNO</v>
          </cell>
          <cell r="BJ98">
            <v>361.85638178181819</v>
          </cell>
        </row>
        <row r="99">
          <cell r="H99" t="str">
            <v>VIGILANTE ARMADO - 12X36 DIURNO</v>
          </cell>
          <cell r="BJ99">
            <v>302.23388</v>
          </cell>
        </row>
        <row r="100">
          <cell r="H100" t="str">
            <v>VIGILANTE ARMADO - 12X36 DIURNO</v>
          </cell>
          <cell r="BJ100">
            <v>0</v>
          </cell>
        </row>
        <row r="101">
          <cell r="H101" t="str">
            <v>VIGILANTE ARMADO - 12X36 NOTURNO</v>
          </cell>
          <cell r="BJ101">
            <v>361.85638178181819</v>
          </cell>
        </row>
        <row r="102">
          <cell r="H102" t="str">
            <v>VIGILANTE ARMADO - 220 H</v>
          </cell>
          <cell r="BJ102">
            <v>0</v>
          </cell>
        </row>
        <row r="103">
          <cell r="H103" t="str">
            <v>VIGILANTE ARMADO - 220 H</v>
          </cell>
          <cell r="BJ103">
            <v>392.05908906666662</v>
          </cell>
        </row>
        <row r="104">
          <cell r="H104" t="str">
            <v>VIGILANTE ARMADO - 220 H</v>
          </cell>
          <cell r="BJ104">
            <v>392.05908906666662</v>
          </cell>
        </row>
        <row r="105">
          <cell r="H105" t="str">
            <v>VIGILANTE ARMADO - 220 H</v>
          </cell>
          <cell r="BJ105">
            <v>0</v>
          </cell>
        </row>
        <row r="106">
          <cell r="H106" t="str">
            <v>VIGILANTE ARMADO - 220 H</v>
          </cell>
          <cell r="BJ106">
            <v>0</v>
          </cell>
        </row>
        <row r="107">
          <cell r="H107" t="str">
            <v>VIGILANTE ARMADO - 220 H</v>
          </cell>
          <cell r="BJ107">
            <v>392.05908906666662</v>
          </cell>
        </row>
        <row r="108">
          <cell r="H108" t="str">
            <v>VIGILANTE ARMADO - 220 H</v>
          </cell>
          <cell r="BJ108">
            <v>0</v>
          </cell>
        </row>
        <row r="109">
          <cell r="H109" t="str">
            <v>VIGILANTE ARMADO - 220 H</v>
          </cell>
          <cell r="BJ109">
            <v>392.05908906666662</v>
          </cell>
        </row>
        <row r="110">
          <cell r="H110" t="str">
            <v>VIGILANTE ARMADO - 220 H</v>
          </cell>
          <cell r="BJ110">
            <v>392.05908906666662</v>
          </cell>
        </row>
        <row r="111">
          <cell r="H111" t="str">
            <v>VIGILANTE ARMADO - 220 H</v>
          </cell>
          <cell r="BJ111">
            <v>392.05908906666662</v>
          </cell>
        </row>
        <row r="112">
          <cell r="H112" t="str">
            <v>VIGILANTE ARMADO - 12X36 DIURNO</v>
          </cell>
          <cell r="BJ112">
            <v>0</v>
          </cell>
        </row>
        <row r="113">
          <cell r="H113" t="str">
            <v>VIGILANTE ARMADO - 220 H</v>
          </cell>
          <cell r="BJ113">
            <v>392.05908906666662</v>
          </cell>
        </row>
        <row r="114">
          <cell r="H114" t="str">
            <v>VIGILANTE ARMADO - 12X36 DIURNO</v>
          </cell>
          <cell r="BJ114">
            <v>302.23388</v>
          </cell>
        </row>
        <row r="115">
          <cell r="H115" t="str">
            <v>VIGILANTE ARMADO - 12X36 NOTURNO</v>
          </cell>
          <cell r="BJ115">
            <v>361.85638178181819</v>
          </cell>
        </row>
        <row r="116">
          <cell r="H116" t="str">
            <v>VIGILANTE ARMADO - 12X36 DIURNO</v>
          </cell>
          <cell r="BJ116">
            <v>302.23388</v>
          </cell>
        </row>
        <row r="117">
          <cell r="H117" t="str">
            <v>VIGILANTE ARMADO - 12X36 DIURNO</v>
          </cell>
          <cell r="BJ117">
            <v>0</v>
          </cell>
        </row>
        <row r="118">
          <cell r="H118" t="str">
            <v>VIGILANTE ARMADO - 12X36 DIURNO</v>
          </cell>
          <cell r="BJ118">
            <v>0</v>
          </cell>
        </row>
        <row r="119">
          <cell r="H119" t="str">
            <v>VIGILANTE ARMADO - 12X36 NOTURNO</v>
          </cell>
          <cell r="BJ119">
            <v>361.85638178181819</v>
          </cell>
        </row>
        <row r="120">
          <cell r="H120" t="str">
            <v>VIGILANTE ARMADO - 12X36 NOTURNO</v>
          </cell>
          <cell r="BJ120">
            <v>0</v>
          </cell>
        </row>
        <row r="121">
          <cell r="H121" t="str">
            <v>VIGILANTE ARMADO - 220 H</v>
          </cell>
          <cell r="BJ121">
            <v>392.05908906666662</v>
          </cell>
        </row>
        <row r="122">
          <cell r="H122" t="str">
            <v>VIGILANTE ARMADO - 220 H</v>
          </cell>
          <cell r="BJ122">
            <v>392.05908906666662</v>
          </cell>
        </row>
        <row r="123">
          <cell r="H123" t="str">
            <v>VIGILANTE ARMADO - 220 H</v>
          </cell>
          <cell r="BJ123">
            <v>392.05908906666662</v>
          </cell>
        </row>
        <row r="124">
          <cell r="H124" t="str">
            <v>VIGILANTE ARMADO - 220 H</v>
          </cell>
          <cell r="BJ124">
            <v>0</v>
          </cell>
        </row>
        <row r="125">
          <cell r="H125" t="str">
            <v>VIGILANTE ARMADO - 12X36 NOTURNO</v>
          </cell>
          <cell r="BJ125">
            <v>361.85638178181819</v>
          </cell>
        </row>
        <row r="126">
          <cell r="H126" t="str">
            <v>VIGILANTE ARMADO - 12X36 NOTURNO</v>
          </cell>
          <cell r="BJ126">
            <v>0</v>
          </cell>
        </row>
        <row r="127">
          <cell r="H127" t="str">
            <v>VIGILANTE ARMADO - 12X36 NOTURNO</v>
          </cell>
          <cell r="BJ127">
            <v>0</v>
          </cell>
        </row>
        <row r="128">
          <cell r="H128" t="str">
            <v>VIGILANTE ARMADO - 12X36 NOTURNO</v>
          </cell>
          <cell r="BJ128">
            <v>361.85638178181819</v>
          </cell>
        </row>
        <row r="129">
          <cell r="H129" t="str">
            <v>VIGILANTE ARMADO - 220 H</v>
          </cell>
          <cell r="BJ129">
            <v>392.05908906666662</v>
          </cell>
        </row>
        <row r="130">
          <cell r="H130" t="str">
            <v>VIGILANTE ARMADO - 12X36 NOTURNO</v>
          </cell>
          <cell r="BJ130">
            <v>361.85638178181819</v>
          </cell>
        </row>
        <row r="131">
          <cell r="H131" t="str">
            <v>VIGILANTE ARMADO - 12X36 NOTURNO</v>
          </cell>
          <cell r="BJ131">
            <v>361.85638178181819</v>
          </cell>
        </row>
        <row r="132">
          <cell r="H132" t="str">
            <v>VIGILANTE ARMADO - 12X36 DIURNO</v>
          </cell>
          <cell r="BJ132">
            <v>302.23388</v>
          </cell>
        </row>
        <row r="133">
          <cell r="H133" t="str">
            <v>VIGILANTE ARMADO - 12X36 DIURNO</v>
          </cell>
          <cell r="BJ133">
            <v>302.23388</v>
          </cell>
        </row>
        <row r="134">
          <cell r="H134" t="str">
            <v>VIGILANTE ARMADO - 12X36 DIURNO</v>
          </cell>
          <cell r="BJ134">
            <v>0</v>
          </cell>
        </row>
        <row r="135">
          <cell r="H135" t="str">
            <v>VIGILANTE ARMADO - 12X36 DIURNO</v>
          </cell>
          <cell r="BJ135">
            <v>302.23388</v>
          </cell>
        </row>
        <row r="136">
          <cell r="H136" t="str">
            <v>VIGILANTE ARMADO - 12X36 DIURNO</v>
          </cell>
          <cell r="BJ136">
            <v>0</v>
          </cell>
        </row>
        <row r="137">
          <cell r="H137" t="str">
            <v>VIGILANTE ARMADO - 12X36 DIURNO</v>
          </cell>
          <cell r="BJ137">
            <v>302.23388</v>
          </cell>
        </row>
        <row r="138">
          <cell r="H138" t="str">
            <v>VIGILANTE ARMADO - 220 H</v>
          </cell>
          <cell r="BJ138">
            <v>392.05908906666662</v>
          </cell>
        </row>
        <row r="139">
          <cell r="H139" t="str">
            <v>VIGILANTE ARMADO - 12X36 NOTURNO</v>
          </cell>
          <cell r="BJ139">
            <v>0</v>
          </cell>
        </row>
        <row r="140">
          <cell r="H140" t="str">
            <v>VIGILANTE ARMADO - 12X36 NOTURNO</v>
          </cell>
          <cell r="BJ140">
            <v>361.85638178181819</v>
          </cell>
        </row>
        <row r="141">
          <cell r="H141" t="str">
            <v>VIGILANTE ARMADO - 12X36 NOTURNO</v>
          </cell>
          <cell r="BJ141">
            <v>361.85638178181819</v>
          </cell>
        </row>
        <row r="142">
          <cell r="H142" t="str">
            <v>VIGILANTE ARMADO - 220 H</v>
          </cell>
          <cell r="BJ142">
            <v>392.05908906666662</v>
          </cell>
        </row>
        <row r="143">
          <cell r="H143" t="str">
            <v>VIGILANTE ARMADO - 12X36 DIURNO</v>
          </cell>
          <cell r="BJ143">
            <v>302.23388</v>
          </cell>
        </row>
        <row r="144">
          <cell r="H144" t="str">
            <v>VIGILANTE ARMADO - 12X36 NOTURNO</v>
          </cell>
          <cell r="BJ144">
            <v>0</v>
          </cell>
        </row>
        <row r="145">
          <cell r="H145" t="str">
            <v>VIGILANTE ARMADO - 12X36 NOTURNO</v>
          </cell>
          <cell r="BJ145">
            <v>361.85638178181819</v>
          </cell>
        </row>
        <row r="146">
          <cell r="H146" t="str">
            <v>VIGILANTE ARMADO - 12X36 DIURNO</v>
          </cell>
          <cell r="BJ146">
            <v>0</v>
          </cell>
        </row>
        <row r="147">
          <cell r="H147" t="str">
            <v>VIGILANTE ARMADO - 12X36 DIURNO</v>
          </cell>
          <cell r="BJ147">
            <v>0</v>
          </cell>
        </row>
        <row r="148">
          <cell r="H148" t="str">
            <v>VIGILANTE ARMADO - 12X36 DIURNO</v>
          </cell>
          <cell r="BJ148">
            <v>302.23388</v>
          </cell>
        </row>
        <row r="149">
          <cell r="H149" t="str">
            <v>VIGILANTE ARMADO - 12X36 NOTURNO</v>
          </cell>
          <cell r="BJ149">
            <v>361.85638178181819</v>
          </cell>
        </row>
        <row r="150">
          <cell r="H150" t="str">
            <v>VIGILANTE ARMADO - 12X36 NOTURNO</v>
          </cell>
          <cell r="BJ150">
            <v>361.85638178181819</v>
          </cell>
        </row>
        <row r="151">
          <cell r="H151" t="str">
            <v>VIGILANTE ARMADO - 12X36 DIURNO</v>
          </cell>
          <cell r="BJ151">
            <v>302.23388</v>
          </cell>
        </row>
        <row r="152">
          <cell r="H152" t="str">
            <v>VIGILANTE ARMADO - 12X36 DIURNO</v>
          </cell>
          <cell r="BJ152">
            <v>302.23388</v>
          </cell>
        </row>
        <row r="153">
          <cell r="H153" t="str">
            <v>VIGILANTE ARMADO - 12X36 NOTURNO</v>
          </cell>
          <cell r="BJ153">
            <v>0</v>
          </cell>
        </row>
        <row r="154">
          <cell r="H154" t="str">
            <v>VIGILANTE ARMADO - 12X36 NOTURNO</v>
          </cell>
          <cell r="BJ154">
            <v>361.85638178181819</v>
          </cell>
        </row>
        <row r="155">
          <cell r="H155" t="str">
            <v>VIGILANTE ARMADO - 220 H</v>
          </cell>
          <cell r="BJ155">
            <v>392.05908906666662</v>
          </cell>
        </row>
        <row r="156">
          <cell r="H156" t="str">
            <v>VIGILANTE ARMADO - 220 H</v>
          </cell>
          <cell r="BJ156">
            <v>392.05908906666662</v>
          </cell>
        </row>
        <row r="157">
          <cell r="H157" t="str">
            <v>VIGILANTE ARMADO - 12X36 DIURNO</v>
          </cell>
          <cell r="BJ157">
            <v>302.23388</v>
          </cell>
        </row>
        <row r="158">
          <cell r="H158" t="str">
            <v>VIGILANTE ARMADO - 12X36 DIURNO</v>
          </cell>
          <cell r="BJ158">
            <v>0</v>
          </cell>
        </row>
        <row r="159">
          <cell r="H159" t="str">
            <v>VIGILANTE ARMADO - 12X36 DIURNO</v>
          </cell>
          <cell r="BJ159">
            <v>302.23388</v>
          </cell>
        </row>
        <row r="160">
          <cell r="H160" t="str">
            <v>VIGILANTE ARMADO - 12X36 DIURNO</v>
          </cell>
          <cell r="BJ160">
            <v>0</v>
          </cell>
        </row>
        <row r="161">
          <cell r="H161" t="str">
            <v>VIGILANTE ARMADO - 12X36 DIURNO</v>
          </cell>
          <cell r="BJ161">
            <v>302.23388</v>
          </cell>
        </row>
        <row r="162">
          <cell r="H162" t="str">
            <v>VIGILANTE ARMADO - 12X36 NOTURNO</v>
          </cell>
          <cell r="BJ162">
            <v>0</v>
          </cell>
        </row>
        <row r="163">
          <cell r="H163" t="str">
            <v>VIGILANTE ARMADO - 12X36 NOTURNO</v>
          </cell>
          <cell r="BJ163">
            <v>0</v>
          </cell>
        </row>
        <row r="164">
          <cell r="H164" t="str">
            <v>VIGILANTE ARMADO - 12X36 NOTURNO</v>
          </cell>
          <cell r="BJ164">
            <v>361.85638178181819</v>
          </cell>
        </row>
        <row r="165">
          <cell r="H165" t="str">
            <v>VIGILANTE ARMADO - 12X36 NOTURNO</v>
          </cell>
          <cell r="BJ165">
            <v>0</v>
          </cell>
        </row>
        <row r="166">
          <cell r="H166" t="str">
            <v>VIGILANTE ARMADO - 12X36 NOTURNO</v>
          </cell>
          <cell r="BJ166">
            <v>361.85638178181819</v>
          </cell>
        </row>
        <row r="167">
          <cell r="H167" t="str">
            <v>VIGILANTE ARMADO - 12X36 NOTURNO</v>
          </cell>
          <cell r="BJ167">
            <v>0</v>
          </cell>
        </row>
        <row r="168">
          <cell r="H168" t="str">
            <v>VIGILANTE ARMADO - 12X36 NOTURNO</v>
          </cell>
          <cell r="BJ168">
            <v>0</v>
          </cell>
        </row>
        <row r="169">
          <cell r="H169" t="str">
            <v>VIGILANTE ARMADO - 12X36 NOTURNO</v>
          </cell>
          <cell r="BJ169">
            <v>361.85638178181819</v>
          </cell>
        </row>
        <row r="170">
          <cell r="H170" t="str">
            <v>VIGILANTE ARMADO - 12X36 DIURNO</v>
          </cell>
          <cell r="BJ170">
            <v>302.23388</v>
          </cell>
        </row>
        <row r="171">
          <cell r="H171" t="str">
            <v>VIGILANTE ARMADO - 12X36 NOTURNO</v>
          </cell>
          <cell r="BJ171">
            <v>361.85638178181819</v>
          </cell>
        </row>
        <row r="172">
          <cell r="H172" t="str">
            <v>VIGILANTE ARMADO - 220 H</v>
          </cell>
          <cell r="BJ172">
            <v>392.05908906666662</v>
          </cell>
        </row>
        <row r="173">
          <cell r="H173" t="str">
            <v>VIGILANTE ARMADO - 12X36 DIURNO</v>
          </cell>
          <cell r="BJ173">
            <v>302.23388</v>
          </cell>
        </row>
        <row r="174">
          <cell r="H174" t="str">
            <v>VIGILANTE ARMADO - 12X36 DIURNO</v>
          </cell>
          <cell r="BJ174">
            <v>0</v>
          </cell>
        </row>
        <row r="175">
          <cell r="H175" t="str">
            <v>VIGILANTE ARMADO - 12X36 DIURNO</v>
          </cell>
          <cell r="BJ175">
            <v>302.23388</v>
          </cell>
        </row>
        <row r="176">
          <cell r="H176" t="str">
            <v>VIGILANTE ARMADO - 12X36 NOTURNO</v>
          </cell>
          <cell r="BJ176">
            <v>361.85638178181819</v>
          </cell>
        </row>
        <row r="177">
          <cell r="H177" t="str">
            <v>VIGILANTE ARMADO - 12X36 NOTURNO</v>
          </cell>
          <cell r="BJ177">
            <v>0</v>
          </cell>
        </row>
        <row r="178">
          <cell r="H178" t="str">
            <v>VIGILANTE ARMADO - 12X36 NOTURNO</v>
          </cell>
          <cell r="BJ178">
            <v>361.85638178181819</v>
          </cell>
        </row>
        <row r="179">
          <cell r="H179" t="str">
            <v>VIGILANTE ARMADO - 12X36 NOTURNO</v>
          </cell>
          <cell r="BJ179">
            <v>0</v>
          </cell>
        </row>
        <row r="180">
          <cell r="H180"/>
          <cell r="BJ180"/>
        </row>
        <row r="181">
          <cell r="H181"/>
          <cell r="BJ181"/>
        </row>
        <row r="189">
          <cell r="H189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415.08</v>
          </cell>
        </row>
        <row r="12">
          <cell r="B12">
            <v>1</v>
          </cell>
          <cell r="F12" t="str">
            <v>VIGILANTE ARMADO - 220 H</v>
          </cell>
          <cell r="R12">
            <v>415.08</v>
          </cell>
        </row>
        <row r="13">
          <cell r="B13">
            <v>1</v>
          </cell>
          <cell r="F13" t="str">
            <v>VIGILANTE ARMADO - 220 H</v>
          </cell>
          <cell r="R13">
            <v>415.08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</row>
        <row r="15">
          <cell r="B15">
            <v>0</v>
          </cell>
          <cell r="F15" t="str">
            <v>VIGILANTE ARMADO - 220 H</v>
          </cell>
          <cell r="R15">
            <v>0</v>
          </cell>
        </row>
        <row r="16">
          <cell r="B16">
            <v>1</v>
          </cell>
          <cell r="F16" t="str">
            <v>VIGILANTE ARMADO - 220 H</v>
          </cell>
          <cell r="R16">
            <v>415.08</v>
          </cell>
        </row>
        <row r="17">
          <cell r="B17">
            <v>1</v>
          </cell>
          <cell r="F17" t="str">
            <v>VIGILANTE ARMADO - 220 H</v>
          </cell>
          <cell r="R17">
            <v>415.08</v>
          </cell>
        </row>
        <row r="18">
          <cell r="B18">
            <v>1</v>
          </cell>
          <cell r="F18" t="str">
            <v>VIGILANTE ARMADO - 12X36 DIURNO</v>
          </cell>
          <cell r="R18">
            <v>321.68700000000001</v>
          </cell>
        </row>
        <row r="19">
          <cell r="B19">
            <v>1</v>
          </cell>
          <cell r="F19" t="str">
            <v>VIGILANTE ARMADO - 12X36 DIURNO</v>
          </cell>
          <cell r="R19">
            <v>321.68700000000001</v>
          </cell>
        </row>
        <row r="20">
          <cell r="B20">
            <v>1</v>
          </cell>
          <cell r="F20" t="str">
            <v>VIGILANTE ARMADO - 12X36 DIURNO</v>
          </cell>
          <cell r="R20">
            <v>321.68700000000001</v>
          </cell>
        </row>
        <row r="21">
          <cell r="B21">
            <v>0</v>
          </cell>
          <cell r="F21" t="str">
            <v>VIGILANTE ARMADO - 12X36 DIURNO</v>
          </cell>
          <cell r="R21">
            <v>0</v>
          </cell>
        </row>
        <row r="22">
          <cell r="B22">
            <v>1</v>
          </cell>
          <cell r="F22" t="str">
            <v>VIGILANTE ARMADO - 12X36 DIURNO</v>
          </cell>
          <cell r="R22">
            <v>321.68700000000001</v>
          </cell>
        </row>
        <row r="23">
          <cell r="B23">
            <v>0</v>
          </cell>
          <cell r="F23" t="str">
            <v>VIGILANTE ARMADO - 12X36 NOTURNO</v>
          </cell>
          <cell r="R23">
            <v>0</v>
          </cell>
        </row>
        <row r="24">
          <cell r="B24">
            <v>0</v>
          </cell>
          <cell r="F24" t="str">
            <v>VIGILANTE ARMADO - 12X36 NOTURNO</v>
          </cell>
          <cell r="R24">
            <v>0</v>
          </cell>
        </row>
        <row r="25">
          <cell r="B25">
            <v>1</v>
          </cell>
          <cell r="F25" t="str">
            <v>VIGILANTE ARMADO - 12X36 NOTURNO</v>
          </cell>
          <cell r="R25">
            <v>321.68700000000001</v>
          </cell>
        </row>
        <row r="26">
          <cell r="B26">
            <v>1</v>
          </cell>
          <cell r="F26" t="str">
            <v>VIGILANTE ARMADO - 12X36 DIURNO</v>
          </cell>
          <cell r="R26">
            <v>321.68700000000001</v>
          </cell>
        </row>
        <row r="27">
          <cell r="B27">
            <v>0</v>
          </cell>
          <cell r="F27" t="str">
            <v>VIGILANTE ARMADO - 12X36 DIURNO</v>
          </cell>
          <cell r="R27">
            <v>0</v>
          </cell>
        </row>
        <row r="28">
          <cell r="B28">
            <v>1</v>
          </cell>
          <cell r="F28" t="str">
            <v>VIGILANTE ARMADO - 12X36 NOTURNO</v>
          </cell>
          <cell r="R28">
            <v>321.68700000000001</v>
          </cell>
        </row>
        <row r="29">
          <cell r="B29">
            <v>1</v>
          </cell>
          <cell r="F29" t="str">
            <v>VIGILANTE ARMADO - 220 H</v>
          </cell>
          <cell r="R29">
            <v>415.08</v>
          </cell>
        </row>
        <row r="30">
          <cell r="B30">
            <v>1</v>
          </cell>
          <cell r="F30" t="str">
            <v>VIGILANTE ARMADO - 12X36 NOTURNO</v>
          </cell>
          <cell r="R30">
            <v>321.68700000000001</v>
          </cell>
        </row>
        <row r="31">
          <cell r="B31">
            <v>1</v>
          </cell>
          <cell r="F31" t="str">
            <v>VIGILANTE ARMADO - 12X36 NOTURNO</v>
          </cell>
          <cell r="R31">
            <v>321.68700000000001</v>
          </cell>
        </row>
        <row r="32">
          <cell r="B32">
            <v>1</v>
          </cell>
          <cell r="F32" t="str">
            <v>VIGILANTE ARMADO - 12X36 NOTURNO</v>
          </cell>
          <cell r="R32">
            <v>321.68700000000001</v>
          </cell>
        </row>
        <row r="33">
          <cell r="B33">
            <v>0</v>
          </cell>
          <cell r="F33" t="str">
            <v>VIGILANTE ARMADO - 12X36 DIURNO</v>
          </cell>
          <cell r="R33">
            <v>0</v>
          </cell>
        </row>
        <row r="34">
          <cell r="B34">
            <v>1</v>
          </cell>
          <cell r="F34" t="str">
            <v>VIGILANTE ARMADO - 12X36 DIURNO</v>
          </cell>
          <cell r="R34">
            <v>321.68700000000001</v>
          </cell>
        </row>
        <row r="35">
          <cell r="B35">
            <v>0</v>
          </cell>
          <cell r="F35" t="str">
            <v>VIGILANTE ARMADO - 12X36 DIURNO</v>
          </cell>
          <cell r="R35">
            <v>0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</row>
        <row r="37">
          <cell r="B37">
            <v>0</v>
          </cell>
          <cell r="F37" t="str">
            <v>VIGILANTE ARMADO - 12X36 DIURNO</v>
          </cell>
          <cell r="R37">
            <v>0</v>
          </cell>
        </row>
        <row r="38">
          <cell r="B38">
            <v>1</v>
          </cell>
          <cell r="F38" t="str">
            <v>VIGILANTE ARMADO - 12X36 DIURNO</v>
          </cell>
          <cell r="R38">
            <v>321.68700000000001</v>
          </cell>
        </row>
        <row r="39">
          <cell r="B39">
            <v>1</v>
          </cell>
          <cell r="F39" t="str">
            <v>VIGILANTE ARMADO - 12X36 NOTURNO</v>
          </cell>
          <cell r="R39">
            <v>321.68700000000001</v>
          </cell>
        </row>
        <row r="40">
          <cell r="B40">
            <v>0</v>
          </cell>
          <cell r="F40" t="str">
            <v>VIGILANTE ARMADO - 12X36 DIURNO</v>
          </cell>
          <cell r="R40">
            <v>0</v>
          </cell>
        </row>
        <row r="41">
          <cell r="B41">
            <v>0</v>
          </cell>
          <cell r="F41" t="str">
            <v>VIGILANTE ARMADO - 12X36 DIURNO</v>
          </cell>
          <cell r="R41">
            <v>0</v>
          </cell>
        </row>
        <row r="42">
          <cell r="B42">
            <v>1</v>
          </cell>
          <cell r="F42" t="str">
            <v>VIGILANTE ARMADO - 12X36 DIURNO</v>
          </cell>
          <cell r="R42">
            <v>321.68700000000001</v>
          </cell>
        </row>
        <row r="43">
          <cell r="B43">
            <v>0</v>
          </cell>
          <cell r="F43" t="str">
            <v>VIGILANTE ARMADO - 12X36 DIURNO</v>
          </cell>
          <cell r="R43">
            <v>0</v>
          </cell>
        </row>
        <row r="44">
          <cell r="B44">
            <v>1</v>
          </cell>
          <cell r="F44" t="str">
            <v>VIGILANTE ARMADO - 12X36 DIURNO</v>
          </cell>
          <cell r="R44">
            <v>321.68700000000001</v>
          </cell>
        </row>
        <row r="45">
          <cell r="B45">
            <v>0</v>
          </cell>
          <cell r="F45" t="str">
            <v>VIGILANTE ARMADO - 12X36 DIURNO</v>
          </cell>
          <cell r="R45">
            <v>0</v>
          </cell>
        </row>
        <row r="46">
          <cell r="B46">
            <v>1</v>
          </cell>
          <cell r="F46" t="str">
            <v>VIGILANTE ARMADO - 220 H</v>
          </cell>
          <cell r="R46">
            <v>415.08</v>
          </cell>
        </row>
        <row r="47">
          <cell r="B47">
            <v>0</v>
          </cell>
          <cell r="F47" t="str">
            <v>VIGILANTE ARMADO - 220 H</v>
          </cell>
          <cell r="R47">
            <v>0</v>
          </cell>
        </row>
        <row r="48">
          <cell r="B48">
            <v>1</v>
          </cell>
          <cell r="F48" t="str">
            <v>VIGILANTE ARMADO - 12X36 DIURNO</v>
          </cell>
          <cell r="R48">
            <v>321.68700000000001</v>
          </cell>
        </row>
        <row r="49">
          <cell r="B49">
            <v>1</v>
          </cell>
          <cell r="F49" t="str">
            <v>VIGILANTE ARMADO - 12X36 DIURNO</v>
          </cell>
          <cell r="R49">
            <v>321.68700000000001</v>
          </cell>
        </row>
        <row r="50">
          <cell r="B50">
            <v>0</v>
          </cell>
          <cell r="F50" t="str">
            <v>VIGILANTE ARMADO - 12X36 NOTURNO</v>
          </cell>
          <cell r="R50">
            <v>0</v>
          </cell>
        </row>
        <row r="51">
          <cell r="B51">
            <v>1</v>
          </cell>
          <cell r="F51" t="str">
            <v>VIGILANTE ARMADO - 12X36 NOTURNO</v>
          </cell>
          <cell r="R51">
            <v>321.68700000000001</v>
          </cell>
        </row>
        <row r="52">
          <cell r="B52">
            <v>0</v>
          </cell>
          <cell r="F52" t="str">
            <v>VIGILANTE ARMADO - 12X36 NOTURNO</v>
          </cell>
          <cell r="R52">
            <v>0</v>
          </cell>
        </row>
        <row r="53">
          <cell r="B53">
            <v>1</v>
          </cell>
          <cell r="F53" t="str">
            <v>VIGILANTE ARMADO - 220 H</v>
          </cell>
          <cell r="R53">
            <v>415.08</v>
          </cell>
        </row>
        <row r="54">
          <cell r="B54">
            <v>1</v>
          </cell>
          <cell r="F54" t="str">
            <v>VIGILANTE ARMADO - 12X36 DIURNO</v>
          </cell>
          <cell r="R54">
            <v>321.68700000000001</v>
          </cell>
        </row>
        <row r="55">
          <cell r="B55">
            <v>1</v>
          </cell>
          <cell r="F55" t="str">
            <v>VIGILANTE ARMADO - 12X36 DIURNO</v>
          </cell>
          <cell r="R55">
            <v>321.68700000000001</v>
          </cell>
        </row>
        <row r="56">
          <cell r="B56">
            <v>1</v>
          </cell>
          <cell r="F56" t="str">
            <v>VIGILANTE ARMADO - 12X36 NOTURNO</v>
          </cell>
          <cell r="R56">
            <v>321.68700000000001</v>
          </cell>
        </row>
        <row r="57">
          <cell r="B57">
            <v>1</v>
          </cell>
          <cell r="F57" t="str">
            <v>VIGILANTE ARMADO - 12X36 DIURNO</v>
          </cell>
          <cell r="R57">
            <v>321.68700000000001</v>
          </cell>
        </row>
        <row r="58">
          <cell r="B58">
            <v>1</v>
          </cell>
          <cell r="F58" t="str">
            <v>VIGILANTE ARMADO - 12X36 DIURNO</v>
          </cell>
          <cell r="R58">
            <v>321.68700000000001</v>
          </cell>
        </row>
        <row r="59">
          <cell r="B59">
            <v>1</v>
          </cell>
          <cell r="F59" t="str">
            <v>VIGILANTE ARMADO - 12X36 NOTURNO</v>
          </cell>
          <cell r="R59">
            <v>321.68700000000001</v>
          </cell>
        </row>
        <row r="60">
          <cell r="B60">
            <v>1</v>
          </cell>
          <cell r="F60" t="str">
            <v>VIGILANTE ARMADO - 12X36 NOTURNO</v>
          </cell>
          <cell r="R60">
            <v>321.68700000000001</v>
          </cell>
        </row>
        <row r="61">
          <cell r="B61">
            <v>0</v>
          </cell>
          <cell r="F61" t="str">
            <v>VIGILANTE ARMADO - 12X36 DIURNO</v>
          </cell>
          <cell r="R61">
            <v>0</v>
          </cell>
        </row>
        <row r="62">
          <cell r="B62">
            <v>1</v>
          </cell>
          <cell r="F62" t="str">
            <v>VIGILANTE ARMADO - 12X36 DIURNO</v>
          </cell>
          <cell r="R62">
            <v>321.68700000000001</v>
          </cell>
        </row>
        <row r="63">
          <cell r="B63">
            <v>1</v>
          </cell>
          <cell r="F63" t="str">
            <v>VIGILANTE ARMADO - 12X36 NOTURNO</v>
          </cell>
          <cell r="R63">
            <v>321.68700000000001</v>
          </cell>
        </row>
        <row r="64">
          <cell r="B64">
            <v>1</v>
          </cell>
          <cell r="F64" t="str">
            <v>VIGILANTE ARMADO - 12X36 NOTURNO</v>
          </cell>
          <cell r="R64">
            <v>321.68700000000001</v>
          </cell>
        </row>
        <row r="65">
          <cell r="B65">
            <v>0</v>
          </cell>
          <cell r="F65" t="str">
            <v>VIGILANTE ARMADO - 12X36 NOTURNO</v>
          </cell>
          <cell r="R65">
            <v>0</v>
          </cell>
        </row>
        <row r="66">
          <cell r="B66">
            <v>0</v>
          </cell>
          <cell r="F66" t="str">
            <v>VIGILANTE ARMADO - 12X36 DIURNO</v>
          </cell>
          <cell r="R66">
            <v>0</v>
          </cell>
        </row>
        <row r="67">
          <cell r="B67">
            <v>0</v>
          </cell>
          <cell r="F67" t="str">
            <v>VIGILANTE ARMADO - 12X36 DIURNO</v>
          </cell>
          <cell r="R67">
            <v>0</v>
          </cell>
        </row>
        <row r="68">
          <cell r="B68">
            <v>1</v>
          </cell>
          <cell r="F68" t="str">
            <v>VIGILANTE ARMADO - 12X36 DIURNO</v>
          </cell>
          <cell r="R68">
            <v>321.68700000000001</v>
          </cell>
        </row>
        <row r="69">
          <cell r="B69">
            <v>0</v>
          </cell>
          <cell r="F69" t="str">
            <v>VIGILANTE ARMADO - 12X36 DIURNO</v>
          </cell>
          <cell r="R69">
            <v>0</v>
          </cell>
        </row>
        <row r="70">
          <cell r="B70">
            <v>1</v>
          </cell>
          <cell r="F70" t="str">
            <v>VIGILANTE ARMADO - 12X36 DIURNO</v>
          </cell>
          <cell r="R70">
            <v>321.68700000000001</v>
          </cell>
        </row>
        <row r="71">
          <cell r="B71">
            <v>0</v>
          </cell>
          <cell r="F71" t="str">
            <v>VIGILANTE ARMADO - 12X36 NOTURNO</v>
          </cell>
          <cell r="R71">
            <v>0</v>
          </cell>
        </row>
        <row r="72">
          <cell r="B72">
            <v>0</v>
          </cell>
          <cell r="F72" t="str">
            <v>VIGILANTE ARMADO - 12X36 NOTURNO</v>
          </cell>
          <cell r="R72">
            <v>0</v>
          </cell>
        </row>
        <row r="73">
          <cell r="B73">
            <v>1</v>
          </cell>
          <cell r="F73" t="str">
            <v>VIGILANTE ARMADO - 12X36 NOTURNO</v>
          </cell>
          <cell r="R73">
            <v>321.68700000000001</v>
          </cell>
        </row>
        <row r="74">
          <cell r="B74">
            <v>1</v>
          </cell>
          <cell r="F74" t="str">
            <v>VIGILANTE ARMADO - 12X36 NOTURNO</v>
          </cell>
          <cell r="R74">
            <v>321.68700000000001</v>
          </cell>
        </row>
        <row r="75">
          <cell r="B75">
            <v>1</v>
          </cell>
          <cell r="F75" t="str">
            <v>VIGILANTE ARMADO - 220 H</v>
          </cell>
          <cell r="R75">
            <v>415.08</v>
          </cell>
        </row>
        <row r="76">
          <cell r="B76">
            <v>1</v>
          </cell>
          <cell r="F76" t="str">
            <v>VIGILANTE ARMADO - 220 H</v>
          </cell>
          <cell r="R76">
            <v>415.08</v>
          </cell>
        </row>
        <row r="77">
          <cell r="B77">
            <v>0</v>
          </cell>
          <cell r="F77" t="str">
            <v>VIGILANTE ARMADO - 220 H</v>
          </cell>
          <cell r="R77">
            <v>0</v>
          </cell>
        </row>
        <row r="78">
          <cell r="B78">
            <v>1</v>
          </cell>
          <cell r="F78" t="str">
            <v>VIGILANTE ARMADO - 12X36 DIURNO</v>
          </cell>
          <cell r="R78">
            <v>321.68700000000001</v>
          </cell>
        </row>
        <row r="79">
          <cell r="B79">
            <v>1</v>
          </cell>
          <cell r="F79" t="str">
            <v>VIGILANTE ARMADO - 12X36 DIURNO</v>
          </cell>
          <cell r="R79">
            <v>321.68700000000001</v>
          </cell>
        </row>
        <row r="80">
          <cell r="B80">
            <v>1</v>
          </cell>
          <cell r="F80" t="str">
            <v>VIGILANTE ARMADO - 12X36 DIURNO</v>
          </cell>
          <cell r="R80">
            <v>321.68700000000001</v>
          </cell>
        </row>
        <row r="81">
          <cell r="B81">
            <v>1</v>
          </cell>
          <cell r="F81" t="str">
            <v>VIGILANTE ARMADO - 220 H</v>
          </cell>
          <cell r="R81">
            <v>415.08</v>
          </cell>
        </row>
        <row r="82">
          <cell r="B82">
            <v>1</v>
          </cell>
          <cell r="F82" t="str">
            <v>VIGILANTE ARMADO - 220 H</v>
          </cell>
          <cell r="R82">
            <v>415.08</v>
          </cell>
        </row>
        <row r="83">
          <cell r="B83">
            <v>1</v>
          </cell>
          <cell r="F83" t="str">
            <v>VIGILANTE ARMADO - 220 H</v>
          </cell>
          <cell r="R83">
            <v>415.08</v>
          </cell>
        </row>
        <row r="84">
          <cell r="B84">
            <v>1</v>
          </cell>
          <cell r="F84" t="str">
            <v>VIGILANTE ARMADO - 220 H</v>
          </cell>
          <cell r="R84">
            <v>415.08</v>
          </cell>
        </row>
        <row r="85">
          <cell r="B85">
            <v>1</v>
          </cell>
          <cell r="F85" t="str">
            <v>VIGILANTE ARMADO - 220 H</v>
          </cell>
          <cell r="R85">
            <v>415.08</v>
          </cell>
        </row>
        <row r="86">
          <cell r="B86">
            <v>1</v>
          </cell>
          <cell r="F86" t="str">
            <v>VIGILANTE ARMADO - 12X36 NOTURNO</v>
          </cell>
          <cell r="R86">
            <v>321.68700000000001</v>
          </cell>
        </row>
        <row r="87">
          <cell r="B87">
            <v>1</v>
          </cell>
          <cell r="F87" t="str">
            <v>VIGILANTE ARMADO - 12X36 NOTURNO</v>
          </cell>
          <cell r="R87">
            <v>321.68700000000001</v>
          </cell>
        </row>
        <row r="88">
          <cell r="B88">
            <v>1</v>
          </cell>
          <cell r="F88" t="str">
            <v>VIGILANTE ARMADO - 12X36 DIURNO</v>
          </cell>
          <cell r="R88">
            <v>321.68700000000001</v>
          </cell>
        </row>
        <row r="89">
          <cell r="B89">
            <v>1</v>
          </cell>
          <cell r="F89" t="str">
            <v>VIGILANTE ARMADO - 12X36 DIURNO</v>
          </cell>
          <cell r="R89">
            <v>321.68700000000001</v>
          </cell>
        </row>
        <row r="90">
          <cell r="B90">
            <v>0</v>
          </cell>
          <cell r="F90" t="str">
            <v>VIGILANTE ARMADO - 220 H</v>
          </cell>
          <cell r="R90">
            <v>0</v>
          </cell>
        </row>
        <row r="91">
          <cell r="B91">
            <v>1</v>
          </cell>
          <cell r="F91" t="str">
            <v>VIGILANTE ARMADO - 220 H</v>
          </cell>
          <cell r="R91">
            <v>415.08</v>
          </cell>
        </row>
        <row r="92">
          <cell r="B92">
            <v>1</v>
          </cell>
          <cell r="F92" t="str">
            <v>VIGILANTE ARMADO - 220 H</v>
          </cell>
          <cell r="R92">
            <v>415.08</v>
          </cell>
        </row>
        <row r="93">
          <cell r="B93">
            <v>0</v>
          </cell>
          <cell r="F93" t="str">
            <v>VIGILANTE ARMADO - 220 H</v>
          </cell>
          <cell r="R93">
            <v>0</v>
          </cell>
        </row>
        <row r="94">
          <cell r="B94">
            <v>0</v>
          </cell>
          <cell r="F94" t="str">
            <v>VIGILANTE ARMADO - 220 H</v>
          </cell>
          <cell r="R94">
            <v>0</v>
          </cell>
        </row>
        <row r="95">
          <cell r="B95">
            <v>1</v>
          </cell>
          <cell r="F95" t="str">
            <v>VIGILANTE ARMADO - 220 H</v>
          </cell>
          <cell r="R95">
            <v>415.08</v>
          </cell>
        </row>
        <row r="96">
          <cell r="B96">
            <v>1</v>
          </cell>
          <cell r="F96" t="str">
            <v>VIGILANTE ARMADO - 12X36 DIURNO</v>
          </cell>
          <cell r="R96">
            <v>321.68700000000001</v>
          </cell>
        </row>
        <row r="97">
          <cell r="B97">
            <v>0</v>
          </cell>
          <cell r="F97" t="str">
            <v>VIGILANTE ARMADO - 12X36 DIURNO</v>
          </cell>
          <cell r="R97">
            <v>0</v>
          </cell>
        </row>
        <row r="98">
          <cell r="B98">
            <v>1</v>
          </cell>
          <cell r="F98" t="str">
            <v>VIGILANTE ARMADO - 12X36 NOTURNO</v>
          </cell>
          <cell r="R98">
            <v>321.68700000000001</v>
          </cell>
        </row>
        <row r="99">
          <cell r="B99">
            <v>1</v>
          </cell>
          <cell r="F99" t="str">
            <v>VIGILANTE ARMADO - 12X36 DIURNO</v>
          </cell>
          <cell r="R99">
            <v>321.68700000000001</v>
          </cell>
        </row>
        <row r="100">
          <cell r="B100">
            <v>0</v>
          </cell>
          <cell r="F100" t="str">
            <v>VIGILANTE ARMADO - 12X36 DIURNO</v>
          </cell>
          <cell r="R100">
            <v>0</v>
          </cell>
        </row>
        <row r="101">
          <cell r="B101">
            <v>1</v>
          </cell>
          <cell r="F101" t="str">
            <v>VIGILANTE ARMADO - 12X36 NOTURNO</v>
          </cell>
          <cell r="R101">
            <v>321.68700000000001</v>
          </cell>
        </row>
        <row r="102">
          <cell r="B102">
            <v>0</v>
          </cell>
          <cell r="F102" t="str">
            <v>VIGILANTE ARMADO - 220 H</v>
          </cell>
          <cell r="R102">
            <v>0</v>
          </cell>
        </row>
        <row r="103">
          <cell r="B103">
            <v>1</v>
          </cell>
          <cell r="F103" t="str">
            <v>VIGILANTE ARMADO - 220 H</v>
          </cell>
          <cell r="R103">
            <v>415.08</v>
          </cell>
        </row>
        <row r="104">
          <cell r="B104">
            <v>1</v>
          </cell>
          <cell r="F104" t="str">
            <v>VIGILANTE ARMADO - 220 H</v>
          </cell>
          <cell r="R104">
            <v>415.08</v>
          </cell>
        </row>
        <row r="105">
          <cell r="B105">
            <v>0</v>
          </cell>
          <cell r="F105" t="str">
            <v>VIGILANTE ARMADO - 220 H</v>
          </cell>
          <cell r="R105">
            <v>0</v>
          </cell>
        </row>
        <row r="106">
          <cell r="B106">
            <v>0</v>
          </cell>
          <cell r="F106" t="str">
            <v>VIGILANTE ARMADO - 220 H</v>
          </cell>
          <cell r="R106">
            <v>0</v>
          </cell>
        </row>
        <row r="107">
          <cell r="B107">
            <v>1</v>
          </cell>
          <cell r="F107" t="str">
            <v>VIGILANTE ARMADO - 220 H</v>
          </cell>
          <cell r="R107">
            <v>415.08</v>
          </cell>
        </row>
        <row r="108">
          <cell r="B108">
            <v>0</v>
          </cell>
          <cell r="F108" t="str">
            <v>VIGILANTE ARMADO - 220 H</v>
          </cell>
          <cell r="R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415.08</v>
          </cell>
        </row>
        <row r="110">
          <cell r="B110">
            <v>1</v>
          </cell>
          <cell r="F110" t="str">
            <v>VIGILANTE ARMADO - 220 H</v>
          </cell>
          <cell r="R110">
            <v>415.08</v>
          </cell>
        </row>
        <row r="111">
          <cell r="B111">
            <v>1</v>
          </cell>
          <cell r="F111" t="str">
            <v>VIGILANTE ARMADO - 220 H</v>
          </cell>
          <cell r="R111">
            <v>415.08</v>
          </cell>
        </row>
        <row r="112">
          <cell r="B112">
            <v>0</v>
          </cell>
          <cell r="F112" t="str">
            <v>VIGILANTE ARMADO - 12X36 DIURNO</v>
          </cell>
          <cell r="R112">
            <v>0</v>
          </cell>
        </row>
        <row r="113">
          <cell r="B113">
            <v>1</v>
          </cell>
          <cell r="F113" t="str">
            <v>VIGILANTE ARMADO - 220 H</v>
          </cell>
          <cell r="R113">
            <v>415.08</v>
          </cell>
        </row>
        <row r="114">
          <cell r="B114">
            <v>1</v>
          </cell>
          <cell r="F114" t="str">
            <v>VIGILANTE ARMADO - 12X36 DIURNO</v>
          </cell>
          <cell r="R114">
            <v>321.68700000000001</v>
          </cell>
        </row>
        <row r="115">
          <cell r="B115">
            <v>1</v>
          </cell>
          <cell r="F115" t="str">
            <v>VIGILANTE ARMADO - 12X36 NOTURNO</v>
          </cell>
          <cell r="R115">
            <v>321.68700000000001</v>
          </cell>
        </row>
        <row r="116">
          <cell r="B116">
            <v>1</v>
          </cell>
          <cell r="F116" t="str">
            <v>VIGILANTE ARMADO - 12X36 DIURNO</v>
          </cell>
          <cell r="R116">
            <v>321.68700000000001</v>
          </cell>
        </row>
        <row r="117">
          <cell r="B117">
            <v>0</v>
          </cell>
          <cell r="F117" t="str">
            <v>VIGILANTE ARMADO - 12X36 DIURNO</v>
          </cell>
          <cell r="R117">
            <v>0</v>
          </cell>
        </row>
        <row r="118">
          <cell r="B118">
            <v>0</v>
          </cell>
          <cell r="F118" t="str">
            <v>VIGILANTE ARMADO - 12X36 DIURNO</v>
          </cell>
          <cell r="R118">
            <v>0</v>
          </cell>
        </row>
        <row r="119">
          <cell r="B119">
            <v>1</v>
          </cell>
          <cell r="F119" t="str">
            <v>VIGILANTE ARMADO - 12X36 NOTURNO</v>
          </cell>
          <cell r="R119">
            <v>321.68700000000001</v>
          </cell>
        </row>
        <row r="120">
          <cell r="B120">
            <v>0</v>
          </cell>
          <cell r="F120" t="str">
            <v>VIGILANTE ARMADO - 12X36 NOTURNO</v>
          </cell>
          <cell r="R120">
            <v>0</v>
          </cell>
        </row>
        <row r="121">
          <cell r="B121">
            <v>1</v>
          </cell>
          <cell r="F121" t="str">
            <v>VIGILANTE ARMADO - 220 H</v>
          </cell>
          <cell r="R121">
            <v>415.08</v>
          </cell>
        </row>
        <row r="122">
          <cell r="B122">
            <v>1</v>
          </cell>
          <cell r="F122" t="str">
            <v>VIGILANTE ARMADO - 220 H</v>
          </cell>
          <cell r="R122">
            <v>415.08</v>
          </cell>
        </row>
        <row r="123">
          <cell r="B123">
            <v>1</v>
          </cell>
          <cell r="F123" t="str">
            <v>VIGILANTE ARMADO - 220 H</v>
          </cell>
          <cell r="R123">
            <v>415.08</v>
          </cell>
        </row>
        <row r="124">
          <cell r="B124">
            <v>0</v>
          </cell>
          <cell r="F124" t="str">
            <v>VIGILANTE ARMADO - 220 H</v>
          </cell>
          <cell r="R124">
            <v>0</v>
          </cell>
        </row>
        <row r="125">
          <cell r="B125">
            <v>1</v>
          </cell>
          <cell r="F125" t="str">
            <v>VIGILANTE ARMADO - 12X36 NOTURNO</v>
          </cell>
          <cell r="R125">
            <v>321.68700000000001</v>
          </cell>
        </row>
        <row r="126">
          <cell r="B126">
            <v>0</v>
          </cell>
          <cell r="F126" t="str">
            <v>VIGILANTE ARMADO - 12X36 NOTURNO</v>
          </cell>
          <cell r="R126">
            <v>0</v>
          </cell>
        </row>
        <row r="127">
          <cell r="B127">
            <v>0</v>
          </cell>
          <cell r="F127" t="str">
            <v>VIGILANTE ARMADO - 12X36 NOTURNO</v>
          </cell>
          <cell r="R127">
            <v>0</v>
          </cell>
        </row>
        <row r="128">
          <cell r="B128">
            <v>1</v>
          </cell>
          <cell r="F128" t="str">
            <v>VIGILANTE ARMADO - 12X36 NOTURNO</v>
          </cell>
          <cell r="R128">
            <v>321.68700000000001</v>
          </cell>
        </row>
        <row r="129">
          <cell r="B129">
            <v>1</v>
          </cell>
          <cell r="F129" t="str">
            <v>VIGILANTE ARMADO - 220 H</v>
          </cell>
          <cell r="R129">
            <v>415.08</v>
          </cell>
        </row>
        <row r="130">
          <cell r="B130">
            <v>1</v>
          </cell>
          <cell r="F130" t="str">
            <v>VIGILANTE ARMADO - 12X36 NOTURNO</v>
          </cell>
          <cell r="R130">
            <v>321.68700000000001</v>
          </cell>
        </row>
        <row r="131">
          <cell r="B131">
            <v>1</v>
          </cell>
          <cell r="F131" t="str">
            <v>VIGILANTE ARMADO - 12X36 NOTURNO</v>
          </cell>
          <cell r="R131">
            <v>321.68700000000001</v>
          </cell>
        </row>
        <row r="132">
          <cell r="B132">
            <v>1</v>
          </cell>
          <cell r="F132" t="str">
            <v>VIGILANTE ARMADO - 12X36 DIURNO</v>
          </cell>
          <cell r="R132">
            <v>321.68700000000001</v>
          </cell>
        </row>
        <row r="133">
          <cell r="B133">
            <v>1</v>
          </cell>
          <cell r="F133" t="str">
            <v>VIGILANTE ARMADO - 12X36 DIURNO</v>
          </cell>
          <cell r="R133">
            <v>321.68700000000001</v>
          </cell>
        </row>
        <row r="134">
          <cell r="B134">
            <v>0</v>
          </cell>
          <cell r="F134" t="str">
            <v>VIGILANTE ARMADO - 12X36 DIURNO</v>
          </cell>
          <cell r="R134">
            <v>0</v>
          </cell>
        </row>
        <row r="135">
          <cell r="B135">
            <v>1</v>
          </cell>
          <cell r="F135" t="str">
            <v>VIGILANTE ARMADO - 12X36 DIURNO</v>
          </cell>
          <cell r="R135">
            <v>321.68700000000001</v>
          </cell>
        </row>
        <row r="136">
          <cell r="B136">
            <v>0</v>
          </cell>
          <cell r="F136" t="str">
            <v>VIGILANTE ARMADO - 12X36 DIURNO</v>
          </cell>
          <cell r="R136">
            <v>0</v>
          </cell>
        </row>
        <row r="137">
          <cell r="B137">
            <v>1</v>
          </cell>
          <cell r="F137" t="str">
            <v>VIGILANTE ARMADO - 12X36 DIURNO</v>
          </cell>
          <cell r="R137">
            <v>321.68700000000001</v>
          </cell>
        </row>
        <row r="138">
          <cell r="B138">
            <v>1</v>
          </cell>
          <cell r="F138" t="str">
            <v>VIGILANTE ARMADO - 220 H</v>
          </cell>
          <cell r="R138">
            <v>415.08</v>
          </cell>
        </row>
        <row r="139">
          <cell r="B139">
            <v>0</v>
          </cell>
          <cell r="F139" t="str">
            <v>VIGILANTE ARMADO - 12X36 NOTURNO</v>
          </cell>
          <cell r="R139">
            <v>0</v>
          </cell>
        </row>
        <row r="140">
          <cell r="B140">
            <v>1</v>
          </cell>
          <cell r="F140" t="str">
            <v>VIGILANTE ARMADO - 12X36 NOTURNO</v>
          </cell>
          <cell r="R140">
            <v>321.68700000000001</v>
          </cell>
        </row>
        <row r="141">
          <cell r="B141">
            <v>1</v>
          </cell>
          <cell r="F141" t="str">
            <v>VIGILANTE ARMADO - 12X36 NOTURNO</v>
          </cell>
          <cell r="R141">
            <v>321.68700000000001</v>
          </cell>
        </row>
        <row r="142">
          <cell r="B142">
            <v>1</v>
          </cell>
          <cell r="F142" t="str">
            <v>VIGILANTE ARMADO - 220 H</v>
          </cell>
          <cell r="R142">
            <v>415.08</v>
          </cell>
        </row>
        <row r="143">
          <cell r="B143">
            <v>1</v>
          </cell>
          <cell r="F143" t="str">
            <v>VIGILANTE ARMADO - 12X36 DIURNO</v>
          </cell>
          <cell r="R143">
            <v>321.68700000000001</v>
          </cell>
        </row>
        <row r="144">
          <cell r="B144">
            <v>0</v>
          </cell>
          <cell r="F144" t="str">
            <v>VIGILANTE ARMADO - 12X36 NOTURNO</v>
          </cell>
          <cell r="R144">
            <v>0</v>
          </cell>
        </row>
        <row r="145">
          <cell r="B145">
            <v>1</v>
          </cell>
          <cell r="F145" t="str">
            <v>VIGILANTE ARMADO - 12X36 NOTURNO</v>
          </cell>
          <cell r="R145">
            <v>321.68700000000001</v>
          </cell>
        </row>
        <row r="146">
          <cell r="B146">
            <v>0</v>
          </cell>
          <cell r="F146" t="str">
            <v>VIGILANTE ARMADO - 12X36 DIURNO</v>
          </cell>
          <cell r="R146">
            <v>0</v>
          </cell>
        </row>
        <row r="147">
          <cell r="B147">
            <v>0</v>
          </cell>
          <cell r="F147" t="str">
            <v>VIGILANTE ARMADO - 12X36 DIURNO</v>
          </cell>
          <cell r="R147">
            <v>0</v>
          </cell>
        </row>
        <row r="148">
          <cell r="B148">
            <v>1</v>
          </cell>
          <cell r="F148" t="str">
            <v>VIGILANTE ARMADO - 12X36 DIURNO</v>
          </cell>
          <cell r="R148">
            <v>321.68700000000001</v>
          </cell>
        </row>
        <row r="149">
          <cell r="B149">
            <v>1</v>
          </cell>
          <cell r="F149" t="str">
            <v>VIGILANTE ARMADO - 12X36 NOTURNO</v>
          </cell>
          <cell r="R149">
            <v>321.68700000000001</v>
          </cell>
        </row>
        <row r="150">
          <cell r="B150">
            <v>1</v>
          </cell>
          <cell r="F150" t="str">
            <v>VIGILANTE ARMADO - 12X36 NOTURNO</v>
          </cell>
          <cell r="R150">
            <v>321.68700000000001</v>
          </cell>
        </row>
        <row r="151">
          <cell r="B151">
            <v>1</v>
          </cell>
          <cell r="F151" t="str">
            <v>VIGILANTE ARMADO - 12X36 DIURNO</v>
          </cell>
          <cell r="R151">
            <v>321.68700000000001</v>
          </cell>
        </row>
        <row r="152">
          <cell r="B152">
            <v>1</v>
          </cell>
          <cell r="F152" t="str">
            <v>VIGILANTE ARMADO - 12X36 DIURNO</v>
          </cell>
          <cell r="R152">
            <v>321.68700000000001</v>
          </cell>
        </row>
        <row r="153">
          <cell r="B153">
            <v>0</v>
          </cell>
          <cell r="F153" t="str">
            <v>VIGILANTE ARMADO - 12X36 NOTURNO</v>
          </cell>
          <cell r="R153">
            <v>0</v>
          </cell>
        </row>
        <row r="154">
          <cell r="B154">
            <v>1</v>
          </cell>
          <cell r="F154" t="str">
            <v>VIGILANTE ARMADO - 12X36 NOTURNO</v>
          </cell>
          <cell r="R154">
            <v>321.68700000000001</v>
          </cell>
        </row>
        <row r="155">
          <cell r="B155">
            <v>1</v>
          </cell>
          <cell r="F155" t="str">
            <v>VIGILANTE ARMADO - 220 H</v>
          </cell>
          <cell r="R155">
            <v>415.08</v>
          </cell>
        </row>
        <row r="156">
          <cell r="B156">
            <v>1</v>
          </cell>
          <cell r="F156" t="str">
            <v>VIGILANTE ARMADO - 220 H</v>
          </cell>
          <cell r="R156">
            <v>415.08</v>
          </cell>
        </row>
        <row r="157">
          <cell r="B157">
            <v>1</v>
          </cell>
          <cell r="F157" t="str">
            <v>VIGILANTE ARMADO - 12X36 DIURNO</v>
          </cell>
          <cell r="R157">
            <v>321.68700000000001</v>
          </cell>
        </row>
        <row r="158">
          <cell r="B158">
            <v>0</v>
          </cell>
          <cell r="F158" t="str">
            <v>VIGILANTE ARMADO - 12X36 DIURNO</v>
          </cell>
          <cell r="R158">
            <v>0</v>
          </cell>
        </row>
        <row r="159">
          <cell r="B159">
            <v>1</v>
          </cell>
          <cell r="F159" t="str">
            <v>VIGILANTE ARMADO - 12X36 DIURNO</v>
          </cell>
          <cell r="R159">
            <v>321.68700000000001</v>
          </cell>
        </row>
        <row r="160">
          <cell r="B160">
            <v>0</v>
          </cell>
          <cell r="F160" t="str">
            <v>VIGILANTE ARMADO - 12X36 DIURNO</v>
          </cell>
          <cell r="R160">
            <v>0</v>
          </cell>
        </row>
        <row r="161">
          <cell r="B161">
            <v>1</v>
          </cell>
          <cell r="F161" t="str">
            <v>VIGILANTE ARMADO - 12X36 DIURNO</v>
          </cell>
          <cell r="R161">
            <v>321.68700000000001</v>
          </cell>
        </row>
        <row r="162">
          <cell r="B162">
            <v>0</v>
          </cell>
          <cell r="F162" t="str">
            <v>VIGILANTE ARMADO - 12X36 NOTURNO</v>
          </cell>
          <cell r="R162">
            <v>0</v>
          </cell>
        </row>
        <row r="163">
          <cell r="B163">
            <v>0</v>
          </cell>
          <cell r="F163" t="str">
            <v>VIGILANTE ARMADO - 12X36 NOTURNO</v>
          </cell>
          <cell r="R163">
            <v>0</v>
          </cell>
        </row>
        <row r="164">
          <cell r="B164">
            <v>1</v>
          </cell>
          <cell r="F164" t="str">
            <v>VIGILANTE ARMADO - 12X36 NOTURNO</v>
          </cell>
          <cell r="R164">
            <v>321.68700000000001</v>
          </cell>
        </row>
        <row r="165">
          <cell r="B165">
            <v>0</v>
          </cell>
          <cell r="F165" t="str">
            <v>VIGILANTE ARMADO - 12X36 NOTURNO</v>
          </cell>
          <cell r="R165">
            <v>0</v>
          </cell>
        </row>
        <row r="166">
          <cell r="B166">
            <v>1</v>
          </cell>
          <cell r="F166" t="str">
            <v>VIGILANTE ARMADO - 12X36 NOTURNO</v>
          </cell>
          <cell r="R166">
            <v>321.68700000000001</v>
          </cell>
        </row>
        <row r="167">
          <cell r="B167">
            <v>0</v>
          </cell>
          <cell r="F167" t="str">
            <v>VIGILANTE ARMADO - 12X36 NOTURNO</v>
          </cell>
          <cell r="R167">
            <v>0</v>
          </cell>
        </row>
        <row r="168">
          <cell r="B168">
            <v>0</v>
          </cell>
          <cell r="F168" t="str">
            <v>VIGILANTE ARMADO - 12X36 NOTURNO</v>
          </cell>
          <cell r="R168">
            <v>0</v>
          </cell>
        </row>
        <row r="169">
          <cell r="B169">
            <v>1</v>
          </cell>
          <cell r="F169" t="str">
            <v>VIGILANTE ARMADO - 12X36 NOTURNO</v>
          </cell>
          <cell r="R169">
            <v>321.68700000000001</v>
          </cell>
        </row>
        <row r="170">
          <cell r="B170">
            <v>1</v>
          </cell>
          <cell r="F170" t="str">
            <v>VIGILANTE ARMADO - 12X36 DIURNO</v>
          </cell>
          <cell r="R170">
            <v>321.68700000000001</v>
          </cell>
        </row>
        <row r="171">
          <cell r="B171">
            <v>1</v>
          </cell>
          <cell r="F171" t="str">
            <v>VIGILANTE ARMADO - 12X36 NOTURNO</v>
          </cell>
          <cell r="R171">
            <v>321.68700000000001</v>
          </cell>
        </row>
        <row r="172">
          <cell r="B172">
            <v>1</v>
          </cell>
          <cell r="F172" t="str">
            <v>VIGILANTE ARMADO - 220 H</v>
          </cell>
          <cell r="R172">
            <v>415.08</v>
          </cell>
        </row>
        <row r="173">
          <cell r="B173">
            <v>1</v>
          </cell>
          <cell r="F173" t="str">
            <v>VIGILANTE ARMADO - 12X36 DIURNO</v>
          </cell>
          <cell r="R173">
            <v>321.68700000000001</v>
          </cell>
        </row>
        <row r="174">
          <cell r="B174">
            <v>0</v>
          </cell>
          <cell r="F174" t="str">
            <v>VIGILANTE ARMADO - 12X36 DIURNO</v>
          </cell>
          <cell r="R174">
            <v>0</v>
          </cell>
        </row>
        <row r="175">
          <cell r="B175">
            <v>1</v>
          </cell>
          <cell r="F175" t="str">
            <v>VIGILANTE ARMADO - 12X36 DIURNO</v>
          </cell>
          <cell r="R175">
            <v>321.68700000000001</v>
          </cell>
        </row>
        <row r="176">
          <cell r="B176">
            <v>1</v>
          </cell>
          <cell r="F176" t="str">
            <v>VIGILANTE ARMADO - 12X36 NOTURNO</v>
          </cell>
          <cell r="R176">
            <v>321.68700000000001</v>
          </cell>
        </row>
        <row r="177">
          <cell r="B177">
            <v>0</v>
          </cell>
          <cell r="F177" t="str">
            <v>VIGILANTE ARMADO - 12X36 NOTURNO</v>
          </cell>
          <cell r="R177">
            <v>0</v>
          </cell>
        </row>
        <row r="178">
          <cell r="B178">
            <v>1</v>
          </cell>
          <cell r="F178" t="str">
            <v>VIGILANTE ARMADO - 12X36 NOTURNO</v>
          </cell>
          <cell r="R178">
            <v>321.68700000000001</v>
          </cell>
        </row>
        <row r="179">
          <cell r="B179">
            <v>0</v>
          </cell>
          <cell r="F179" t="str">
            <v>VIGILANTE ARMADO - 12X36 NOTURNO</v>
          </cell>
          <cell r="R179">
            <v>0</v>
          </cell>
        </row>
        <row r="180">
          <cell r="B180"/>
          <cell r="F180"/>
          <cell r="R180"/>
        </row>
        <row r="181">
          <cell r="B181"/>
          <cell r="F181"/>
          <cell r="R181"/>
        </row>
        <row r="182">
          <cell r="B182"/>
          <cell r="F182"/>
          <cell r="R182"/>
        </row>
        <row r="190">
          <cell r="B190" t="str">
            <v>FOI DEFINIDO QUE A METODOLOGIA DO CÁLCULO DE DIAS PARA VA E VT SERÁ IGUAL A "DIAS (20) MENOS DIAS ÚTEIS NÃO TRABALHADOS"</v>
          </cell>
          <cell r="F190"/>
          <cell r="R190"/>
        </row>
        <row r="191">
          <cell r="B191" t="str">
            <v xml:space="preserve">INICIALMENTE, QUANDO HOUVER FALTAS, FÉRIAS, AFASTAMENTOS, ETC, COM SUBSTITUTO, OS DIAS TRABALHADOS PELO SUBSTITUTO PODERÃO SER LANÇADOS NO TITULAR. </v>
          </cell>
          <cell r="F191"/>
          <cell r="R191"/>
        </row>
        <row r="192">
          <cell r="B192" t="str">
            <v>COM RELAÇÃO AO VALE TRANSPORTE, O DESCONTO DE 6% TERÁ SEMPRE DE SER PROPORCIONALIZADO PELOS DIAS TRABALHADOS NO MÊS (ISSO PARA O TITULAR E O SUBSTITUTO, SE HOUVER)</v>
          </cell>
          <cell r="F192"/>
          <cell r="R192"/>
        </row>
        <row r="193">
          <cell r="B193" t="str">
            <v>COM RELAÇÃO AO VALE TRANSPORTE, NAS FÉRIAS E FALTAS COM SUBSTITUTO, A REGRA É SEGUIR O TITULAR. SE ELE RECEBE O SUBSTITUTO RECEBE. SE NÃO RECEBE, O SUBSTITUTO NÃO RECEBE.</v>
          </cell>
          <cell r="F193"/>
          <cell r="R193"/>
        </row>
        <row r="194">
          <cell r="B194" t="str">
            <v>COM RELAÇÃO AO VALE TRANSPORTE, NAS LICENÇAS MATERNIDADE OU INSS E NAS DEMISSÕES,  A REGRA É SEGUIR O SUBSTITUTO OU NOVO CONTRATADO.</v>
          </cell>
          <cell r="F194"/>
          <cell r="R194"/>
        </row>
        <row r="195">
          <cell r="B195" t="str">
            <v>COM RELAÇÃO AO VALE TRANSPORTE, NO MÊS DA DEMISSÃO COM NOVO CONTRATADO,  SÓ PODE HAVER UM DESCONTO DE R$ 1,00  (POR DEFINIÇÃO SERÁ O DEMITIDO) POR POSTO DE TRABALHO.</v>
          </cell>
          <cell r="F195"/>
          <cell r="R195"/>
        </row>
        <row r="196">
          <cell r="B196" t="str">
            <v>COM RELAÇÃO AO VALE ALIMENTAÇÃO, OS VALORES DE CESTA BÁSICA SERÃO PROPORCIONALIZADOS. UTILIZAR O MESMO CRITÉRIO DOS TICKETS, OU SEJA, 20 DIAS MENOS DIAS ÚTEIS NÃO TRABALHADOS</v>
          </cell>
          <cell r="F196"/>
          <cell r="R196"/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  2"/>
      <sheetName val="CESTA"/>
      <sheetName val="VT"/>
      <sheetName val="VA"/>
      <sheetName val="ODONTO"/>
      <sheetName val="SEGURO"/>
      <sheetName val="HAPPVIDA"/>
      <sheetName val="UNIMED"/>
      <sheetName val="PROMED"/>
      <sheetName val="FAT06.2022"/>
      <sheetName val="VA E VT  MENSAL 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30</v>
          </cell>
          <cell r="Q5">
            <v>20</v>
          </cell>
          <cell r="U5">
            <v>415.08</v>
          </cell>
          <cell r="AG5">
            <v>0</v>
          </cell>
        </row>
        <row r="6">
          <cell r="G6" t="str">
            <v>VIGILANTE ARMADO - 220 H</v>
          </cell>
          <cell r="K6">
            <v>24</v>
          </cell>
          <cell r="Q6">
            <v>14</v>
          </cell>
          <cell r="U6">
            <v>290.56</v>
          </cell>
          <cell r="AG6">
            <v>0</v>
          </cell>
        </row>
        <row r="7">
          <cell r="G7" t="str">
            <v>VIGILANTE ARMADO - 220 H</v>
          </cell>
          <cell r="K7">
            <v>4</v>
          </cell>
          <cell r="Q7">
            <v>4</v>
          </cell>
          <cell r="U7">
            <v>83.02</v>
          </cell>
          <cell r="AG7">
            <v>0</v>
          </cell>
        </row>
        <row r="8">
          <cell r="G8" t="str">
            <v>VIGILANTE ARMADO - 220 H</v>
          </cell>
          <cell r="K8">
            <v>26</v>
          </cell>
          <cell r="Q8">
            <v>16</v>
          </cell>
          <cell r="U8">
            <v>332.06</v>
          </cell>
          <cell r="AG8">
            <v>0</v>
          </cell>
        </row>
        <row r="9">
          <cell r="G9" t="str">
            <v>VIGILANTE ARMADO - 220 H</v>
          </cell>
          <cell r="K9">
            <v>4</v>
          </cell>
          <cell r="Q9">
            <v>3</v>
          </cell>
          <cell r="U9">
            <v>62.26</v>
          </cell>
          <cell r="AG9">
            <v>0</v>
          </cell>
        </row>
        <row r="10">
          <cell r="G10" t="str">
            <v>VIGILANTE ARMADO - 220 H</v>
          </cell>
          <cell r="K10">
            <v>0</v>
          </cell>
          <cell r="Q10">
            <v>0</v>
          </cell>
          <cell r="U10">
            <v>0</v>
          </cell>
          <cell r="AG10">
            <v>0</v>
          </cell>
        </row>
        <row r="11">
          <cell r="G11" t="str">
            <v>VIGILANTE ARMADO - 220 H</v>
          </cell>
          <cell r="K11">
            <v>26</v>
          </cell>
          <cell r="Q11">
            <v>16</v>
          </cell>
          <cell r="U11">
            <v>332.06</v>
          </cell>
          <cell r="AG11">
            <v>0</v>
          </cell>
        </row>
        <row r="12">
          <cell r="G12" t="str">
            <v>VIGILANTE ARMADO - 220 H</v>
          </cell>
          <cell r="K12">
            <v>4</v>
          </cell>
          <cell r="Q12">
            <v>4</v>
          </cell>
          <cell r="U12">
            <v>83.02</v>
          </cell>
          <cell r="AG12">
            <v>0</v>
          </cell>
        </row>
        <row r="13">
          <cell r="G13" t="str">
            <v>VIGILANTE ARMADO - 220 H</v>
          </cell>
          <cell r="K13">
            <v>30</v>
          </cell>
          <cell r="Q13">
            <v>20</v>
          </cell>
          <cell r="U13">
            <v>415.08</v>
          </cell>
          <cell r="AG13">
            <v>36.26</v>
          </cell>
        </row>
        <row r="14">
          <cell r="G14" t="str">
            <v>VIGILANTE ARMADO - 12X36 NOTURNO</v>
          </cell>
          <cell r="K14">
            <v>28</v>
          </cell>
          <cell r="Q14">
            <v>13</v>
          </cell>
          <cell r="U14">
            <v>269.8</v>
          </cell>
          <cell r="AG14">
            <v>0</v>
          </cell>
        </row>
        <row r="15">
          <cell r="G15" t="str">
            <v>VIGILANTE ARMADO - 12X36 NOTURNO</v>
          </cell>
          <cell r="K15">
            <v>1</v>
          </cell>
          <cell r="Q15">
            <v>1</v>
          </cell>
          <cell r="U15">
            <v>20.75</v>
          </cell>
          <cell r="AG15">
            <v>0</v>
          </cell>
        </row>
        <row r="16">
          <cell r="G16" t="str">
            <v>VIGILANTE ARMADO - 12X36 NOTURNO</v>
          </cell>
          <cell r="K16">
            <v>1</v>
          </cell>
          <cell r="Q16">
            <v>1</v>
          </cell>
          <cell r="U16">
            <v>20.75</v>
          </cell>
          <cell r="AG16">
            <v>0</v>
          </cell>
        </row>
        <row r="17">
          <cell r="G17" t="str">
            <v>VIGILANTE ARMADO - 12X36 NOTURNO</v>
          </cell>
          <cell r="K17">
            <v>30</v>
          </cell>
          <cell r="Q17">
            <v>15</v>
          </cell>
          <cell r="U17">
            <v>311.31</v>
          </cell>
          <cell r="AG17">
            <v>230.26</v>
          </cell>
        </row>
        <row r="18">
          <cell r="G18" t="str">
            <v>VIGILANTE ARMADO - 12X36 NOTURNO</v>
          </cell>
          <cell r="K18">
            <v>30</v>
          </cell>
          <cell r="Q18">
            <v>15</v>
          </cell>
          <cell r="U18">
            <v>311.31</v>
          </cell>
          <cell r="AG18">
            <v>0</v>
          </cell>
        </row>
        <row r="19">
          <cell r="G19" t="str">
            <v>VIGILANTE ARMADO - 12X36 DIURNO</v>
          </cell>
          <cell r="K19">
            <v>21</v>
          </cell>
          <cell r="Q19">
            <v>10</v>
          </cell>
          <cell r="U19">
            <v>207.54</v>
          </cell>
          <cell r="AG19">
            <v>0</v>
          </cell>
        </row>
        <row r="20">
          <cell r="G20" t="str">
            <v>VIGILANTE ARMADO - 12X36 DIURNO</v>
          </cell>
          <cell r="K20">
            <v>9</v>
          </cell>
          <cell r="Q20">
            <v>4</v>
          </cell>
          <cell r="U20">
            <v>83.02</v>
          </cell>
          <cell r="AG20">
            <v>0</v>
          </cell>
        </row>
        <row r="21">
          <cell r="G21" t="str">
            <v>VIGILANTE ARMADO - 12X36 NOTURNO</v>
          </cell>
          <cell r="K21">
            <v>24</v>
          </cell>
          <cell r="Q21">
            <v>12</v>
          </cell>
          <cell r="U21">
            <v>249.05</v>
          </cell>
          <cell r="AG21">
            <v>0</v>
          </cell>
        </row>
        <row r="22">
          <cell r="G22" t="str">
            <v>VIGILANTE ARMADO - 12X36 NOTURNO</v>
          </cell>
          <cell r="K22">
            <v>6</v>
          </cell>
          <cell r="Q22">
            <v>3</v>
          </cell>
          <cell r="U22">
            <v>62.26</v>
          </cell>
          <cell r="AG22">
            <v>0</v>
          </cell>
        </row>
        <row r="23">
          <cell r="G23" t="str">
            <v>VIGILANTE ARMADO - 12X36 NOTURNO</v>
          </cell>
          <cell r="K23">
            <v>30</v>
          </cell>
          <cell r="Q23">
            <v>15</v>
          </cell>
          <cell r="U23">
            <v>311.31</v>
          </cell>
          <cell r="AG23">
            <v>0</v>
          </cell>
        </row>
        <row r="24">
          <cell r="G24" t="str">
            <v>VIGILANTE ARMADO - 12X36 NOTURNO</v>
          </cell>
          <cell r="K24">
            <v>0</v>
          </cell>
          <cell r="Q24">
            <v>0</v>
          </cell>
          <cell r="U24">
            <v>0</v>
          </cell>
          <cell r="AG24">
            <v>0</v>
          </cell>
        </row>
        <row r="25">
          <cell r="G25" t="str">
            <v>VIGILANTE ARMADO - 12X36 NOTURNO</v>
          </cell>
          <cell r="K25">
            <v>19</v>
          </cell>
          <cell r="Q25">
            <v>9</v>
          </cell>
          <cell r="U25">
            <v>186.79</v>
          </cell>
          <cell r="AG25">
            <v>0</v>
          </cell>
        </row>
        <row r="26">
          <cell r="G26" t="str">
            <v>VIGILANTE ARMADO - 12X36 DIURNO</v>
          </cell>
          <cell r="K26">
            <v>11</v>
          </cell>
          <cell r="Q26">
            <v>6</v>
          </cell>
          <cell r="U26">
            <v>124.52</v>
          </cell>
          <cell r="AG26">
            <v>0</v>
          </cell>
        </row>
        <row r="27">
          <cell r="G27" t="str">
            <v>VIGILANTE ARMADO - 12X36 NOTURNO</v>
          </cell>
          <cell r="K27">
            <v>0</v>
          </cell>
          <cell r="Q27">
            <v>0</v>
          </cell>
          <cell r="U27">
            <v>0</v>
          </cell>
          <cell r="AG27">
            <v>0</v>
          </cell>
        </row>
        <row r="28">
          <cell r="G28" t="str">
            <v>VIGILANTE ARMADO - 12X36 DIURNO</v>
          </cell>
          <cell r="K28">
            <v>0</v>
          </cell>
          <cell r="Q28">
            <v>0</v>
          </cell>
          <cell r="U28">
            <v>0</v>
          </cell>
          <cell r="AG28">
            <v>0</v>
          </cell>
        </row>
        <row r="29">
          <cell r="G29" t="str">
            <v>VIGILANTE ARMADO - 12X36 DIURNO</v>
          </cell>
          <cell r="K29">
            <v>0</v>
          </cell>
          <cell r="Q29">
            <v>0</v>
          </cell>
          <cell r="U29">
            <v>0</v>
          </cell>
          <cell r="AG29">
            <v>0</v>
          </cell>
        </row>
        <row r="30">
          <cell r="G30" t="str">
            <v>VIGILANTE ARMADO - 12X36 NOTURNO</v>
          </cell>
          <cell r="K30">
            <v>30</v>
          </cell>
          <cell r="Q30">
            <v>15</v>
          </cell>
          <cell r="U30">
            <v>311.31</v>
          </cell>
          <cell r="AG30">
            <v>0</v>
          </cell>
        </row>
        <row r="31">
          <cell r="G31" t="str">
            <v>VIGILANTE ARMADO - 220 H</v>
          </cell>
          <cell r="K31">
            <v>29</v>
          </cell>
          <cell r="Q31">
            <v>19</v>
          </cell>
          <cell r="U31">
            <v>394.33</v>
          </cell>
          <cell r="AG31">
            <v>51.38</v>
          </cell>
        </row>
        <row r="32">
          <cell r="G32" t="str">
            <v>VIGILANTE ARMADO - 220 H</v>
          </cell>
          <cell r="K32">
            <v>1</v>
          </cell>
          <cell r="Q32">
            <v>1</v>
          </cell>
          <cell r="U32">
            <v>20.75</v>
          </cell>
          <cell r="AG32">
            <v>25.07</v>
          </cell>
        </row>
        <row r="33">
          <cell r="G33" t="str">
            <v>VIGILANTE ARMADO - 12X36 DIURNO</v>
          </cell>
          <cell r="K33">
            <v>30</v>
          </cell>
          <cell r="Q33">
            <v>15</v>
          </cell>
          <cell r="U33">
            <v>311.31</v>
          </cell>
          <cell r="AG33">
            <v>67.260000000000005</v>
          </cell>
        </row>
        <row r="34">
          <cell r="G34" t="str">
            <v>VIGILANTE ARMADO - 220 H</v>
          </cell>
          <cell r="K34">
            <v>29</v>
          </cell>
          <cell r="Q34">
            <v>19</v>
          </cell>
          <cell r="U34">
            <v>394.33</v>
          </cell>
          <cell r="AG34">
            <v>195.78</v>
          </cell>
        </row>
        <row r="35">
          <cell r="G35" t="str">
            <v>VIGILANTE ARMADO - 220 H</v>
          </cell>
          <cell r="K35">
            <v>1</v>
          </cell>
          <cell r="Q35">
            <v>1</v>
          </cell>
          <cell r="U35">
            <v>20.75</v>
          </cell>
          <cell r="AG35">
            <v>0</v>
          </cell>
        </row>
        <row r="36">
          <cell r="G36" t="str">
            <v>VIGILANTE ARMADO - 12X36 NOTURNO</v>
          </cell>
          <cell r="K36">
            <v>1</v>
          </cell>
          <cell r="Q36">
            <v>0</v>
          </cell>
          <cell r="U36">
            <v>0</v>
          </cell>
          <cell r="AG36">
            <v>0</v>
          </cell>
        </row>
        <row r="37">
          <cell r="G37" t="str">
            <v>VIGILANTE ARMADO - 12X36 NOTURNO</v>
          </cell>
          <cell r="K37">
            <v>18</v>
          </cell>
          <cell r="Q37">
            <v>9</v>
          </cell>
          <cell r="U37">
            <v>186.79</v>
          </cell>
          <cell r="AG37">
            <v>0</v>
          </cell>
        </row>
        <row r="38">
          <cell r="G38" t="str">
            <v>VIGILANTE ARMADO - 12X36 NOTURNO</v>
          </cell>
          <cell r="K38">
            <v>11</v>
          </cell>
          <cell r="Q38">
            <v>6</v>
          </cell>
          <cell r="U38">
            <v>124.52</v>
          </cell>
          <cell r="AG38">
            <v>0</v>
          </cell>
        </row>
        <row r="39">
          <cell r="G39" t="str">
            <v>VIGILANTE ARMADO - 12X36 NOTURNO</v>
          </cell>
          <cell r="K39">
            <v>30</v>
          </cell>
          <cell r="Q39">
            <v>15</v>
          </cell>
          <cell r="U39">
            <v>311.31</v>
          </cell>
          <cell r="AG39">
            <v>0</v>
          </cell>
        </row>
        <row r="40">
          <cell r="G40" t="str">
            <v>VIGILANTE ARMADO - 12X36 DIURNO</v>
          </cell>
          <cell r="K40">
            <v>30</v>
          </cell>
          <cell r="Q40">
            <v>15</v>
          </cell>
          <cell r="U40">
            <v>311.31</v>
          </cell>
          <cell r="AG40">
            <v>0</v>
          </cell>
        </row>
        <row r="41">
          <cell r="G41" t="str">
            <v>VIGILANTE ARMADO - 12X36 DIURNO</v>
          </cell>
          <cell r="K41">
            <v>0</v>
          </cell>
          <cell r="Q41">
            <v>0</v>
          </cell>
          <cell r="U41">
            <v>0</v>
          </cell>
          <cell r="AG41">
            <v>0</v>
          </cell>
        </row>
        <row r="42">
          <cell r="G42" t="str">
            <v>VIGILANTE ARMADO - 12X36 DIURNO</v>
          </cell>
          <cell r="K42">
            <v>11</v>
          </cell>
          <cell r="Q42">
            <v>6</v>
          </cell>
          <cell r="U42">
            <v>124.52</v>
          </cell>
          <cell r="AG42">
            <v>0</v>
          </cell>
        </row>
        <row r="43">
          <cell r="G43" t="str">
            <v>VIGILANTE ARMADO - 12X36 DIURNO</v>
          </cell>
          <cell r="K43">
            <v>0</v>
          </cell>
          <cell r="Q43">
            <v>0</v>
          </cell>
          <cell r="U43">
            <v>0</v>
          </cell>
          <cell r="AG43">
            <v>0</v>
          </cell>
        </row>
        <row r="44">
          <cell r="G44" t="str">
            <v>VIGILANTE ARMADO - 12X36 DIURNO</v>
          </cell>
          <cell r="K44">
            <v>30</v>
          </cell>
          <cell r="Q44">
            <v>15</v>
          </cell>
          <cell r="U44">
            <v>311.31</v>
          </cell>
          <cell r="AG44">
            <v>0</v>
          </cell>
        </row>
        <row r="45">
          <cell r="G45" t="str">
            <v>VIGILANTE ARMADO - 12X36 DIURNO</v>
          </cell>
          <cell r="K45">
            <v>26</v>
          </cell>
          <cell r="Q45">
            <v>13</v>
          </cell>
          <cell r="U45">
            <v>269.8</v>
          </cell>
          <cell r="AG45">
            <v>0</v>
          </cell>
        </row>
        <row r="46">
          <cell r="G46" t="str">
            <v>VIGILANTE ARMADO - 12X36 DIURNO</v>
          </cell>
          <cell r="K46">
            <v>4</v>
          </cell>
          <cell r="Q46">
            <v>2</v>
          </cell>
          <cell r="U46">
            <v>41.51</v>
          </cell>
          <cell r="AG46">
            <v>0</v>
          </cell>
        </row>
        <row r="47">
          <cell r="G47" t="str">
            <v>VIGILANTE ARMADO - 12X36 DIURNO</v>
          </cell>
          <cell r="K47">
            <v>30</v>
          </cell>
          <cell r="Q47">
            <v>15</v>
          </cell>
          <cell r="U47">
            <v>311.31</v>
          </cell>
          <cell r="AG47">
            <v>65.260000000000005</v>
          </cell>
        </row>
        <row r="48">
          <cell r="G48" t="str">
            <v>VIGILANTE ARMADO - 220 H</v>
          </cell>
          <cell r="K48">
            <v>30</v>
          </cell>
          <cell r="Q48">
            <v>20</v>
          </cell>
          <cell r="U48">
            <v>415.08</v>
          </cell>
          <cell r="AG48">
            <v>460.26</v>
          </cell>
        </row>
        <row r="49">
          <cell r="G49" t="str">
            <v>VIGILANTE ARMADO - 12X36 NOTURNO</v>
          </cell>
          <cell r="K49">
            <v>30</v>
          </cell>
          <cell r="Q49">
            <v>15</v>
          </cell>
          <cell r="U49">
            <v>311.31</v>
          </cell>
          <cell r="AG49">
            <v>0</v>
          </cell>
        </row>
        <row r="50">
          <cell r="G50" t="str">
            <v>VIGILANTE ARMADO - 220 H</v>
          </cell>
          <cell r="K50">
            <v>11</v>
          </cell>
          <cell r="Q50">
            <v>9</v>
          </cell>
          <cell r="U50">
            <v>186.79</v>
          </cell>
          <cell r="AG50">
            <v>0</v>
          </cell>
        </row>
        <row r="51">
          <cell r="G51" t="str">
            <v>VIGILANTE ARMADO - 12X36 DIURNO</v>
          </cell>
          <cell r="K51">
            <v>0</v>
          </cell>
          <cell r="Q51">
            <v>0</v>
          </cell>
          <cell r="U51">
            <v>0</v>
          </cell>
          <cell r="AG51">
            <v>0</v>
          </cell>
        </row>
        <row r="52">
          <cell r="G52" t="str">
            <v>VIGILANTE ARMADO - 220 H</v>
          </cell>
          <cell r="K52">
            <v>28</v>
          </cell>
          <cell r="Q52">
            <v>18</v>
          </cell>
          <cell r="U52">
            <v>373.57</v>
          </cell>
          <cell r="AG52">
            <v>297.70999999999998</v>
          </cell>
        </row>
        <row r="53">
          <cell r="G53" t="str">
            <v>VIGILANTE ARMADO - 220 H</v>
          </cell>
          <cell r="K53">
            <v>2</v>
          </cell>
          <cell r="Q53">
            <v>2</v>
          </cell>
          <cell r="U53">
            <v>41.51</v>
          </cell>
          <cell r="AG53">
            <v>0</v>
          </cell>
        </row>
        <row r="54">
          <cell r="G54" t="str">
            <v>VIGILANTE ARMADO - 12X36 DIURNO</v>
          </cell>
          <cell r="K54">
            <v>0</v>
          </cell>
          <cell r="Q54">
            <v>0</v>
          </cell>
          <cell r="U54">
            <v>0</v>
          </cell>
          <cell r="AG54">
            <v>0</v>
          </cell>
        </row>
        <row r="55">
          <cell r="G55" t="str">
            <v>VIGILANTE ARMADO - 12X36 DIURNO</v>
          </cell>
          <cell r="K55">
            <v>0</v>
          </cell>
          <cell r="Q55">
            <v>0</v>
          </cell>
          <cell r="U55">
            <v>0</v>
          </cell>
          <cell r="AG55">
            <v>0</v>
          </cell>
        </row>
        <row r="56">
          <cell r="G56" t="str">
            <v>VIGILANTE ARMADO - 12X36 DIURNO</v>
          </cell>
          <cell r="K56">
            <v>29</v>
          </cell>
          <cell r="Q56">
            <v>14</v>
          </cell>
          <cell r="U56">
            <v>290.56</v>
          </cell>
          <cell r="AG56">
            <v>0</v>
          </cell>
        </row>
        <row r="57">
          <cell r="G57" t="str">
            <v>VIGILANTE ARMADO - 12X36 DIURNO</v>
          </cell>
          <cell r="K57">
            <v>1</v>
          </cell>
          <cell r="Q57">
            <v>1</v>
          </cell>
          <cell r="U57">
            <v>20.75</v>
          </cell>
          <cell r="AG57">
            <v>0</v>
          </cell>
        </row>
        <row r="58">
          <cell r="G58" t="str">
            <v>VIGILANTE ARMADO - 12X36 DIURNO</v>
          </cell>
          <cell r="K58">
            <v>30</v>
          </cell>
          <cell r="Q58">
            <v>15</v>
          </cell>
          <cell r="U58">
            <v>311.31</v>
          </cell>
          <cell r="AG58">
            <v>0</v>
          </cell>
        </row>
        <row r="59">
          <cell r="G59" t="str">
            <v>VIGILANTE ARMADO - 220 H</v>
          </cell>
          <cell r="K59">
            <v>30</v>
          </cell>
          <cell r="Q59">
            <v>15</v>
          </cell>
          <cell r="U59">
            <v>311.31</v>
          </cell>
          <cell r="AG59">
            <v>0</v>
          </cell>
        </row>
        <row r="60">
          <cell r="G60" t="str">
            <v>VIGILANTE ARMADO - 12X36 DIURNO</v>
          </cell>
          <cell r="K60">
            <v>0</v>
          </cell>
          <cell r="Q60">
            <v>0</v>
          </cell>
          <cell r="U60">
            <v>0</v>
          </cell>
          <cell r="AG60">
            <v>0</v>
          </cell>
        </row>
        <row r="61">
          <cell r="G61" t="str">
            <v>VIGILANTE ARMADO - 12X36 DIURNO</v>
          </cell>
          <cell r="K61">
            <v>5</v>
          </cell>
          <cell r="Q61">
            <v>2</v>
          </cell>
          <cell r="U61">
            <v>41.51</v>
          </cell>
          <cell r="AG61">
            <v>0</v>
          </cell>
        </row>
        <row r="62">
          <cell r="G62" t="str">
            <v>VIGILANTE ARMADO - 12X36 DIURNO</v>
          </cell>
          <cell r="K62">
            <v>25</v>
          </cell>
          <cell r="Q62">
            <v>12</v>
          </cell>
          <cell r="U62">
            <v>249.05</v>
          </cell>
          <cell r="AG62">
            <v>69.680000000000007</v>
          </cell>
        </row>
        <row r="63">
          <cell r="G63" t="str">
            <v>VIGILANTE ARMADO - 220 H</v>
          </cell>
          <cell r="K63">
            <v>30</v>
          </cell>
          <cell r="Q63">
            <v>20</v>
          </cell>
          <cell r="U63">
            <v>415.08</v>
          </cell>
          <cell r="AG63">
            <v>0</v>
          </cell>
        </row>
        <row r="64">
          <cell r="G64" t="str">
            <v>VIGILANTE ARMADO - 12X36 NOTURNO</v>
          </cell>
          <cell r="K64">
            <v>0</v>
          </cell>
          <cell r="Q64">
            <v>0</v>
          </cell>
          <cell r="U64">
            <v>0</v>
          </cell>
          <cell r="AG64">
            <v>0</v>
          </cell>
        </row>
        <row r="65">
          <cell r="G65" t="str">
            <v>VIGILANTE ARMADO - 12X36 DIURNO</v>
          </cell>
          <cell r="K65">
            <v>29</v>
          </cell>
          <cell r="Q65">
            <v>14</v>
          </cell>
          <cell r="U65">
            <v>290.56</v>
          </cell>
          <cell r="AG65">
            <v>0</v>
          </cell>
        </row>
        <row r="66">
          <cell r="G66" t="str">
            <v>VIGILANTE ARMADO - 12X36 DIURNO</v>
          </cell>
          <cell r="K66">
            <v>1</v>
          </cell>
          <cell r="Q66">
            <v>1</v>
          </cell>
          <cell r="U66">
            <v>20.75</v>
          </cell>
          <cell r="AG66">
            <v>0</v>
          </cell>
        </row>
        <row r="67">
          <cell r="G67" t="str">
            <v>VIGILANTE ARMADO - 12X36 DIURNO</v>
          </cell>
          <cell r="K67">
            <v>0</v>
          </cell>
          <cell r="Q67">
            <v>0</v>
          </cell>
          <cell r="U67">
            <v>0</v>
          </cell>
          <cell r="AG67">
            <v>0</v>
          </cell>
        </row>
        <row r="68">
          <cell r="G68" t="str">
            <v>VIGILANTE ARMADO - 12X36 DIURNO</v>
          </cell>
          <cell r="K68">
            <v>30</v>
          </cell>
          <cell r="Q68">
            <v>15</v>
          </cell>
          <cell r="U68">
            <v>311.31</v>
          </cell>
          <cell r="AG68">
            <v>146.26</v>
          </cell>
        </row>
        <row r="69">
          <cell r="G69" t="str">
            <v>VIGILANTE ARMADO - 12X36 DIURNO</v>
          </cell>
          <cell r="K69">
            <v>0</v>
          </cell>
          <cell r="Q69">
            <v>0</v>
          </cell>
          <cell r="U69">
            <v>0</v>
          </cell>
          <cell r="AG69">
            <v>0</v>
          </cell>
        </row>
        <row r="70">
          <cell r="G70" t="str">
            <v>VIGILANTE ARMADO - 12X36 NOTURNO</v>
          </cell>
          <cell r="K70">
            <v>0</v>
          </cell>
          <cell r="Q70">
            <v>0</v>
          </cell>
          <cell r="U70">
            <v>0</v>
          </cell>
          <cell r="AG70">
            <v>0</v>
          </cell>
        </row>
        <row r="71">
          <cell r="G71" t="str">
            <v>VIGILANTE ARMADO - 220 H</v>
          </cell>
          <cell r="K71">
            <v>7</v>
          </cell>
          <cell r="Q71">
            <v>5</v>
          </cell>
          <cell r="U71">
            <v>103.77</v>
          </cell>
          <cell r="AG71">
            <v>61.13</v>
          </cell>
        </row>
        <row r="72">
          <cell r="G72" t="str">
            <v>VIGILANTE ARMADO - 220 H</v>
          </cell>
          <cell r="K72">
            <v>2</v>
          </cell>
          <cell r="Q72">
            <v>2</v>
          </cell>
          <cell r="U72">
            <v>41.51</v>
          </cell>
          <cell r="AG72">
            <v>0</v>
          </cell>
        </row>
        <row r="73">
          <cell r="G73" t="str">
            <v>VIGILANTE ARMADO - 12X36 DIURNO</v>
          </cell>
          <cell r="K73">
            <v>30</v>
          </cell>
          <cell r="Q73">
            <v>15</v>
          </cell>
          <cell r="U73">
            <v>311.31</v>
          </cell>
          <cell r="AG73">
            <v>0</v>
          </cell>
        </row>
        <row r="74">
          <cell r="G74" t="str">
            <v>VIGILANTE ARMADO - 12X36 DIURNO</v>
          </cell>
          <cell r="K74">
            <v>0</v>
          </cell>
          <cell r="Q74">
            <v>0</v>
          </cell>
          <cell r="U74">
            <v>0</v>
          </cell>
          <cell r="AG74">
            <v>0</v>
          </cell>
        </row>
        <row r="75">
          <cell r="G75" t="str">
            <v>VIGILANTE ARMADO - 12X36 NOTURNO</v>
          </cell>
          <cell r="K75">
            <v>30</v>
          </cell>
          <cell r="Q75">
            <v>15</v>
          </cell>
          <cell r="U75">
            <v>311.31</v>
          </cell>
          <cell r="AG75">
            <v>0</v>
          </cell>
        </row>
        <row r="76">
          <cell r="G76" t="str">
            <v>VIGILANTE ARMADO - 12X36 DIURNO</v>
          </cell>
          <cell r="K76">
            <v>10</v>
          </cell>
          <cell r="Q76">
            <v>5</v>
          </cell>
          <cell r="U76">
            <v>103.77</v>
          </cell>
          <cell r="AG76">
            <v>3.75</v>
          </cell>
        </row>
        <row r="77">
          <cell r="G77" t="str">
            <v>VIGILANTE ARMADO - 12X36 DIURNO</v>
          </cell>
          <cell r="K77">
            <v>20</v>
          </cell>
          <cell r="Q77">
            <v>10</v>
          </cell>
          <cell r="U77">
            <v>207.54</v>
          </cell>
          <cell r="AG77">
            <v>0</v>
          </cell>
        </row>
        <row r="78">
          <cell r="G78" t="str">
            <v>VIGILANTE ARMADO - 12X36 NOTURNO</v>
          </cell>
          <cell r="K78">
            <v>29</v>
          </cell>
          <cell r="Q78">
            <v>14</v>
          </cell>
          <cell r="U78">
            <v>290.56</v>
          </cell>
          <cell r="AG78">
            <v>0</v>
          </cell>
        </row>
        <row r="79">
          <cell r="G79" t="str">
            <v>VIGILANTE ARMADO - 12X36 NOTURNO</v>
          </cell>
          <cell r="K79">
            <v>1</v>
          </cell>
          <cell r="Q79">
            <v>1</v>
          </cell>
          <cell r="U79">
            <v>20.75</v>
          </cell>
          <cell r="AG79">
            <v>0</v>
          </cell>
        </row>
        <row r="80">
          <cell r="G80" t="str">
            <v>VIGILANTE ARMADO - 12X36 NOTURNO</v>
          </cell>
          <cell r="K80">
            <v>19</v>
          </cell>
          <cell r="Q80">
            <v>9</v>
          </cell>
          <cell r="U80">
            <v>186.79</v>
          </cell>
          <cell r="AG80">
            <v>22.43</v>
          </cell>
        </row>
        <row r="81">
          <cell r="G81" t="str">
            <v>VIGILANTE ARMADO - 12X36 DIURNO</v>
          </cell>
          <cell r="K81">
            <v>11</v>
          </cell>
          <cell r="Q81">
            <v>6</v>
          </cell>
          <cell r="U81">
            <v>124.52</v>
          </cell>
          <cell r="AG81">
            <v>21.83</v>
          </cell>
        </row>
        <row r="82">
          <cell r="G82" t="str">
            <v>VIGILANTE ARMADO - 12X36 NOTURNO</v>
          </cell>
          <cell r="K82">
            <v>5</v>
          </cell>
          <cell r="Q82">
            <v>2</v>
          </cell>
          <cell r="U82">
            <v>41.51</v>
          </cell>
          <cell r="AG82">
            <v>0</v>
          </cell>
        </row>
        <row r="83">
          <cell r="G83" t="str">
            <v>VIGILANTE ARMADO - 12X36 NOTURNO</v>
          </cell>
          <cell r="K83">
            <v>20</v>
          </cell>
          <cell r="Q83">
            <v>10</v>
          </cell>
          <cell r="U83">
            <v>207.54</v>
          </cell>
          <cell r="AG83">
            <v>141.5</v>
          </cell>
        </row>
        <row r="84">
          <cell r="G84" t="str">
            <v>VIGILANTE ARMADO - 12X36 NOTURNO</v>
          </cell>
          <cell r="K84">
            <v>5</v>
          </cell>
          <cell r="Q84">
            <v>3</v>
          </cell>
          <cell r="U84">
            <v>62.26</v>
          </cell>
          <cell r="AG84">
            <v>46.58</v>
          </cell>
        </row>
        <row r="85">
          <cell r="G85" t="str">
            <v>VIGILANTE ARMADO - 12X36 DIURNO</v>
          </cell>
          <cell r="K85">
            <v>30</v>
          </cell>
          <cell r="Q85">
            <v>15</v>
          </cell>
          <cell r="U85">
            <v>311.31</v>
          </cell>
          <cell r="AG85">
            <v>11.26</v>
          </cell>
        </row>
        <row r="86">
          <cell r="G86" t="str">
            <v>VIGILANTE ARMADO - 12X36 NOTURNO</v>
          </cell>
          <cell r="K86">
            <v>0</v>
          </cell>
          <cell r="Q86">
            <v>0</v>
          </cell>
          <cell r="U86">
            <v>0</v>
          </cell>
          <cell r="AG86">
            <v>0</v>
          </cell>
        </row>
        <row r="87">
          <cell r="G87" t="str">
            <v>VIGILANTE ARMADO - 12X36 DIURNO</v>
          </cell>
          <cell r="K87">
            <v>26</v>
          </cell>
          <cell r="Q87">
            <v>13</v>
          </cell>
          <cell r="U87">
            <v>269.8</v>
          </cell>
          <cell r="AG87">
            <v>0</v>
          </cell>
        </row>
        <row r="88">
          <cell r="G88" t="str">
            <v>VIGILANTE ARMADO - 12X36 DIURNO</v>
          </cell>
          <cell r="K88">
            <v>4</v>
          </cell>
          <cell r="Q88">
            <v>2</v>
          </cell>
          <cell r="U88">
            <v>41.51</v>
          </cell>
          <cell r="AG88">
            <v>0</v>
          </cell>
        </row>
        <row r="89">
          <cell r="G89" t="str">
            <v>VIGILANTE ARMADO - 220 H</v>
          </cell>
          <cell r="K89">
            <v>26</v>
          </cell>
          <cell r="Q89">
            <v>16</v>
          </cell>
          <cell r="U89">
            <v>332.06</v>
          </cell>
          <cell r="AG89">
            <v>126.36</v>
          </cell>
        </row>
        <row r="90">
          <cell r="G90" t="str">
            <v>VIGILANTE ARMADO - 220 H</v>
          </cell>
          <cell r="K90">
            <v>1</v>
          </cell>
          <cell r="Q90">
            <v>1</v>
          </cell>
          <cell r="U90">
            <v>20.75</v>
          </cell>
          <cell r="AG90">
            <v>0</v>
          </cell>
        </row>
        <row r="91">
          <cell r="G91" t="str">
            <v>VIGILANTE ARMADO - 220 H</v>
          </cell>
          <cell r="K91">
            <v>1</v>
          </cell>
          <cell r="Q91">
            <v>1</v>
          </cell>
          <cell r="U91">
            <v>20.75</v>
          </cell>
          <cell r="AG91">
            <v>0</v>
          </cell>
        </row>
        <row r="92">
          <cell r="G92" t="str">
            <v>VIGILANTE ARMADO - 220 H</v>
          </cell>
          <cell r="K92">
            <v>2</v>
          </cell>
          <cell r="Q92">
            <v>2</v>
          </cell>
          <cell r="U92">
            <v>41.51</v>
          </cell>
          <cell r="AG92">
            <v>0</v>
          </cell>
        </row>
        <row r="93">
          <cell r="G93" t="str">
            <v>VIGILANTE ARMADO - 12X36 DIURNO</v>
          </cell>
          <cell r="K93">
            <v>30</v>
          </cell>
          <cell r="Q93">
            <v>15</v>
          </cell>
          <cell r="U93">
            <v>311.31</v>
          </cell>
          <cell r="AG93">
            <v>0</v>
          </cell>
        </row>
        <row r="94">
          <cell r="G94" t="str">
            <v>VIGILANTE ARMADO - 12X36 NOTURNO</v>
          </cell>
          <cell r="K94">
            <v>0</v>
          </cell>
          <cell r="Q94">
            <v>0</v>
          </cell>
          <cell r="U94">
            <v>0</v>
          </cell>
          <cell r="AG94">
            <v>0</v>
          </cell>
        </row>
        <row r="95">
          <cell r="G95" t="str">
            <v>VIGILANTE ARMADO - 220 H</v>
          </cell>
          <cell r="K95">
            <v>0</v>
          </cell>
          <cell r="Q95">
            <v>0</v>
          </cell>
          <cell r="U95">
            <v>0</v>
          </cell>
          <cell r="AG95">
            <v>0</v>
          </cell>
        </row>
        <row r="96">
          <cell r="G96" t="str">
            <v>VIGILANTE ARMADO - 12X36 DIURNO</v>
          </cell>
          <cell r="K96">
            <v>30</v>
          </cell>
          <cell r="Q96">
            <v>15</v>
          </cell>
          <cell r="U96">
            <v>311.31</v>
          </cell>
          <cell r="AG96">
            <v>41.26</v>
          </cell>
        </row>
        <row r="97">
          <cell r="G97" t="str">
            <v>VIGILANTE ARMADO - 12X36 DIURNO</v>
          </cell>
          <cell r="K97">
            <v>27</v>
          </cell>
          <cell r="Q97">
            <v>13</v>
          </cell>
          <cell r="U97">
            <v>269.8</v>
          </cell>
          <cell r="AG97">
            <v>0</v>
          </cell>
        </row>
        <row r="98">
          <cell r="G98" t="str">
            <v>VIGILANTE ARMADO - 12X36 DIURNO</v>
          </cell>
          <cell r="K98">
            <v>3</v>
          </cell>
          <cell r="Q98">
            <v>2</v>
          </cell>
          <cell r="U98">
            <v>41.51</v>
          </cell>
          <cell r="AG98">
            <v>0</v>
          </cell>
        </row>
        <row r="99">
          <cell r="G99" t="str">
            <v>VIGILANTE ARMADO - 12X36 DIURNO</v>
          </cell>
          <cell r="K99">
            <v>30</v>
          </cell>
          <cell r="Q99">
            <v>15</v>
          </cell>
          <cell r="U99">
            <v>311.31</v>
          </cell>
          <cell r="AG99">
            <v>0</v>
          </cell>
        </row>
        <row r="100">
          <cell r="G100" t="str">
            <v>VIGILANTE ARMADO - 220 H</v>
          </cell>
          <cell r="K100">
            <v>30</v>
          </cell>
          <cell r="Q100">
            <v>20</v>
          </cell>
          <cell r="U100">
            <v>415.08</v>
          </cell>
          <cell r="AG100">
            <v>0</v>
          </cell>
        </row>
        <row r="101">
          <cell r="G101" t="str">
            <v>VIGILANTE ARMADO - 220 H</v>
          </cell>
          <cell r="K101">
            <v>12</v>
          </cell>
          <cell r="Q101">
            <v>8</v>
          </cell>
          <cell r="U101">
            <v>166.03</v>
          </cell>
          <cell r="AG101">
            <v>6.5</v>
          </cell>
        </row>
        <row r="102">
          <cell r="G102" t="str">
            <v>VIGILANTE ARMADO - 220 H</v>
          </cell>
          <cell r="K102">
            <v>18</v>
          </cell>
          <cell r="Q102">
            <v>12</v>
          </cell>
          <cell r="U102">
            <v>249.05</v>
          </cell>
          <cell r="AG102">
            <v>190.75</v>
          </cell>
        </row>
        <row r="103">
          <cell r="G103" t="str">
            <v>VIGILANTE ARMADO - 220 H</v>
          </cell>
          <cell r="K103">
            <v>30</v>
          </cell>
          <cell r="Q103">
            <v>20</v>
          </cell>
          <cell r="U103">
            <v>415.08</v>
          </cell>
          <cell r="AG103">
            <v>0</v>
          </cell>
        </row>
        <row r="104">
          <cell r="G104" t="str">
            <v>VIGILANTE ARMADO - 220 H</v>
          </cell>
          <cell r="K104">
            <v>30</v>
          </cell>
          <cell r="Q104">
            <v>20</v>
          </cell>
          <cell r="U104">
            <v>415.08</v>
          </cell>
          <cell r="AG104">
            <v>0</v>
          </cell>
        </row>
        <row r="105">
          <cell r="G105" t="str">
            <v>VIGILANTE ARMADO - 220 H</v>
          </cell>
          <cell r="K105">
            <v>27</v>
          </cell>
          <cell r="Q105">
            <v>17</v>
          </cell>
          <cell r="U105">
            <v>352.82</v>
          </cell>
          <cell r="AG105">
            <v>0</v>
          </cell>
        </row>
        <row r="106">
          <cell r="G106" t="str">
            <v>VIGILANTE ARMADO - 220 H</v>
          </cell>
          <cell r="K106">
            <v>1</v>
          </cell>
          <cell r="Q106">
            <v>1</v>
          </cell>
          <cell r="U106">
            <v>20.75</v>
          </cell>
          <cell r="AG106">
            <v>0</v>
          </cell>
        </row>
        <row r="107">
          <cell r="G107" t="str">
            <v>VIGILANTE ARMADO - 220 H</v>
          </cell>
          <cell r="K107">
            <v>2</v>
          </cell>
          <cell r="Q107">
            <v>1</v>
          </cell>
          <cell r="U107">
            <v>20.75</v>
          </cell>
          <cell r="AG107">
            <v>0</v>
          </cell>
        </row>
        <row r="108">
          <cell r="G108" t="str">
            <v>VIGILANTE ARMADO - 12X36 NOTURNO</v>
          </cell>
          <cell r="K108">
            <v>30</v>
          </cell>
          <cell r="Q108">
            <v>15</v>
          </cell>
          <cell r="U108">
            <v>311.31</v>
          </cell>
          <cell r="AG108">
            <v>0</v>
          </cell>
        </row>
        <row r="109">
          <cell r="G109" t="str">
            <v>VIGILANTE ARMADO - 12X36 NOTURNO</v>
          </cell>
          <cell r="K109">
            <v>30</v>
          </cell>
          <cell r="Q109">
            <v>15</v>
          </cell>
          <cell r="U109">
            <v>311.31</v>
          </cell>
          <cell r="AG109">
            <v>0</v>
          </cell>
        </row>
        <row r="110">
          <cell r="G110" t="str">
            <v>VIGILANTE ARMADO - 12X36 DIURNO</v>
          </cell>
          <cell r="K110">
            <v>30</v>
          </cell>
          <cell r="Q110">
            <v>15</v>
          </cell>
          <cell r="U110">
            <v>311.31</v>
          </cell>
          <cell r="AG110">
            <v>68.260000000000005</v>
          </cell>
        </row>
        <row r="111">
          <cell r="G111" t="str">
            <v>VIGILANTE ARMADO - 12X36 DIURNO</v>
          </cell>
          <cell r="K111">
            <v>24</v>
          </cell>
          <cell r="Q111">
            <v>12</v>
          </cell>
          <cell r="U111">
            <v>249.05</v>
          </cell>
          <cell r="AG111">
            <v>11.41</v>
          </cell>
        </row>
        <row r="112">
          <cell r="G112" t="str">
            <v>VIGILANTE ARMADO - 12X36 DIURNO</v>
          </cell>
          <cell r="K112">
            <v>6</v>
          </cell>
          <cell r="Q112">
            <v>3</v>
          </cell>
          <cell r="U112">
            <v>62.26</v>
          </cell>
          <cell r="AG112">
            <v>0</v>
          </cell>
        </row>
        <row r="113">
          <cell r="G113" t="str">
            <v>VIGILANTE ARMADO - 220 H</v>
          </cell>
          <cell r="K113">
            <v>0</v>
          </cell>
          <cell r="Q113">
            <v>0</v>
          </cell>
          <cell r="U113">
            <v>0</v>
          </cell>
          <cell r="AG113">
            <v>0</v>
          </cell>
        </row>
        <row r="114">
          <cell r="G114" t="str">
            <v>VIGILANTE ARMADO - 220 H</v>
          </cell>
          <cell r="K114">
            <v>30</v>
          </cell>
          <cell r="Q114">
            <v>20</v>
          </cell>
          <cell r="U114">
            <v>415.08</v>
          </cell>
          <cell r="AG114">
            <v>0</v>
          </cell>
        </row>
        <row r="115">
          <cell r="G115" t="str">
            <v>VIGILANTE ARMADO - 220 H</v>
          </cell>
          <cell r="K115">
            <v>30</v>
          </cell>
          <cell r="Q115">
            <v>20</v>
          </cell>
          <cell r="U115">
            <v>415.08</v>
          </cell>
          <cell r="AG115">
            <v>0</v>
          </cell>
        </row>
        <row r="116">
          <cell r="G116" t="str">
            <v>VIGILANTE ARMADO - 220 H</v>
          </cell>
          <cell r="K116">
            <v>0</v>
          </cell>
          <cell r="Q116">
            <v>0</v>
          </cell>
          <cell r="U116">
            <v>0</v>
          </cell>
          <cell r="AG116">
            <v>0</v>
          </cell>
        </row>
        <row r="117">
          <cell r="G117" t="str">
            <v>VIGILANTE ARMADO - 220 H</v>
          </cell>
          <cell r="K117">
            <v>0</v>
          </cell>
          <cell r="Q117">
            <v>0</v>
          </cell>
          <cell r="U117">
            <v>0</v>
          </cell>
          <cell r="AG117">
            <v>0</v>
          </cell>
        </row>
        <row r="118">
          <cell r="G118" t="str">
            <v>VIGILANTE ARMADO - 220 H</v>
          </cell>
          <cell r="K118">
            <v>1</v>
          </cell>
          <cell r="Q118">
            <v>1</v>
          </cell>
          <cell r="U118">
            <v>20.75</v>
          </cell>
          <cell r="AG118">
            <v>0</v>
          </cell>
        </row>
        <row r="119">
          <cell r="G119" t="str">
            <v>VIGILANTE ARMADO - 220 H</v>
          </cell>
          <cell r="K119">
            <v>29</v>
          </cell>
          <cell r="Q119">
            <v>18</v>
          </cell>
          <cell r="U119">
            <v>373.57</v>
          </cell>
          <cell r="AG119">
            <v>0</v>
          </cell>
        </row>
        <row r="120">
          <cell r="G120" t="str">
            <v>VIGILANTE ARMADO - 12X36 DIURNO</v>
          </cell>
          <cell r="K120">
            <v>30</v>
          </cell>
          <cell r="Q120">
            <v>15</v>
          </cell>
          <cell r="U120">
            <v>311.31</v>
          </cell>
          <cell r="AG120">
            <v>0</v>
          </cell>
        </row>
        <row r="121">
          <cell r="G121" t="str">
            <v>VIGILANTE ARMADO - 12X36 NOTURNO</v>
          </cell>
          <cell r="K121">
            <v>30</v>
          </cell>
          <cell r="Q121">
            <v>15</v>
          </cell>
          <cell r="U121">
            <v>311.31</v>
          </cell>
          <cell r="AG121">
            <v>0</v>
          </cell>
        </row>
        <row r="122">
          <cell r="G122" t="str">
            <v>VIGILANTE ARMADO - 12X36 DIURNO</v>
          </cell>
          <cell r="K122">
            <v>30</v>
          </cell>
          <cell r="Q122">
            <v>15</v>
          </cell>
          <cell r="U122">
            <v>311.31</v>
          </cell>
          <cell r="AG122">
            <v>5.26</v>
          </cell>
        </row>
        <row r="123">
          <cell r="G123" t="str">
            <v>VIGILANTE ARMADO - 12X36 NOTURNO</v>
          </cell>
          <cell r="K123">
            <v>30</v>
          </cell>
          <cell r="Q123">
            <v>15</v>
          </cell>
          <cell r="U123">
            <v>311.31</v>
          </cell>
          <cell r="AG123">
            <v>0</v>
          </cell>
        </row>
        <row r="124">
          <cell r="G124" t="str">
            <v>VIGILANTE ARMADO - 220 H</v>
          </cell>
          <cell r="K124">
            <v>0</v>
          </cell>
          <cell r="Q124">
            <v>0</v>
          </cell>
          <cell r="U124">
            <v>0</v>
          </cell>
          <cell r="AG124">
            <v>0</v>
          </cell>
        </row>
        <row r="125">
          <cell r="G125" t="str">
            <v>VIGILANTE ARMADO - 220 H</v>
          </cell>
          <cell r="K125">
            <v>30</v>
          </cell>
          <cell r="Q125">
            <v>20</v>
          </cell>
          <cell r="U125">
            <v>415.08</v>
          </cell>
          <cell r="AG125">
            <v>0</v>
          </cell>
        </row>
        <row r="126">
          <cell r="G126" t="str">
            <v>VIGILANTE ARMADO - 220 H</v>
          </cell>
          <cell r="K126">
            <v>30</v>
          </cell>
          <cell r="Q126">
            <v>20</v>
          </cell>
          <cell r="U126">
            <v>415.08</v>
          </cell>
          <cell r="AG126">
            <v>0</v>
          </cell>
        </row>
        <row r="127">
          <cell r="G127" t="str">
            <v>VIGILANTE ARMADO - 220 H</v>
          </cell>
          <cell r="K127">
            <v>0</v>
          </cell>
          <cell r="Q127">
            <v>0</v>
          </cell>
          <cell r="U127">
            <v>0</v>
          </cell>
          <cell r="AG127">
            <v>0</v>
          </cell>
        </row>
        <row r="128">
          <cell r="G128" t="str">
            <v>VIGILANTE ARMADO - 220 H</v>
          </cell>
          <cell r="K128">
            <v>0</v>
          </cell>
          <cell r="Q128">
            <v>0</v>
          </cell>
          <cell r="U128">
            <v>0</v>
          </cell>
          <cell r="AG128">
            <v>0</v>
          </cell>
        </row>
        <row r="129">
          <cell r="G129" t="str">
            <v>VIGILANTE ARMADO - 220 H</v>
          </cell>
          <cell r="K129">
            <v>30</v>
          </cell>
          <cell r="Q129">
            <v>20</v>
          </cell>
          <cell r="U129">
            <v>415.08</v>
          </cell>
          <cell r="AG129">
            <v>0</v>
          </cell>
        </row>
        <row r="130">
          <cell r="G130" t="str">
            <v>VIGILANTE ARMADO - 220 H</v>
          </cell>
          <cell r="K130">
            <v>30</v>
          </cell>
          <cell r="Q130">
            <v>20</v>
          </cell>
          <cell r="U130">
            <v>415.08</v>
          </cell>
          <cell r="AG130">
            <v>0</v>
          </cell>
        </row>
        <row r="131">
          <cell r="G131" t="str">
            <v>VIGILANTE ARMADO - 220 H</v>
          </cell>
          <cell r="K131">
            <v>30</v>
          </cell>
          <cell r="Q131">
            <v>19</v>
          </cell>
          <cell r="U131">
            <v>394.33</v>
          </cell>
          <cell r="AG131">
            <v>0</v>
          </cell>
        </row>
        <row r="132">
          <cell r="G132" t="str">
            <v>VIGILANTE ARMADO - 220 H</v>
          </cell>
          <cell r="K132">
            <v>30</v>
          </cell>
          <cell r="Q132">
            <v>20</v>
          </cell>
          <cell r="U132">
            <v>415.08</v>
          </cell>
          <cell r="AG132">
            <v>0</v>
          </cell>
        </row>
        <row r="133">
          <cell r="G133" t="str">
            <v>VIGILANTE ARMADO - 12X36 DIURNO</v>
          </cell>
          <cell r="K133">
            <v>0</v>
          </cell>
          <cell r="Q133">
            <v>0</v>
          </cell>
          <cell r="U133">
            <v>0</v>
          </cell>
          <cell r="AG133">
            <v>0</v>
          </cell>
        </row>
        <row r="134">
          <cell r="G134" t="str">
            <v>VIGILANTE ARMADO - 220 H</v>
          </cell>
          <cell r="K134">
            <v>30</v>
          </cell>
          <cell r="Q134">
            <v>20</v>
          </cell>
          <cell r="U134">
            <v>415.08</v>
          </cell>
          <cell r="AG134">
            <v>0</v>
          </cell>
        </row>
        <row r="135">
          <cell r="G135" t="str">
            <v>VIGILANTE ARMADO - 12X36 DIURNO</v>
          </cell>
          <cell r="K135">
            <v>30</v>
          </cell>
          <cell r="Q135">
            <v>15</v>
          </cell>
          <cell r="U135">
            <v>311.31</v>
          </cell>
          <cell r="AG135">
            <v>0</v>
          </cell>
        </row>
        <row r="136">
          <cell r="G136" t="str">
            <v>VIGILANTE ARMADO - 12X36 NOTURNO</v>
          </cell>
          <cell r="K136">
            <v>30</v>
          </cell>
          <cell r="Q136">
            <v>15</v>
          </cell>
          <cell r="U136">
            <v>311.31</v>
          </cell>
          <cell r="AG136">
            <v>0</v>
          </cell>
        </row>
        <row r="137">
          <cell r="G137" t="str">
            <v>VIGILANTE ARMADO - 12X36 DIURNO</v>
          </cell>
          <cell r="K137">
            <v>30</v>
          </cell>
          <cell r="Q137">
            <v>15</v>
          </cell>
          <cell r="U137">
            <v>311.31</v>
          </cell>
          <cell r="AG137">
            <v>0</v>
          </cell>
        </row>
        <row r="138">
          <cell r="G138" t="str">
            <v>VIGILANTE ARMADO - 12X36 DIURNO</v>
          </cell>
          <cell r="K138">
            <v>0</v>
          </cell>
          <cell r="Q138">
            <v>0</v>
          </cell>
          <cell r="U138">
            <v>0</v>
          </cell>
          <cell r="AG138">
            <v>0</v>
          </cell>
        </row>
        <row r="139">
          <cell r="G139" t="str">
            <v>VIGILANTE ARMADO - 12X36 DIURNO</v>
          </cell>
          <cell r="K139">
            <v>0</v>
          </cell>
          <cell r="Q139">
            <v>0</v>
          </cell>
          <cell r="U139">
            <v>0</v>
          </cell>
          <cell r="AG139">
            <v>0</v>
          </cell>
        </row>
        <row r="140">
          <cell r="G140" t="str">
            <v>VIGILANTE ARMADO - 12X36 NOTURNO</v>
          </cell>
          <cell r="K140">
            <v>30</v>
          </cell>
          <cell r="Q140">
            <v>15</v>
          </cell>
          <cell r="U140">
            <v>311.31</v>
          </cell>
          <cell r="AG140">
            <v>0</v>
          </cell>
        </row>
        <row r="141">
          <cell r="G141" t="str">
            <v>VIGILANTE ARMADO - 12X36 NOTURNO</v>
          </cell>
          <cell r="K141">
            <v>0</v>
          </cell>
          <cell r="Q141">
            <v>0</v>
          </cell>
          <cell r="U141">
            <v>0</v>
          </cell>
          <cell r="AG141">
            <v>0</v>
          </cell>
        </row>
        <row r="142">
          <cell r="G142" t="str">
            <v>VIGILANTE ARMADO - 220 H</v>
          </cell>
          <cell r="K142">
            <v>30</v>
          </cell>
          <cell r="Q142">
            <v>19</v>
          </cell>
          <cell r="U142">
            <v>394.33</v>
          </cell>
          <cell r="AG142">
            <v>0</v>
          </cell>
        </row>
        <row r="143">
          <cell r="G143" t="str">
            <v>VIGILANTE ARMADO - 220 H</v>
          </cell>
          <cell r="K143">
            <v>30</v>
          </cell>
          <cell r="Q143">
            <v>20</v>
          </cell>
          <cell r="U143">
            <v>415.08</v>
          </cell>
          <cell r="AG143">
            <v>0</v>
          </cell>
        </row>
        <row r="144">
          <cell r="G144" t="str">
            <v>VIGILANTE ARMADO - 220 H</v>
          </cell>
          <cell r="K144">
            <v>30</v>
          </cell>
          <cell r="Q144">
            <v>20</v>
          </cell>
          <cell r="U144">
            <v>415.08</v>
          </cell>
          <cell r="AG144">
            <v>0</v>
          </cell>
        </row>
        <row r="145">
          <cell r="G145" t="str">
            <v>VIGILANTE ARMADO - 12X36 NOTURNO</v>
          </cell>
          <cell r="K145">
            <v>30</v>
          </cell>
          <cell r="Q145">
            <v>15</v>
          </cell>
          <cell r="U145">
            <v>311.31</v>
          </cell>
          <cell r="AG145">
            <v>0</v>
          </cell>
        </row>
        <row r="146">
          <cell r="G146" t="str">
            <v>VIGILANTE ARMADO - 12X36 NOTURNO</v>
          </cell>
          <cell r="K146">
            <v>0</v>
          </cell>
          <cell r="Q146">
            <v>0</v>
          </cell>
          <cell r="U146">
            <v>0</v>
          </cell>
          <cell r="AG146">
            <v>0</v>
          </cell>
        </row>
        <row r="147">
          <cell r="G147" t="str">
            <v>VIGILANTE ARMADO - 12X36 NOTURNO</v>
          </cell>
          <cell r="K147">
            <v>0</v>
          </cell>
          <cell r="Q147">
            <v>0</v>
          </cell>
          <cell r="U147">
            <v>0</v>
          </cell>
          <cell r="AG147">
            <v>0</v>
          </cell>
        </row>
        <row r="148">
          <cell r="G148" t="str">
            <v>VIGILANTE ARMADO - 12X36 NOTURNO</v>
          </cell>
          <cell r="K148">
            <v>30</v>
          </cell>
          <cell r="Q148">
            <v>15</v>
          </cell>
          <cell r="U148">
            <v>311.31</v>
          </cell>
          <cell r="AG148">
            <v>0</v>
          </cell>
        </row>
        <row r="149">
          <cell r="G149" t="str">
            <v>VIGILANTE ARMADO - 220 H</v>
          </cell>
          <cell r="K149">
            <v>26</v>
          </cell>
          <cell r="Q149">
            <v>15</v>
          </cell>
          <cell r="U149">
            <v>311.31</v>
          </cell>
          <cell r="AG149">
            <v>0</v>
          </cell>
        </row>
        <row r="150">
          <cell r="G150" t="str">
            <v>VIGILANTE ARMADO - 220 H</v>
          </cell>
          <cell r="K150">
            <v>4</v>
          </cell>
          <cell r="Q150">
            <v>4</v>
          </cell>
          <cell r="U150">
            <v>83.02</v>
          </cell>
          <cell r="AG150">
            <v>0</v>
          </cell>
        </row>
        <row r="151">
          <cell r="G151" t="str">
            <v>VIGILANTE ARMADO - 12X36 NOTURNO</v>
          </cell>
          <cell r="K151">
            <v>30</v>
          </cell>
          <cell r="Q151">
            <v>15</v>
          </cell>
          <cell r="U151">
            <v>311.31</v>
          </cell>
          <cell r="AG151">
            <v>0</v>
          </cell>
        </row>
        <row r="152">
          <cell r="G152" t="str">
            <v>VIGILANTE ARMADO - 12X36 NOTURNO</v>
          </cell>
          <cell r="K152">
            <v>30</v>
          </cell>
          <cell r="Q152">
            <v>15</v>
          </cell>
          <cell r="U152">
            <v>311.31</v>
          </cell>
          <cell r="AG152">
            <v>0</v>
          </cell>
        </row>
        <row r="153">
          <cell r="G153" t="str">
            <v>VIGILANTE ARMADO - 12X36 DIURNO</v>
          </cell>
          <cell r="K153">
            <v>30</v>
          </cell>
          <cell r="Q153">
            <v>15</v>
          </cell>
          <cell r="U153">
            <v>311.31</v>
          </cell>
          <cell r="AG153">
            <v>0</v>
          </cell>
        </row>
        <row r="154">
          <cell r="G154" t="str">
            <v>VIGILANTE ARMADO - 12X36 DIURNO</v>
          </cell>
          <cell r="K154">
            <v>30</v>
          </cell>
          <cell r="Q154">
            <v>15</v>
          </cell>
          <cell r="U154">
            <v>311.31</v>
          </cell>
          <cell r="AG154">
            <v>0</v>
          </cell>
        </row>
        <row r="155">
          <cell r="G155" t="str">
            <v>VIGILANTE ARMADO - 12X36 DIURNO</v>
          </cell>
          <cell r="K155">
            <v>30</v>
          </cell>
          <cell r="Q155">
            <v>15</v>
          </cell>
          <cell r="U155">
            <v>311.31</v>
          </cell>
          <cell r="AG155">
            <v>3.76</v>
          </cell>
        </row>
        <row r="156">
          <cell r="G156" t="str">
            <v>VIGILANTE ARMADO - 12X36 DIURNO</v>
          </cell>
          <cell r="K156">
            <v>0</v>
          </cell>
          <cell r="Q156">
            <v>0</v>
          </cell>
          <cell r="U156">
            <v>0</v>
          </cell>
          <cell r="AG156">
            <v>0</v>
          </cell>
        </row>
        <row r="157">
          <cell r="G157" t="str">
            <v>VIGILANTE ARMADO - 12X36 DIURNO</v>
          </cell>
          <cell r="K157">
            <v>30</v>
          </cell>
          <cell r="Q157">
            <v>15</v>
          </cell>
          <cell r="U157">
            <v>311.31</v>
          </cell>
          <cell r="AG157">
            <v>0</v>
          </cell>
        </row>
        <row r="158">
          <cell r="G158" t="str">
            <v>VIGILANTE ARMADO - 220 H</v>
          </cell>
          <cell r="K158">
            <v>30</v>
          </cell>
          <cell r="Q158">
            <v>20</v>
          </cell>
          <cell r="U158">
            <v>415.08</v>
          </cell>
          <cell r="AG158">
            <v>0</v>
          </cell>
        </row>
        <row r="159">
          <cell r="G159" t="str">
            <v>VIGILANTE ARMADO - 12X36 NOTURNO</v>
          </cell>
          <cell r="K159">
            <v>0</v>
          </cell>
          <cell r="Q159">
            <v>0</v>
          </cell>
          <cell r="U159">
            <v>0</v>
          </cell>
          <cell r="AG159">
            <v>0</v>
          </cell>
        </row>
        <row r="160">
          <cell r="G160" t="str">
            <v>VIGILANTE ARMADO - 12X36 NOTURNO</v>
          </cell>
          <cell r="K160">
            <v>30</v>
          </cell>
          <cell r="Q160">
            <v>15</v>
          </cell>
          <cell r="U160">
            <v>311.31</v>
          </cell>
          <cell r="AG160">
            <v>0</v>
          </cell>
        </row>
        <row r="161">
          <cell r="G161" t="str">
            <v>VIGILANTE ARMADO - 12X36 NOTURNO</v>
          </cell>
          <cell r="K161">
            <v>6</v>
          </cell>
          <cell r="Q161">
            <v>3</v>
          </cell>
          <cell r="U161">
            <v>62.26</v>
          </cell>
          <cell r="AG161">
            <v>9.75</v>
          </cell>
        </row>
        <row r="162">
          <cell r="G162" t="str">
            <v>VIGILANTE ARMADO - 12X36 NOTURNO</v>
          </cell>
          <cell r="K162">
            <v>24</v>
          </cell>
          <cell r="Q162">
            <v>12</v>
          </cell>
          <cell r="U162">
            <v>249.05</v>
          </cell>
          <cell r="AG162">
            <v>0</v>
          </cell>
        </row>
        <row r="163">
          <cell r="G163" t="str">
            <v>VIGILANTE ARMADO - 220 H</v>
          </cell>
          <cell r="K163">
            <v>30</v>
          </cell>
          <cell r="Q163">
            <v>20</v>
          </cell>
          <cell r="U163">
            <v>415.08</v>
          </cell>
          <cell r="AG163">
            <v>0</v>
          </cell>
        </row>
        <row r="164">
          <cell r="G164" t="str">
            <v>VIGILANTE ARMADO - 12X36 DIURNO</v>
          </cell>
          <cell r="K164">
            <v>10</v>
          </cell>
          <cell r="Q164">
            <v>5</v>
          </cell>
          <cell r="U164">
            <v>103.77</v>
          </cell>
          <cell r="AG164">
            <v>0</v>
          </cell>
        </row>
        <row r="165">
          <cell r="G165" t="str">
            <v>VIGILANTE ARMADO - 12X36 DIURNO</v>
          </cell>
          <cell r="K165">
            <v>20</v>
          </cell>
          <cell r="Q165">
            <v>10</v>
          </cell>
          <cell r="U165">
            <v>207.54</v>
          </cell>
          <cell r="AG165">
            <v>0</v>
          </cell>
        </row>
        <row r="166">
          <cell r="G166" t="str">
            <v>VIGILANTE ARMADO - 12X36 NOTURNO</v>
          </cell>
          <cell r="K166">
            <v>0</v>
          </cell>
          <cell r="Q166">
            <v>0</v>
          </cell>
          <cell r="U166">
            <v>0</v>
          </cell>
          <cell r="AG166">
            <v>0</v>
          </cell>
        </row>
        <row r="167">
          <cell r="G167" t="str">
            <v>VIGILANTE ARMADO - 12X36 NOTURNO</v>
          </cell>
          <cell r="K167">
            <v>30</v>
          </cell>
          <cell r="Q167">
            <v>15</v>
          </cell>
          <cell r="U167">
            <v>311.31</v>
          </cell>
          <cell r="AG167">
            <v>0</v>
          </cell>
        </row>
        <row r="168">
          <cell r="G168" t="str">
            <v>VIGILANTE ARMADO - 12X36 DIURNO</v>
          </cell>
          <cell r="K168">
            <v>0</v>
          </cell>
          <cell r="Q168">
            <v>0</v>
          </cell>
          <cell r="U168">
            <v>0</v>
          </cell>
          <cell r="AG168">
            <v>0</v>
          </cell>
        </row>
        <row r="169">
          <cell r="G169" t="str">
            <v>VIGILANTE ARMADO - 12X36 DIURNO</v>
          </cell>
          <cell r="K169">
            <v>0</v>
          </cell>
          <cell r="Q169">
            <v>0</v>
          </cell>
          <cell r="U169">
            <v>0</v>
          </cell>
          <cell r="AG169">
            <v>0</v>
          </cell>
        </row>
        <row r="170">
          <cell r="G170" t="str">
            <v>VIGILANTE ARMADO - 12X36 DIURNO</v>
          </cell>
          <cell r="K170">
            <v>30</v>
          </cell>
          <cell r="Q170">
            <v>15</v>
          </cell>
          <cell r="U170">
            <v>311.31</v>
          </cell>
          <cell r="AG170">
            <v>0</v>
          </cell>
        </row>
        <row r="171">
          <cell r="G171" t="str">
            <v>VIGILANTE ARMADO - 12X36 NOTURNO</v>
          </cell>
          <cell r="K171">
            <v>30</v>
          </cell>
          <cell r="Q171">
            <v>15</v>
          </cell>
          <cell r="U171">
            <v>311.31</v>
          </cell>
          <cell r="AG171">
            <v>0</v>
          </cell>
        </row>
        <row r="172">
          <cell r="G172" t="str">
            <v>VIGILANTE ARMADO - 12X36 NOTURNO</v>
          </cell>
          <cell r="K172">
            <v>30</v>
          </cell>
          <cell r="Q172">
            <v>15</v>
          </cell>
          <cell r="U172">
            <v>311.31</v>
          </cell>
          <cell r="AG172">
            <v>0</v>
          </cell>
        </row>
        <row r="173">
          <cell r="G173" t="str">
            <v>VIGILANTE ARMADO - 12X36 DIURNO</v>
          </cell>
          <cell r="K173">
            <v>30</v>
          </cell>
          <cell r="Q173">
            <v>15</v>
          </cell>
          <cell r="U173">
            <v>311.31</v>
          </cell>
          <cell r="AG173">
            <v>0</v>
          </cell>
        </row>
        <row r="174">
          <cell r="G174" t="str">
            <v>VIGILANTE ARMADO - 12X36 DIURNO</v>
          </cell>
          <cell r="K174">
            <v>30</v>
          </cell>
          <cell r="Q174">
            <v>15</v>
          </cell>
          <cell r="U174">
            <v>311.31</v>
          </cell>
          <cell r="AG174">
            <v>0</v>
          </cell>
        </row>
        <row r="175">
          <cell r="G175" t="str">
            <v>VIGILANTE ARMADO - 12X36 NOTURNO</v>
          </cell>
          <cell r="K175">
            <v>0</v>
          </cell>
          <cell r="Q175">
            <v>0</v>
          </cell>
          <cell r="U175">
            <v>0</v>
          </cell>
          <cell r="AG175">
            <v>0</v>
          </cell>
        </row>
        <row r="176">
          <cell r="G176" t="str">
            <v>VIGILANTE ARMADO - 12X36 NOTURNO</v>
          </cell>
          <cell r="K176">
            <v>30</v>
          </cell>
          <cell r="Q176">
            <v>15</v>
          </cell>
          <cell r="U176">
            <v>311.31</v>
          </cell>
          <cell r="AG176">
            <v>0</v>
          </cell>
        </row>
        <row r="177">
          <cell r="G177" t="str">
            <v>VIGILANTE ARMADO - 220 H</v>
          </cell>
          <cell r="K177">
            <v>30</v>
          </cell>
          <cell r="Q177">
            <v>20</v>
          </cell>
          <cell r="U177">
            <v>415.08</v>
          </cell>
          <cell r="AG177">
            <v>0</v>
          </cell>
        </row>
        <row r="178">
          <cell r="G178" t="str">
            <v>VIGILANTE ARMADO - 220 H</v>
          </cell>
          <cell r="K178">
            <v>29</v>
          </cell>
          <cell r="Q178">
            <v>19</v>
          </cell>
          <cell r="U178">
            <v>394.33</v>
          </cell>
          <cell r="AG178">
            <v>0</v>
          </cell>
        </row>
        <row r="179">
          <cell r="G179" t="str">
            <v>VIGILANTE ARMADO - 220 H</v>
          </cell>
          <cell r="K179">
            <v>1</v>
          </cell>
          <cell r="Q179">
            <v>1</v>
          </cell>
          <cell r="U179">
            <v>20.75</v>
          </cell>
          <cell r="AG179">
            <v>0</v>
          </cell>
        </row>
        <row r="180">
          <cell r="G180" t="str">
            <v>VIGILANTE ARMADO - 12X36 DIURNO</v>
          </cell>
          <cell r="K180">
            <v>21</v>
          </cell>
          <cell r="Q180">
            <v>11</v>
          </cell>
          <cell r="U180">
            <v>228.29</v>
          </cell>
          <cell r="AG180">
            <v>0</v>
          </cell>
        </row>
        <row r="181">
          <cell r="G181" t="str">
            <v>VIGILANTE ARMADO - 12X36 DIURNO</v>
          </cell>
          <cell r="K181">
            <v>9</v>
          </cell>
          <cell r="Q181">
            <v>4</v>
          </cell>
          <cell r="U181">
            <v>83.02</v>
          </cell>
          <cell r="AG181">
            <v>0</v>
          </cell>
        </row>
        <row r="182">
          <cell r="G182" t="str">
            <v>VIGILANTE ARMADO - 12X36 DIURNO</v>
          </cell>
          <cell r="K182">
            <v>9</v>
          </cell>
          <cell r="Q182">
            <v>4</v>
          </cell>
          <cell r="U182">
            <v>83.02</v>
          </cell>
          <cell r="AG182">
            <v>0</v>
          </cell>
        </row>
        <row r="183">
          <cell r="G183" t="str">
            <v>VIGILANTE ARMADO - 12X36 DIURNO</v>
          </cell>
          <cell r="K183">
            <v>21</v>
          </cell>
          <cell r="Q183">
            <v>11</v>
          </cell>
          <cell r="U183">
            <v>228.29</v>
          </cell>
          <cell r="AG183">
            <v>0</v>
          </cell>
        </row>
        <row r="184">
          <cell r="G184" t="str">
            <v>VIGILANTE ARMADO - 12X36 DIURNO</v>
          </cell>
          <cell r="K184">
            <v>30</v>
          </cell>
          <cell r="Q184">
            <v>15</v>
          </cell>
          <cell r="U184">
            <v>311.31</v>
          </cell>
          <cell r="AG184">
            <v>0</v>
          </cell>
        </row>
        <row r="185">
          <cell r="G185" t="str">
            <v>VIGILANTE ARMADO - 12X36 NOTURNO</v>
          </cell>
          <cell r="K185">
            <v>0</v>
          </cell>
          <cell r="Q185">
            <v>0</v>
          </cell>
          <cell r="U185">
            <v>0</v>
          </cell>
          <cell r="AG185">
            <v>0</v>
          </cell>
        </row>
        <row r="186">
          <cell r="G186" t="str">
            <v>VIGILANTE ARMADO - 12X36 NOTURNO</v>
          </cell>
          <cell r="K186">
            <v>0</v>
          </cell>
          <cell r="Q186">
            <v>0</v>
          </cell>
          <cell r="U186">
            <v>0</v>
          </cell>
          <cell r="AG186">
            <v>0</v>
          </cell>
        </row>
        <row r="187">
          <cell r="G187" t="str">
            <v>VIGILANTE ARMADO - 12X36 NOTURNO</v>
          </cell>
          <cell r="K187">
            <v>30</v>
          </cell>
          <cell r="Q187">
            <v>15</v>
          </cell>
          <cell r="U187">
            <v>311.31</v>
          </cell>
          <cell r="AG187">
            <v>0</v>
          </cell>
        </row>
        <row r="188">
          <cell r="G188" t="str">
            <v>VIGILANTE ARMADO - 12X36 NOTURNO</v>
          </cell>
          <cell r="K188">
            <v>0</v>
          </cell>
          <cell r="Q188">
            <v>0</v>
          </cell>
          <cell r="U188">
            <v>0</v>
          </cell>
          <cell r="AG188">
            <v>0</v>
          </cell>
        </row>
        <row r="189">
          <cell r="G189" t="str">
            <v>VIGILANTE ARMADO - 12X36 NOTURNO</v>
          </cell>
          <cell r="K189">
            <v>30</v>
          </cell>
          <cell r="Q189">
            <v>15</v>
          </cell>
          <cell r="U189">
            <v>311.31</v>
          </cell>
          <cell r="AG189">
            <v>0</v>
          </cell>
        </row>
        <row r="190">
          <cell r="G190" t="str">
            <v>VIGILANTE ARMADO - 12X36 NOTURNO</v>
          </cell>
          <cell r="K190">
            <v>0</v>
          </cell>
          <cell r="Q190">
            <v>0</v>
          </cell>
          <cell r="U190">
            <v>0</v>
          </cell>
          <cell r="AG190">
            <v>0</v>
          </cell>
        </row>
        <row r="191">
          <cell r="G191" t="str">
            <v>VIGILANTE ARMADO - 12X36 NOTURNO</v>
          </cell>
          <cell r="K191">
            <v>0</v>
          </cell>
          <cell r="Q191">
            <v>0</v>
          </cell>
          <cell r="U191">
            <v>0</v>
          </cell>
          <cell r="AG191">
            <v>0</v>
          </cell>
        </row>
        <row r="192">
          <cell r="G192" t="str">
            <v>VIGILANTE ARMADO - 12X36 NOTURNO</v>
          </cell>
          <cell r="K192">
            <v>26</v>
          </cell>
          <cell r="Q192">
            <v>13</v>
          </cell>
          <cell r="U192">
            <v>269.8</v>
          </cell>
          <cell r="AG192">
            <v>0</v>
          </cell>
        </row>
        <row r="193">
          <cell r="G193" t="str">
            <v>VIGILANTE ARMADO - 12X36 NOTURNO</v>
          </cell>
          <cell r="K193">
            <v>4</v>
          </cell>
          <cell r="Q193">
            <v>2</v>
          </cell>
          <cell r="U193">
            <v>41.51</v>
          </cell>
          <cell r="AG193">
            <v>0</v>
          </cell>
        </row>
        <row r="194">
          <cell r="G194" t="str">
            <v>VIGILANTE ARMADO - 12X36 DIURNO</v>
          </cell>
          <cell r="K194">
            <v>26</v>
          </cell>
          <cell r="Q194">
            <v>13</v>
          </cell>
          <cell r="U194">
            <v>269.8</v>
          </cell>
          <cell r="AG194">
            <v>0</v>
          </cell>
        </row>
        <row r="195">
          <cell r="G195" t="str">
            <v>VIGILANTE ARMADO - 12X36 DIURNO</v>
          </cell>
          <cell r="K195">
            <v>4</v>
          </cell>
          <cell r="Q195">
            <v>2</v>
          </cell>
          <cell r="U195">
            <v>41.51</v>
          </cell>
          <cell r="AG195">
            <v>0</v>
          </cell>
        </row>
        <row r="196">
          <cell r="G196" t="str">
            <v>VIGILANTE ARMADO - 12X36 NOTURNO</v>
          </cell>
          <cell r="K196">
            <v>30</v>
          </cell>
          <cell r="Q196">
            <v>15</v>
          </cell>
          <cell r="U196">
            <v>311.31</v>
          </cell>
          <cell r="AG196">
            <v>0</v>
          </cell>
        </row>
        <row r="197">
          <cell r="G197" t="str">
            <v>VIGILANTE ARMADO - 220 H</v>
          </cell>
          <cell r="K197">
            <v>30</v>
          </cell>
          <cell r="Q197">
            <v>20</v>
          </cell>
          <cell r="U197">
            <v>415.08</v>
          </cell>
          <cell r="AG197">
            <v>0</v>
          </cell>
        </row>
        <row r="198">
          <cell r="G198" t="str">
            <v>VIGILANTE ARMADO - 12X36 DIURNO</v>
          </cell>
          <cell r="K198">
            <v>30</v>
          </cell>
          <cell r="Q198">
            <v>15</v>
          </cell>
          <cell r="U198">
            <v>311.31</v>
          </cell>
          <cell r="AG198">
            <v>0</v>
          </cell>
        </row>
        <row r="199">
          <cell r="G199" t="str">
            <v>VIGILANTE ARMADO - 12X36 DIURNO</v>
          </cell>
          <cell r="K199">
            <v>13</v>
          </cell>
          <cell r="Q199">
            <v>6</v>
          </cell>
          <cell r="U199">
            <v>124.52</v>
          </cell>
          <cell r="AG199">
            <v>0</v>
          </cell>
        </row>
        <row r="200">
          <cell r="G200" t="str">
            <v>VIGILANTE ARMADO - 12X36 DIURNO</v>
          </cell>
          <cell r="K200">
            <v>17</v>
          </cell>
          <cell r="Q200">
            <v>9</v>
          </cell>
          <cell r="U200">
            <v>186.79</v>
          </cell>
          <cell r="AG200">
            <v>0</v>
          </cell>
        </row>
        <row r="201">
          <cell r="G201" t="str">
            <v>VIGILANTE ARMADO - 12X36 NOTURNO</v>
          </cell>
          <cell r="K201">
            <v>18</v>
          </cell>
          <cell r="Q201">
            <v>9</v>
          </cell>
          <cell r="U201">
            <v>186.79</v>
          </cell>
          <cell r="AG201">
            <v>0</v>
          </cell>
        </row>
        <row r="202">
          <cell r="G202" t="str">
            <v>VIGILANTE ARMADO - 12X36 NOTURNO</v>
          </cell>
          <cell r="K202">
            <v>12</v>
          </cell>
          <cell r="Q202">
            <v>6</v>
          </cell>
          <cell r="U202">
            <v>124.52</v>
          </cell>
          <cell r="AG202">
            <v>0</v>
          </cell>
        </row>
        <row r="203">
          <cell r="G203" t="str">
            <v>VIGILANTE ARMADO - 12X36 NOTURNO</v>
          </cell>
          <cell r="K203">
            <v>30</v>
          </cell>
          <cell r="Q203">
            <v>15</v>
          </cell>
          <cell r="U203">
            <v>311.31</v>
          </cell>
          <cell r="AG203">
            <v>0</v>
          </cell>
        </row>
        <row r="204">
          <cell r="G204" t="str">
            <v>VIGILANTE ARMADO - 12X36 NOTURNO</v>
          </cell>
          <cell r="K204">
            <v>0</v>
          </cell>
          <cell r="Q204">
            <v>0</v>
          </cell>
          <cell r="U204">
            <v>0</v>
          </cell>
          <cell r="AG20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392.05908906666662</v>
          </cell>
        </row>
        <row r="13">
          <cell r="H13" t="str">
            <v>VIGILANTE ARMADO - 220 H</v>
          </cell>
          <cell r="BJ13">
            <v>0</v>
          </cell>
        </row>
        <row r="14">
          <cell r="H14" t="str">
            <v>VIGILANTE ARMADO - 220 H</v>
          </cell>
          <cell r="BJ14">
            <v>392.05908906666662</v>
          </cell>
        </row>
        <row r="15">
          <cell r="H15" t="str">
            <v>VIGILANTE ARMADO - 220 H</v>
          </cell>
          <cell r="BJ15">
            <v>0</v>
          </cell>
        </row>
        <row r="16">
          <cell r="H16" t="str">
            <v>VIGILANTE ARMADO - 220 H</v>
          </cell>
          <cell r="BJ16">
            <v>0</v>
          </cell>
        </row>
        <row r="17">
          <cell r="H17" t="str">
            <v>VIGILANTE ARMADO - 220 H</v>
          </cell>
          <cell r="BJ17">
            <v>392.05908906666662</v>
          </cell>
        </row>
        <row r="18">
          <cell r="H18" t="str">
            <v>VIGILANTE ARMADO - 220 H</v>
          </cell>
          <cell r="BJ18">
            <v>392.05908906666662</v>
          </cell>
        </row>
        <row r="19">
          <cell r="H19" t="str">
            <v>VIGILANTE ARMADO - 12X36 NOTURNO</v>
          </cell>
          <cell r="BJ19">
            <v>361.85638178181819</v>
          </cell>
        </row>
        <row r="20">
          <cell r="H20" t="str">
            <v>VIGILANTE ARMADO - 12X36 NOTURNO</v>
          </cell>
          <cell r="BJ20">
            <v>361.85638178181819</v>
          </cell>
        </row>
        <row r="21">
          <cell r="H21" t="str">
            <v>VIGILANTE ARMADO - 12X36 NOTURNO</v>
          </cell>
          <cell r="BJ21">
            <v>361.85638178181819</v>
          </cell>
        </row>
        <row r="22">
          <cell r="H22" t="str">
            <v>VIGILANTE ARMADO - 12X36 DIURNO</v>
          </cell>
          <cell r="BJ22">
            <v>302.23388</v>
          </cell>
        </row>
        <row r="23">
          <cell r="H23" t="str">
            <v>VIGILANTE ARMADO - 12X36 DIURNO</v>
          </cell>
          <cell r="BJ23">
            <v>0</v>
          </cell>
        </row>
        <row r="24">
          <cell r="H24" t="str">
            <v>VIGILANTE ARMADO - 12X36 NOTURNO</v>
          </cell>
          <cell r="BJ24">
            <v>361.85638178181819</v>
          </cell>
        </row>
        <row r="25">
          <cell r="H25" t="str">
            <v>VIGILANTE ARMADO - 12X36 NOTURNO</v>
          </cell>
          <cell r="BJ25">
            <v>361.85638178181819</v>
          </cell>
        </row>
        <row r="26">
          <cell r="H26" t="str">
            <v>VIGILANTE ARMADO - 12X36 NOTURNO</v>
          </cell>
          <cell r="BJ26">
            <v>0</v>
          </cell>
        </row>
        <row r="27">
          <cell r="H27" t="str">
            <v>VIGILANTE ARMADO - 12X36 NOTURNO</v>
          </cell>
          <cell r="BJ27">
            <v>361.85638178181819</v>
          </cell>
        </row>
        <row r="28">
          <cell r="H28" t="str">
            <v>VIGILANTE ARMADO - 12X36 DIURNO</v>
          </cell>
          <cell r="BJ28">
            <v>0</v>
          </cell>
        </row>
        <row r="29">
          <cell r="H29" t="str">
            <v>VIGILANTE ARMADO - 12X36 NOTURNO</v>
          </cell>
          <cell r="BJ29">
            <v>0</v>
          </cell>
        </row>
        <row r="30">
          <cell r="H30" t="str">
            <v>VIGILANTE ARMADO - 12X36 DIURNO</v>
          </cell>
          <cell r="BJ30">
            <v>0</v>
          </cell>
        </row>
        <row r="31">
          <cell r="H31" t="str">
            <v>VIGILANTE ARMADO - 12X36 DIURNO</v>
          </cell>
          <cell r="BJ31">
            <v>0</v>
          </cell>
        </row>
        <row r="32">
          <cell r="H32" t="str">
            <v>VIGILANTE ARMADO - 12X36 NOTURNO</v>
          </cell>
          <cell r="BJ32">
            <v>361.85638178181819</v>
          </cell>
        </row>
        <row r="33">
          <cell r="H33" t="str">
            <v>VIGILANTE ARMADO - 220 H</v>
          </cell>
          <cell r="BJ33">
            <v>392.05908906666662</v>
          </cell>
        </row>
        <row r="34">
          <cell r="H34" t="str">
            <v>VIGILANTE ARMADO - 12X36 DIURNO</v>
          </cell>
          <cell r="BJ34">
            <v>302.23388</v>
          </cell>
        </row>
        <row r="35">
          <cell r="H35" t="str">
            <v>VIGILANTE ARMADO - 220 H</v>
          </cell>
          <cell r="BJ35">
            <v>392.05908906666662</v>
          </cell>
        </row>
        <row r="36">
          <cell r="H36" t="str">
            <v>VIGILANTE ARMADO - 12X36 NOTURNO</v>
          </cell>
          <cell r="BJ36">
            <v>361.85638178181819</v>
          </cell>
        </row>
        <row r="37">
          <cell r="H37" t="str">
            <v>VIGILANTE ARMADO - 12X36 NOTURNO</v>
          </cell>
          <cell r="BJ37">
            <v>0</v>
          </cell>
        </row>
        <row r="38">
          <cell r="H38" t="str">
            <v>VIGILANTE ARMADO - 12X36 NOTURNO</v>
          </cell>
          <cell r="BJ38">
            <v>0</v>
          </cell>
        </row>
        <row r="39">
          <cell r="H39" t="str">
            <v>VIGILANTE ARMADO - 12X36 NOTURNO</v>
          </cell>
          <cell r="BJ39">
            <v>361.85638178181819</v>
          </cell>
        </row>
        <row r="40">
          <cell r="H40" t="str">
            <v>VIGILANTE ARMADO - 12X36 DIURNO</v>
          </cell>
          <cell r="BJ40">
            <v>302.23388</v>
          </cell>
        </row>
        <row r="41">
          <cell r="H41" t="str">
            <v>VIGILANTE ARMADO - 12X36 DIURNO</v>
          </cell>
          <cell r="BJ41">
            <v>0</v>
          </cell>
        </row>
        <row r="42">
          <cell r="H42" t="str">
            <v>VIGILANTE ARMADO - 12X36 DIURNO</v>
          </cell>
          <cell r="BJ42">
            <v>302.23388</v>
          </cell>
        </row>
        <row r="43">
          <cell r="H43" t="str">
            <v>VIGILANTE ARMADO - 12X36 DIURNO</v>
          </cell>
          <cell r="BJ43">
            <v>0</v>
          </cell>
        </row>
        <row r="44">
          <cell r="H44" t="str">
            <v>VIGILANTE ARMADO - 12X36 DIURNO</v>
          </cell>
          <cell r="BJ44">
            <v>302.23388</v>
          </cell>
        </row>
        <row r="45">
          <cell r="H45" t="str">
            <v>VIGILANTE ARMADO - 12X36 DIURNO</v>
          </cell>
          <cell r="BJ45">
            <v>302.23388</v>
          </cell>
        </row>
        <row r="46">
          <cell r="H46" t="str">
            <v>VIGILANTE ARMADO - 12X36 DIURNO</v>
          </cell>
          <cell r="BJ46">
            <v>302.23388</v>
          </cell>
        </row>
        <row r="47">
          <cell r="H47" t="str">
            <v>VIGILANTE ARMADO - 220 H</v>
          </cell>
          <cell r="BJ47">
            <v>392.05908906666662</v>
          </cell>
        </row>
        <row r="48">
          <cell r="H48" t="str">
            <v>VIGILANTE ARMADO - 12X36 NOTURNO</v>
          </cell>
          <cell r="BJ48">
            <v>361.85638178181819</v>
          </cell>
        </row>
        <row r="49">
          <cell r="H49" t="str">
            <v>VIGILANTE ARMADO - 220 H</v>
          </cell>
          <cell r="BJ49">
            <v>392.05908906666662</v>
          </cell>
        </row>
        <row r="50">
          <cell r="H50" t="str">
            <v>VIGILANTE ARMADO - 12X36 DIURNO</v>
          </cell>
          <cell r="BJ50">
            <v>0</v>
          </cell>
        </row>
        <row r="51">
          <cell r="H51" t="str">
            <v>VIGILANTE ARMADO - 220 H</v>
          </cell>
          <cell r="BJ51">
            <v>392.05908906666662</v>
          </cell>
        </row>
        <row r="52">
          <cell r="H52" t="str">
            <v>VIGILANTE ARMADO - 220 H</v>
          </cell>
          <cell r="BJ52">
            <v>0</v>
          </cell>
        </row>
        <row r="53">
          <cell r="H53" t="str">
            <v>VIGILANTE ARMADO - 12X36 DIURNO</v>
          </cell>
          <cell r="BJ53">
            <v>0</v>
          </cell>
        </row>
        <row r="54">
          <cell r="H54" t="str">
            <v>VIGILANTE ARMADO - 12X36 DIURNO</v>
          </cell>
          <cell r="BJ54">
            <v>0</v>
          </cell>
        </row>
        <row r="55">
          <cell r="H55" t="str">
            <v>VIGILANTE ARMADO - 12X36 DIURNO</v>
          </cell>
          <cell r="BJ55">
            <v>302.23388</v>
          </cell>
        </row>
        <row r="56">
          <cell r="H56" t="str">
            <v>VIGILANTE ARMADO - 12X36 DIURNO</v>
          </cell>
          <cell r="BJ56">
            <v>302.23388</v>
          </cell>
        </row>
        <row r="57">
          <cell r="H57" t="str">
            <v>VIGILANTE ARMADO - 220 H</v>
          </cell>
          <cell r="BJ57">
            <v>392.05908906666662</v>
          </cell>
        </row>
        <row r="58">
          <cell r="H58" t="str">
            <v>VIGILANTE ARMADO - 12X36 DIURNO</v>
          </cell>
          <cell r="BJ58">
            <v>0</v>
          </cell>
        </row>
        <row r="59">
          <cell r="H59" t="str">
            <v>VIGILANTE ARMADO - 12X36 DIURNO</v>
          </cell>
          <cell r="BJ59">
            <v>302.23388</v>
          </cell>
        </row>
        <row r="60">
          <cell r="H60" t="str">
            <v>VIGILANTE ARMADO - 12X36 DIURNO</v>
          </cell>
          <cell r="BJ60">
            <v>0</v>
          </cell>
        </row>
        <row r="61">
          <cell r="H61" t="str">
            <v>VIGILANTE ARMADO - 220 H</v>
          </cell>
          <cell r="BJ61">
            <v>392.05908906666662</v>
          </cell>
        </row>
        <row r="62">
          <cell r="H62" t="str">
            <v>VIGILANTE ARMADO - 12X36 NOTURNO</v>
          </cell>
          <cell r="BJ62">
            <v>0</v>
          </cell>
        </row>
        <row r="63">
          <cell r="H63" t="str">
            <v>VIGILANTE ARMADO - 12X36 DIURNO</v>
          </cell>
          <cell r="BJ63">
            <v>302.23388</v>
          </cell>
        </row>
        <row r="64">
          <cell r="H64" t="str">
            <v>VIGILANTE ARMADO - 12X36 DIURNO</v>
          </cell>
          <cell r="BJ64">
            <v>0</v>
          </cell>
        </row>
        <row r="65">
          <cell r="H65" t="str">
            <v>VIGILANTE ARMADO - 12X36 DIURNO</v>
          </cell>
          <cell r="BJ65">
            <v>302.23388</v>
          </cell>
        </row>
        <row r="66">
          <cell r="H66" t="str">
            <v>VIGILANTE ARMADO - 12X36 DIURNO</v>
          </cell>
          <cell r="BJ66">
            <v>0</v>
          </cell>
        </row>
        <row r="67">
          <cell r="H67" t="str">
            <v>VIGILANTE ARMADO - 12X36 NOTURNO</v>
          </cell>
          <cell r="BJ67">
            <v>0</v>
          </cell>
        </row>
        <row r="68">
          <cell r="H68" t="str">
            <v>VIGILANTE ARMADO - 220 H</v>
          </cell>
          <cell r="BJ68">
            <v>392.05908906666662</v>
          </cell>
        </row>
        <row r="69">
          <cell r="H69" t="str">
            <v>VIGILANTE ARMADO - 12X36 DIURNO</v>
          </cell>
          <cell r="BJ69">
            <v>302.23388</v>
          </cell>
        </row>
        <row r="70">
          <cell r="H70" t="str">
            <v>VIGILANTE ARMADO - 12X36 DIURNO</v>
          </cell>
          <cell r="BJ70">
            <v>0</v>
          </cell>
        </row>
        <row r="71">
          <cell r="H71" t="str">
            <v>VIGILANTE ARMADO - 12X36 NOTURNO</v>
          </cell>
          <cell r="BJ71">
            <v>361.85638178181819</v>
          </cell>
        </row>
        <row r="72">
          <cell r="H72" t="str">
            <v>VIGILANTE ARMADO - 12X36 DIURNO</v>
          </cell>
          <cell r="BJ72">
            <v>302.23388</v>
          </cell>
        </row>
        <row r="73">
          <cell r="H73" t="str">
            <v>VIGILANTE ARMADO - 12X36 DIURNO</v>
          </cell>
          <cell r="BJ73">
            <v>0</v>
          </cell>
        </row>
        <row r="74">
          <cell r="H74" t="str">
            <v>VIGILANTE ARMADO - 12X36 NOTURNO</v>
          </cell>
          <cell r="BJ74">
            <v>361.85638178181819</v>
          </cell>
        </row>
        <row r="75">
          <cell r="H75" t="str">
            <v>VIGILANTE ARMADO - 12X36 NOTURNO</v>
          </cell>
          <cell r="BJ75">
            <v>361.85638178181819</v>
          </cell>
        </row>
        <row r="76">
          <cell r="H76" t="str">
            <v>VIGILANTE ARMADO - 12X36 DIURNO</v>
          </cell>
          <cell r="BJ76">
            <v>0</v>
          </cell>
        </row>
        <row r="77">
          <cell r="H77" t="str">
            <v>VIGILANTE ARMADO - 12X36 NOTURNO</v>
          </cell>
          <cell r="BJ77">
            <v>361.85638178181819</v>
          </cell>
        </row>
        <row r="78">
          <cell r="H78" t="str">
            <v>VIGILANTE ARMADO - 12X36 NOTURNO</v>
          </cell>
          <cell r="BJ78">
            <v>0</v>
          </cell>
        </row>
        <row r="79">
          <cell r="H79" t="str">
            <v>VIGILANTE ARMADO - 12X36 DIURNO</v>
          </cell>
          <cell r="BJ79">
            <v>302.23388</v>
          </cell>
        </row>
        <row r="80">
          <cell r="H80" t="str">
            <v>VIGILANTE ARMADO - 12X36 NOTURNO</v>
          </cell>
          <cell r="BJ80">
            <v>0</v>
          </cell>
        </row>
        <row r="81">
          <cell r="H81" t="str">
            <v>VIGILANTE ARMADO - 12X36 DIURNO</v>
          </cell>
          <cell r="BJ81">
            <v>302.23388</v>
          </cell>
        </row>
        <row r="82">
          <cell r="H82" t="str">
            <v>VIGILANTE ARMADO - 12X36 DIURNO</v>
          </cell>
          <cell r="BJ82">
            <v>0</v>
          </cell>
        </row>
        <row r="83">
          <cell r="H83" t="str">
            <v>VIGILANTE ARMADO - 220 H</v>
          </cell>
          <cell r="BJ83">
            <v>392.05908906666662</v>
          </cell>
        </row>
        <row r="84">
          <cell r="H84" t="str">
            <v>VIGILANTE ARMADO - 12X36 DIURNO</v>
          </cell>
          <cell r="BJ84">
            <v>302.23388</v>
          </cell>
        </row>
        <row r="85">
          <cell r="H85" t="str">
            <v>VIGILANTE ARMADO - 12X36 NOTURNO</v>
          </cell>
          <cell r="BJ85">
            <v>0</v>
          </cell>
        </row>
        <row r="86">
          <cell r="H86" t="str">
            <v>VIGILANTE ARMADO - 220 H</v>
          </cell>
          <cell r="BJ86">
            <v>0</v>
          </cell>
        </row>
        <row r="87">
          <cell r="H87" t="str">
            <v>VIGILANTE ARMADO - 12X36 DIURNO</v>
          </cell>
          <cell r="BJ87">
            <v>302.23388</v>
          </cell>
        </row>
        <row r="88">
          <cell r="H88" t="str">
            <v>VIGILANTE ARMADO - 12X36 DIURNO</v>
          </cell>
          <cell r="BJ88">
            <v>302.23388</v>
          </cell>
        </row>
        <row r="89">
          <cell r="H89" t="str">
            <v>VIGILANTE ARMADO - 12X36 DIURNO</v>
          </cell>
          <cell r="BJ89">
            <v>0</v>
          </cell>
        </row>
        <row r="90">
          <cell r="H90" t="str">
            <v>VIGILANTE ARMADO - 12X36 DIURNO</v>
          </cell>
          <cell r="BJ90">
            <v>302.23388</v>
          </cell>
        </row>
        <row r="91">
          <cell r="H91" t="str">
            <v>VIGILANTE ARMADO - 220 H</v>
          </cell>
          <cell r="BJ91">
            <v>392.05908906666662</v>
          </cell>
        </row>
        <row r="92">
          <cell r="H92" t="str">
            <v>VIGILANTE ARMADO - 220 H</v>
          </cell>
          <cell r="BJ92">
            <v>392.05908906666662</v>
          </cell>
        </row>
        <row r="93">
          <cell r="H93" t="str">
            <v>VIGILANTE ARMADO - 220 H</v>
          </cell>
          <cell r="BJ93">
            <v>392.05908906666662</v>
          </cell>
        </row>
        <row r="94">
          <cell r="H94" t="str">
            <v>VIGILANTE ARMADO - 220 H</v>
          </cell>
          <cell r="BJ94">
            <v>392.05908906666662</v>
          </cell>
        </row>
        <row r="95">
          <cell r="H95" t="str">
            <v>VIGILANTE ARMADO - 220 H</v>
          </cell>
          <cell r="BJ95">
            <v>392.05908906666662</v>
          </cell>
        </row>
        <row r="96">
          <cell r="H96" t="str">
            <v>VIGILANTE ARMADO - 12X36 NOTURNO</v>
          </cell>
          <cell r="BJ96">
            <v>361.85638178181819</v>
          </cell>
        </row>
        <row r="97">
          <cell r="H97" t="str">
            <v>VIGILANTE ARMADO - 12X36 NOTURNO</v>
          </cell>
          <cell r="BJ97">
            <v>361.85638178181819</v>
          </cell>
        </row>
        <row r="98">
          <cell r="H98" t="str">
            <v>VIGILANTE ARMADO - 12X36 DIURNO</v>
          </cell>
          <cell r="BJ98">
            <v>302.23388</v>
          </cell>
        </row>
        <row r="99">
          <cell r="H99" t="str">
            <v>VIGILANTE ARMADO - 12X36 DIURNO</v>
          </cell>
          <cell r="BJ99">
            <v>302.23388</v>
          </cell>
        </row>
        <row r="100">
          <cell r="H100" t="str">
            <v>VIGILANTE ARMADO - 220 H</v>
          </cell>
          <cell r="BJ100">
            <v>0</v>
          </cell>
        </row>
        <row r="101">
          <cell r="H101" t="str">
            <v>VIGILANTE ARMADO - 220 H</v>
          </cell>
          <cell r="BJ101">
            <v>392.05908906666662</v>
          </cell>
        </row>
        <row r="102">
          <cell r="H102" t="str">
            <v>VIGILANTE ARMADO - 220 H</v>
          </cell>
          <cell r="BJ102">
            <v>392.05908906666662</v>
          </cell>
        </row>
        <row r="103">
          <cell r="H103" t="str">
            <v>VIGILANTE ARMADO - 220 H</v>
          </cell>
          <cell r="BJ103">
            <v>0</v>
          </cell>
        </row>
        <row r="104">
          <cell r="H104" t="str">
            <v>VIGILANTE ARMADO - 220 H</v>
          </cell>
          <cell r="BJ104">
            <v>0</v>
          </cell>
        </row>
        <row r="105">
          <cell r="H105" t="str">
            <v>VIGILANTE ARMADO - 220 H</v>
          </cell>
          <cell r="BJ105">
            <v>392.05908906666662</v>
          </cell>
        </row>
        <row r="106">
          <cell r="H106" t="str">
            <v>VIGILANTE ARMADO - 220 H</v>
          </cell>
          <cell r="BJ106">
            <v>0</v>
          </cell>
        </row>
        <row r="107">
          <cell r="H107" t="str">
            <v>VIGILANTE ARMADO - 12X36 DIURNO</v>
          </cell>
          <cell r="BJ107">
            <v>302.23388</v>
          </cell>
        </row>
        <row r="108">
          <cell r="H108" t="str">
            <v>VIGILANTE ARMADO - 12X36 NOTURNO</v>
          </cell>
          <cell r="BJ108">
            <v>361.85638178181819</v>
          </cell>
        </row>
        <row r="109">
          <cell r="H109" t="str">
            <v>VIGILANTE ARMADO - 12X36 DIURNO</v>
          </cell>
          <cell r="BJ109">
            <v>302.23388</v>
          </cell>
        </row>
        <row r="110">
          <cell r="H110" t="str">
            <v>VIGILANTE ARMADO - 12X36 NOTURNO</v>
          </cell>
          <cell r="BJ110">
            <v>361.85638178181819</v>
          </cell>
        </row>
        <row r="111">
          <cell r="H111" t="str">
            <v>VIGILANTE ARMADO - 220 H</v>
          </cell>
          <cell r="BJ111">
            <v>0</v>
          </cell>
        </row>
        <row r="112">
          <cell r="H112" t="str">
            <v>VIGILANTE ARMADO - 220 H</v>
          </cell>
          <cell r="BJ112">
            <v>392.05908906666662</v>
          </cell>
        </row>
        <row r="113">
          <cell r="H113" t="str">
            <v>VIGILANTE ARMADO - 220 H</v>
          </cell>
          <cell r="BJ113">
            <v>392.05908906666662</v>
          </cell>
        </row>
        <row r="114">
          <cell r="H114" t="str">
            <v>VIGILANTE ARMADO - 220 H</v>
          </cell>
          <cell r="BJ114">
            <v>0</v>
          </cell>
        </row>
        <row r="115">
          <cell r="H115" t="str">
            <v>VIGILANTE ARMADO - 220 H</v>
          </cell>
          <cell r="BJ115">
            <v>0</v>
          </cell>
        </row>
        <row r="116">
          <cell r="H116" t="str">
            <v>VIGILANTE ARMADO - 220 H</v>
          </cell>
          <cell r="BJ116">
            <v>392.05908906666662</v>
          </cell>
        </row>
        <row r="117">
          <cell r="H117" t="str">
            <v>VIGILANTE ARMADO - 220 H</v>
          </cell>
          <cell r="BJ117">
            <v>392.05908906666662</v>
          </cell>
        </row>
        <row r="118">
          <cell r="H118" t="str">
            <v>VIGILANTE ARMADO - 220 H</v>
          </cell>
          <cell r="BJ118">
            <v>392.05908906666662</v>
          </cell>
        </row>
        <row r="119">
          <cell r="H119" t="str">
            <v>VIGILANTE ARMADO - 220 H</v>
          </cell>
          <cell r="BJ119">
            <v>392.05908906666662</v>
          </cell>
        </row>
        <row r="120">
          <cell r="H120" t="str">
            <v>VIGILANTE ARMADO - 12X36 DIURNO</v>
          </cell>
          <cell r="BJ120">
            <v>0</v>
          </cell>
        </row>
        <row r="121">
          <cell r="H121" t="str">
            <v>VIGILANTE ARMADO - 220 H</v>
          </cell>
          <cell r="BJ121">
            <v>392.05908906666662</v>
          </cell>
        </row>
        <row r="122">
          <cell r="H122" t="str">
            <v>VIGILANTE ARMADO - 12X36 DIURNO</v>
          </cell>
          <cell r="BJ122">
            <v>302.23388</v>
          </cell>
        </row>
        <row r="123">
          <cell r="H123" t="str">
            <v>VIGILANTE ARMADO - 12X36 NOTURNO</v>
          </cell>
          <cell r="BJ123">
            <v>361.85638178181819</v>
          </cell>
        </row>
        <row r="124">
          <cell r="H124" t="str">
            <v>VIGILANTE ARMADO - 12X36 DIURNO</v>
          </cell>
          <cell r="BJ124">
            <v>302.23388</v>
          </cell>
        </row>
        <row r="125">
          <cell r="H125" t="str">
            <v>VIGILANTE ARMADO - 12X36 DIURNO</v>
          </cell>
          <cell r="BJ125">
            <v>0</v>
          </cell>
        </row>
        <row r="126">
          <cell r="H126" t="str">
            <v>VIGILANTE ARMADO - 12X36 DIURNO</v>
          </cell>
          <cell r="BJ126">
            <v>0</v>
          </cell>
        </row>
        <row r="127">
          <cell r="H127" t="str">
            <v>VIGILANTE ARMADO - 12X36 NOTURNO</v>
          </cell>
          <cell r="BJ127">
            <v>361.85638178181819</v>
          </cell>
        </row>
        <row r="128">
          <cell r="H128" t="str">
            <v>VIGILANTE ARMADO - 12X36 NOTURNO</v>
          </cell>
          <cell r="BJ128">
            <v>0</v>
          </cell>
        </row>
        <row r="129">
          <cell r="H129" t="str">
            <v>VIGILANTE ARMADO - 220 H</v>
          </cell>
          <cell r="BJ129">
            <v>392.05908906666662</v>
          </cell>
        </row>
        <row r="130">
          <cell r="H130" t="str">
            <v>VIGILANTE ARMADO - 220 H</v>
          </cell>
          <cell r="BJ130">
            <v>392.05908906666662</v>
          </cell>
        </row>
        <row r="131">
          <cell r="H131" t="str">
            <v>VIGILANTE ARMADO - 220 H</v>
          </cell>
          <cell r="BJ131">
            <v>392.05908906666662</v>
          </cell>
        </row>
        <row r="132">
          <cell r="H132" t="str">
            <v>VIGILANTE ARMADO - 12X36 NOTURNO</v>
          </cell>
          <cell r="BJ132">
            <v>361.85638178181819</v>
          </cell>
        </row>
        <row r="133">
          <cell r="H133" t="str">
            <v>VIGILANTE ARMADO - 12X36 NOTURNO</v>
          </cell>
          <cell r="BJ133">
            <v>0</v>
          </cell>
        </row>
        <row r="134">
          <cell r="H134" t="str">
            <v>VIGILANTE ARMADO - 12X36 NOTURNO</v>
          </cell>
          <cell r="BJ134">
            <v>0</v>
          </cell>
        </row>
        <row r="135">
          <cell r="H135" t="str">
            <v>VIGILANTE ARMADO - 12X36 NOTURNO</v>
          </cell>
          <cell r="BJ135">
            <v>361.85638178181819</v>
          </cell>
        </row>
        <row r="136">
          <cell r="H136" t="str">
            <v>VIGILANTE ARMADO - 220 H</v>
          </cell>
          <cell r="BJ136">
            <v>392.05908906666662</v>
          </cell>
        </row>
        <row r="137">
          <cell r="H137" t="str">
            <v>VIGILANTE ARMADO - 12X36 NOTURNO</v>
          </cell>
          <cell r="BJ137">
            <v>361.85638178181819</v>
          </cell>
        </row>
        <row r="138">
          <cell r="H138" t="str">
            <v>VIGILANTE ARMADO - 12X36 NOTURNO</v>
          </cell>
          <cell r="BJ138">
            <v>361.85638178181819</v>
          </cell>
        </row>
        <row r="139">
          <cell r="H139" t="str">
            <v>VIGILANTE ARMADO - 12X36 DIURNO</v>
          </cell>
          <cell r="BJ139">
            <v>302.23388</v>
          </cell>
        </row>
        <row r="140">
          <cell r="H140" t="str">
            <v>VIGILANTE ARMADO - 12X36 DIURNO</v>
          </cell>
          <cell r="BJ140">
            <v>302.23388</v>
          </cell>
        </row>
        <row r="141">
          <cell r="H141" t="str">
            <v>VIGILANTE ARMADO - 12X36 DIURNO</v>
          </cell>
          <cell r="BJ141">
            <v>302.23388</v>
          </cell>
        </row>
        <row r="142">
          <cell r="H142" t="str">
            <v>VIGILANTE ARMADO - 12X36 DIURNO</v>
          </cell>
          <cell r="BJ142">
            <v>0</v>
          </cell>
        </row>
        <row r="143">
          <cell r="H143" t="str">
            <v>VIGILANTE ARMADO - 12X36 DIURNO</v>
          </cell>
          <cell r="BJ143">
            <v>302.23388</v>
          </cell>
        </row>
        <row r="144">
          <cell r="H144" t="str">
            <v>VIGILANTE ARMADO - 220 H</v>
          </cell>
          <cell r="BJ144">
            <v>392.05908906666662</v>
          </cell>
        </row>
        <row r="145">
          <cell r="H145" t="str">
            <v>VIGILANTE ARMADO - 12X36 NOTURNO</v>
          </cell>
          <cell r="BJ145">
            <v>0</v>
          </cell>
        </row>
        <row r="146">
          <cell r="H146" t="str">
            <v>VIGILANTE ARMADO - 12X36 NOTURNO</v>
          </cell>
          <cell r="BJ146">
            <v>361.85638178181819</v>
          </cell>
        </row>
        <row r="147">
          <cell r="H147" t="str">
            <v>VIGILANTE ARMADO - 12X36 NOTURNO</v>
          </cell>
          <cell r="BJ147">
            <v>361.85638178181819</v>
          </cell>
        </row>
        <row r="148">
          <cell r="H148" t="str">
            <v>VIGILANTE ARMADO - 12X36 NOTURNO</v>
          </cell>
          <cell r="BJ148">
            <v>0</v>
          </cell>
        </row>
        <row r="149">
          <cell r="H149" t="str">
            <v>VIGILANTE ARMADO - 220 H</v>
          </cell>
          <cell r="BJ149">
            <v>392.05908906666662</v>
          </cell>
        </row>
        <row r="150">
          <cell r="H150" t="str">
            <v>VIGILANTE ARMADO - 12X36 DIURNO</v>
          </cell>
          <cell r="BJ150">
            <v>302.23388</v>
          </cell>
        </row>
        <row r="151">
          <cell r="H151" t="str">
            <v>VIGILANTE ARMADO - 12X36 DIURNO</v>
          </cell>
          <cell r="BJ151">
            <v>0</v>
          </cell>
        </row>
        <row r="152">
          <cell r="H152" t="str">
            <v>VIGILANTE ARMADO - 12X36 NOTURNO</v>
          </cell>
          <cell r="BJ152">
            <v>0</v>
          </cell>
        </row>
        <row r="153">
          <cell r="H153" t="str">
            <v>VIGILANTE ARMADO - 12X36 NOTURNO</v>
          </cell>
          <cell r="BJ153">
            <v>361.85638178181819</v>
          </cell>
        </row>
        <row r="154">
          <cell r="H154" t="str">
            <v>VIGILANTE ARMADO - 12X36 DIURNO</v>
          </cell>
          <cell r="BJ154">
            <v>0</v>
          </cell>
        </row>
        <row r="155">
          <cell r="H155" t="str">
            <v>VIGILANTE ARMADO - 12X36 DIURNO</v>
          </cell>
          <cell r="BJ155">
            <v>0</v>
          </cell>
        </row>
        <row r="156">
          <cell r="H156" t="str">
            <v>VIGILANTE ARMADO - 12X36 DIURNO</v>
          </cell>
          <cell r="BJ156">
            <v>302.23388</v>
          </cell>
        </row>
        <row r="157">
          <cell r="H157" t="str">
            <v>VIGILANTE ARMADO - 12X36 NOTURNO</v>
          </cell>
          <cell r="BJ157">
            <v>361.85638178181819</v>
          </cell>
        </row>
        <row r="158">
          <cell r="H158" t="str">
            <v>VIGILANTE ARMADO - 12X36 NOTURNO</v>
          </cell>
          <cell r="BJ158">
            <v>361.85638178181819</v>
          </cell>
        </row>
        <row r="159">
          <cell r="H159" t="str">
            <v>VIGILANTE ARMADO - 12X36 DIURNO</v>
          </cell>
          <cell r="BJ159">
            <v>302.23388</v>
          </cell>
        </row>
        <row r="160">
          <cell r="H160" t="str">
            <v>VIGILANTE ARMADO - 12X36 DIURNO</v>
          </cell>
          <cell r="BJ160">
            <v>302.23388</v>
          </cell>
        </row>
        <row r="161">
          <cell r="H161" t="str">
            <v>VIGILANTE ARMADO - 12X36 NOTURNO</v>
          </cell>
          <cell r="BJ161">
            <v>0</v>
          </cell>
        </row>
        <row r="162">
          <cell r="H162" t="str">
            <v>VIGILANTE ARMADO - 12X36 NOTURNO</v>
          </cell>
          <cell r="BJ162">
            <v>361.85638178181819</v>
          </cell>
        </row>
        <row r="163">
          <cell r="H163" t="str">
            <v>VIGILANTE ARMADO - 220 H</v>
          </cell>
          <cell r="BJ163">
            <v>392.05908906666662</v>
          </cell>
        </row>
        <row r="164">
          <cell r="H164" t="str">
            <v>VIGILANTE ARMADO - 220 H</v>
          </cell>
          <cell r="BJ164">
            <v>392.05908906666662</v>
          </cell>
        </row>
        <row r="165">
          <cell r="H165" t="str">
            <v>VIGILANTE ARMADO - 12X36 DIURNO</v>
          </cell>
          <cell r="BJ165">
            <v>302.23388</v>
          </cell>
        </row>
        <row r="166">
          <cell r="H166" t="str">
            <v>VIGILANTE ARMADO - 12X36 DIURNO</v>
          </cell>
          <cell r="BJ166">
            <v>0</v>
          </cell>
        </row>
        <row r="167">
          <cell r="H167" t="str">
            <v>VIGILANTE ARMADO - 12X36 DIURNO</v>
          </cell>
          <cell r="BJ167">
            <v>0</v>
          </cell>
        </row>
        <row r="168">
          <cell r="H168" t="str">
            <v>VIGILANTE ARMADO - 12X36 DIURNO</v>
          </cell>
          <cell r="BJ168">
            <v>302.23388</v>
          </cell>
        </row>
        <row r="169">
          <cell r="H169" t="str">
            <v>VIGILANTE ARMADO - 12X36 DIURNO</v>
          </cell>
          <cell r="BJ169">
            <v>302.23388</v>
          </cell>
        </row>
        <row r="170">
          <cell r="H170" t="str">
            <v>VIGILANTE ARMADO - 12X36 NOTURNO</v>
          </cell>
          <cell r="BJ170">
            <v>0</v>
          </cell>
        </row>
        <row r="171">
          <cell r="H171" t="str">
            <v>VIGILANTE ARMADO - 12X36 NOTURNO</v>
          </cell>
          <cell r="BJ171">
            <v>0</v>
          </cell>
        </row>
        <row r="172">
          <cell r="H172" t="str">
            <v>VIGILANTE ARMADO - 12X36 NOTURNO</v>
          </cell>
          <cell r="BJ172">
            <v>361.85638178181819</v>
          </cell>
        </row>
        <row r="173">
          <cell r="H173" t="str">
            <v>VIGILANTE ARMADO - 12X36 NOTURNO</v>
          </cell>
          <cell r="BJ173">
            <v>0</v>
          </cell>
        </row>
        <row r="174">
          <cell r="H174" t="str">
            <v>VIGILANTE ARMADO - 12X36 NOTURNO</v>
          </cell>
          <cell r="BJ174">
            <v>361.85638178181819</v>
          </cell>
        </row>
        <row r="175">
          <cell r="H175" t="str">
            <v>VIGILANTE ARMADO - 12X36 NOTURNO</v>
          </cell>
          <cell r="BJ175">
            <v>0</v>
          </cell>
        </row>
        <row r="176">
          <cell r="H176" t="str">
            <v>VIGILANTE ARMADO - 12X36 NOTURNO</v>
          </cell>
          <cell r="BJ176">
            <v>0</v>
          </cell>
        </row>
        <row r="177">
          <cell r="H177" t="str">
            <v>VIGILANTE ARMADO - 12X36 NOTURNO</v>
          </cell>
          <cell r="BJ177">
            <v>361.85638178181819</v>
          </cell>
        </row>
        <row r="178">
          <cell r="H178" t="str">
            <v>VIGILANTE ARMADO - 12X36 DIURNO</v>
          </cell>
          <cell r="BJ178">
            <v>302.23388</v>
          </cell>
        </row>
        <row r="179">
          <cell r="H179" t="str">
            <v>VIGILANTE ARMADO - 12X36 NOTURNO</v>
          </cell>
          <cell r="BJ179">
            <v>361.85638178181819</v>
          </cell>
        </row>
        <row r="180">
          <cell r="H180" t="str">
            <v>VIGILANTE ARMADO - 220 H</v>
          </cell>
          <cell r="BJ180">
            <v>392.05908906666662</v>
          </cell>
        </row>
        <row r="181">
          <cell r="H181" t="str">
            <v>VIGILANTE ARMADO - 12X36 DIURNO</v>
          </cell>
          <cell r="BJ181">
            <v>302.23388</v>
          </cell>
        </row>
        <row r="182">
          <cell r="H182" t="str">
            <v>VIGILANTE ARMADO - 12X36 DIURNO</v>
          </cell>
          <cell r="BJ182">
            <v>302.23388</v>
          </cell>
        </row>
        <row r="183">
          <cell r="H183" t="str">
            <v>VIGILANTE ARMADO - 12X36 DIURNO</v>
          </cell>
          <cell r="BJ183">
            <v>0</v>
          </cell>
        </row>
        <row r="184">
          <cell r="H184" t="str">
            <v>VIGILANTE ARMADO - 12X36 NOTURNO</v>
          </cell>
          <cell r="BJ184">
            <v>361.85638178181819</v>
          </cell>
        </row>
        <row r="185">
          <cell r="H185" t="str">
            <v>VIGILANTE ARMADO - 12X36 NOTURNO</v>
          </cell>
          <cell r="BJ185">
            <v>0</v>
          </cell>
        </row>
        <row r="186">
          <cell r="H186" t="str">
            <v>VIGILANTE ARMADO - 12X36 NOTURNO</v>
          </cell>
          <cell r="BJ186">
            <v>361.85638178181819</v>
          </cell>
        </row>
        <row r="187">
          <cell r="H187" t="str">
            <v>VIGILANTE ARMADO - 12X36 NOTURNO</v>
          </cell>
          <cell r="BJ187">
            <v>0</v>
          </cell>
        </row>
        <row r="188">
          <cell r="H188"/>
          <cell r="BJ188"/>
        </row>
        <row r="189">
          <cell r="H189"/>
          <cell r="BJ189"/>
        </row>
        <row r="197">
          <cell r="H197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415.08</v>
          </cell>
        </row>
        <row r="12">
          <cell r="B12">
            <v>1</v>
          </cell>
          <cell r="F12" t="str">
            <v>VIGILANTE ARMADO - 220 H</v>
          </cell>
          <cell r="R12">
            <v>415.08</v>
          </cell>
        </row>
        <row r="13">
          <cell r="B13">
            <v>0</v>
          </cell>
          <cell r="F13" t="str">
            <v>VIGILANTE ARMADO - 220 H</v>
          </cell>
          <cell r="R13">
            <v>0</v>
          </cell>
        </row>
        <row r="14">
          <cell r="B14">
            <v>1</v>
          </cell>
          <cell r="F14" t="str">
            <v>VIGILANTE ARMADO - 220 H</v>
          </cell>
          <cell r="R14">
            <v>415.08</v>
          </cell>
        </row>
        <row r="15">
          <cell r="B15">
            <v>0</v>
          </cell>
          <cell r="F15" t="str">
            <v>VIGILANTE ARMADO - 220 H</v>
          </cell>
          <cell r="R15">
            <v>0</v>
          </cell>
        </row>
        <row r="16">
          <cell r="B16">
            <v>0</v>
          </cell>
          <cell r="F16" t="str">
            <v>VIGILANTE ARMADO - 220 H</v>
          </cell>
          <cell r="R16">
            <v>0</v>
          </cell>
        </row>
        <row r="17">
          <cell r="B17">
            <v>1</v>
          </cell>
          <cell r="F17" t="str">
            <v>VIGILANTE ARMADO - 220 H</v>
          </cell>
          <cell r="R17">
            <v>415.08</v>
          </cell>
        </row>
        <row r="18">
          <cell r="B18">
            <v>1</v>
          </cell>
          <cell r="F18" t="str">
            <v>VIGILANTE ARMADO - 220 H</v>
          </cell>
          <cell r="R18">
            <v>415.08</v>
          </cell>
        </row>
        <row r="19">
          <cell r="B19">
            <v>1</v>
          </cell>
          <cell r="F19" t="str">
            <v>VIGILANTE ARMADO - 12X36 NOTURNO</v>
          </cell>
          <cell r="R19">
            <v>321.68700000000001</v>
          </cell>
        </row>
        <row r="20">
          <cell r="B20">
            <v>1</v>
          </cell>
          <cell r="F20" t="str">
            <v>VIGILANTE ARMADO - 12X36 NOTURNO</v>
          </cell>
          <cell r="R20">
            <v>321.68700000000001</v>
          </cell>
        </row>
        <row r="21">
          <cell r="B21">
            <v>1</v>
          </cell>
          <cell r="F21" t="str">
            <v>VIGILANTE ARMADO - 12X36 NOTURNO</v>
          </cell>
          <cell r="R21">
            <v>321.68700000000001</v>
          </cell>
        </row>
        <row r="22">
          <cell r="B22">
            <v>1</v>
          </cell>
          <cell r="F22" t="str">
            <v>VIGILANTE ARMADO - 12X36 DIURNO</v>
          </cell>
          <cell r="R22">
            <v>321.68700000000001</v>
          </cell>
        </row>
        <row r="23">
          <cell r="B23">
            <v>0</v>
          </cell>
          <cell r="F23" t="str">
            <v>VIGILANTE ARMADO - 12X36 DIURNO</v>
          </cell>
          <cell r="R23">
            <v>0</v>
          </cell>
        </row>
        <row r="24">
          <cell r="B24">
            <v>1</v>
          </cell>
          <cell r="F24" t="str">
            <v>VIGILANTE ARMADO - 12X36 NOTURNO</v>
          </cell>
          <cell r="R24">
            <v>321.68700000000001</v>
          </cell>
        </row>
        <row r="25">
          <cell r="B25">
            <v>1</v>
          </cell>
          <cell r="F25" t="str">
            <v>VIGILANTE ARMADO - 12X36 NOTURNO</v>
          </cell>
          <cell r="R25">
            <v>321.68700000000001</v>
          </cell>
        </row>
        <row r="26">
          <cell r="B26">
            <v>0</v>
          </cell>
          <cell r="F26" t="str">
            <v>VIGILANTE ARMADO - 12X36 NOTURNO</v>
          </cell>
          <cell r="R26">
            <v>0</v>
          </cell>
        </row>
        <row r="27">
          <cell r="B27">
            <v>1</v>
          </cell>
          <cell r="F27" t="str">
            <v>VIGILANTE ARMADO - 12X36 NOTURNO</v>
          </cell>
          <cell r="R27">
            <v>321.68700000000001</v>
          </cell>
        </row>
        <row r="28">
          <cell r="B28">
            <v>0</v>
          </cell>
          <cell r="F28" t="str">
            <v>VIGILANTE ARMADO - 12X36 DIURNO</v>
          </cell>
          <cell r="R28">
            <v>0</v>
          </cell>
        </row>
        <row r="29">
          <cell r="B29">
            <v>0</v>
          </cell>
          <cell r="F29" t="str">
            <v>VIGILANTE ARMADO - 12X36 NOTURNO</v>
          </cell>
          <cell r="R29">
            <v>0</v>
          </cell>
        </row>
        <row r="30">
          <cell r="B30">
            <v>0</v>
          </cell>
          <cell r="F30" t="str">
            <v>VIGILANTE ARMADO - 12X36 DIURNO</v>
          </cell>
          <cell r="R30">
            <v>0</v>
          </cell>
        </row>
        <row r="31">
          <cell r="B31">
            <v>0</v>
          </cell>
          <cell r="F31" t="str">
            <v>VIGILANTE ARMADO - 12X36 DIURNO</v>
          </cell>
          <cell r="R31">
            <v>0</v>
          </cell>
        </row>
        <row r="32">
          <cell r="B32">
            <v>1</v>
          </cell>
          <cell r="F32" t="str">
            <v>VIGILANTE ARMADO - 12X36 NOTURNO</v>
          </cell>
          <cell r="R32">
            <v>321.68700000000001</v>
          </cell>
        </row>
        <row r="33">
          <cell r="B33">
            <v>1</v>
          </cell>
          <cell r="F33" t="str">
            <v>VIGILANTE ARMADO - 220 H</v>
          </cell>
          <cell r="R33">
            <v>415.08</v>
          </cell>
        </row>
        <row r="34">
          <cell r="B34">
            <v>1</v>
          </cell>
          <cell r="F34" t="str">
            <v>VIGILANTE ARMADO - 12X36 DIURNO</v>
          </cell>
          <cell r="R34">
            <v>321.68700000000001</v>
          </cell>
        </row>
        <row r="35">
          <cell r="B35">
            <v>1</v>
          </cell>
          <cell r="F35" t="str">
            <v>VIGILANTE ARMADO - 220 H</v>
          </cell>
          <cell r="R35">
            <v>415.08</v>
          </cell>
        </row>
        <row r="36">
          <cell r="B36">
            <v>1</v>
          </cell>
          <cell r="F36" t="str">
            <v>VIGILANTE ARMADO - 12X36 NOTURNO</v>
          </cell>
          <cell r="R36">
            <v>321.68700000000001</v>
          </cell>
        </row>
        <row r="37">
          <cell r="B37">
            <v>0</v>
          </cell>
          <cell r="F37" t="str">
            <v>VIGILANTE ARMADO - 12X36 NOTURNO</v>
          </cell>
          <cell r="R37">
            <v>0</v>
          </cell>
        </row>
        <row r="38">
          <cell r="B38">
            <v>0</v>
          </cell>
          <cell r="F38" t="str">
            <v>VIGILANTE ARMADO - 12X36 NOTURNO</v>
          </cell>
          <cell r="R38">
            <v>0</v>
          </cell>
        </row>
        <row r="39">
          <cell r="B39">
            <v>1</v>
          </cell>
          <cell r="F39" t="str">
            <v>VIGILANTE ARMADO - 12X36 NOTURNO</v>
          </cell>
          <cell r="R39">
            <v>321.68700000000001</v>
          </cell>
        </row>
        <row r="40">
          <cell r="B40">
            <v>1</v>
          </cell>
          <cell r="F40" t="str">
            <v>VIGILANTE ARMADO - 12X36 DIURNO</v>
          </cell>
          <cell r="R40">
            <v>321.68700000000001</v>
          </cell>
        </row>
        <row r="41">
          <cell r="B41">
            <v>0</v>
          </cell>
          <cell r="F41" t="str">
            <v>VIGILANTE ARMADO - 12X36 DIURNO</v>
          </cell>
          <cell r="R41">
            <v>0</v>
          </cell>
        </row>
        <row r="42">
          <cell r="B42">
            <v>1</v>
          </cell>
          <cell r="F42" t="str">
            <v>VIGILANTE ARMADO - 12X36 DIURNO</v>
          </cell>
          <cell r="R42">
            <v>321.68700000000001</v>
          </cell>
        </row>
        <row r="43">
          <cell r="B43">
            <v>0</v>
          </cell>
          <cell r="F43" t="str">
            <v>VIGILANTE ARMADO - 12X36 DIURNO</v>
          </cell>
          <cell r="R43">
            <v>0</v>
          </cell>
        </row>
        <row r="44">
          <cell r="B44">
            <v>1</v>
          </cell>
          <cell r="F44" t="str">
            <v>VIGILANTE ARMADO - 12X36 DIURNO</v>
          </cell>
          <cell r="R44">
            <v>321.68700000000001</v>
          </cell>
        </row>
        <row r="45">
          <cell r="B45">
            <v>1</v>
          </cell>
          <cell r="F45" t="str">
            <v>VIGILANTE ARMADO - 12X36 DIURNO</v>
          </cell>
          <cell r="R45">
            <v>321.68700000000001</v>
          </cell>
        </row>
        <row r="46">
          <cell r="B46">
            <v>1</v>
          </cell>
          <cell r="F46" t="str">
            <v>VIGILANTE ARMADO - 12X36 DIURNO</v>
          </cell>
          <cell r="R46">
            <v>321.68700000000001</v>
          </cell>
        </row>
        <row r="47">
          <cell r="B47">
            <v>1</v>
          </cell>
          <cell r="F47" t="str">
            <v>VIGILANTE ARMADO - 220 H</v>
          </cell>
          <cell r="R47">
            <v>415.08</v>
          </cell>
        </row>
        <row r="48">
          <cell r="B48">
            <v>1</v>
          </cell>
          <cell r="F48" t="str">
            <v>VIGILANTE ARMADO - 12X36 NOTURNO</v>
          </cell>
          <cell r="R48">
            <v>321.68700000000001</v>
          </cell>
        </row>
        <row r="49">
          <cell r="B49">
            <v>1</v>
          </cell>
          <cell r="F49" t="str">
            <v>VIGILANTE ARMADO - 220 H</v>
          </cell>
          <cell r="R49">
            <v>415.08</v>
          </cell>
        </row>
        <row r="50">
          <cell r="B50">
            <v>0</v>
          </cell>
          <cell r="F50" t="str">
            <v>VIGILANTE ARMADO - 12X36 DIURNO</v>
          </cell>
          <cell r="R50">
            <v>0</v>
          </cell>
        </row>
        <row r="51">
          <cell r="B51">
            <v>1</v>
          </cell>
          <cell r="F51" t="str">
            <v>VIGILANTE ARMADO - 220 H</v>
          </cell>
          <cell r="R51">
            <v>415.08</v>
          </cell>
        </row>
        <row r="52">
          <cell r="B52">
            <v>0</v>
          </cell>
          <cell r="F52" t="str">
            <v>VIGILANTE ARMADO - 220 H</v>
          </cell>
          <cell r="R52">
            <v>0</v>
          </cell>
        </row>
        <row r="53">
          <cell r="B53">
            <v>0</v>
          </cell>
          <cell r="F53" t="str">
            <v>VIGILANTE ARMADO - 12X36 DIURNO</v>
          </cell>
          <cell r="R53">
            <v>0</v>
          </cell>
        </row>
        <row r="54">
          <cell r="B54">
            <v>0</v>
          </cell>
          <cell r="F54" t="str">
            <v>VIGILANTE ARMADO - 12X36 DIURNO</v>
          </cell>
          <cell r="R54">
            <v>0</v>
          </cell>
        </row>
        <row r="55">
          <cell r="B55">
            <v>1</v>
          </cell>
          <cell r="F55" t="str">
            <v>VIGILANTE ARMADO - 12X36 DIURNO</v>
          </cell>
          <cell r="R55">
            <v>321.68700000000001</v>
          </cell>
        </row>
        <row r="56">
          <cell r="B56">
            <v>1</v>
          </cell>
          <cell r="F56" t="str">
            <v>VIGILANTE ARMADO - 12X36 DIURNO</v>
          </cell>
          <cell r="R56">
            <v>321.68700000000001</v>
          </cell>
        </row>
        <row r="57">
          <cell r="B57">
            <v>1</v>
          </cell>
          <cell r="F57" t="str">
            <v>VIGILANTE ARMADO - 220 H</v>
          </cell>
          <cell r="R57">
            <v>415.08</v>
          </cell>
        </row>
        <row r="58">
          <cell r="B58">
            <v>0</v>
          </cell>
          <cell r="F58" t="str">
            <v>VIGILANTE ARMADO - 12X36 DIURNO</v>
          </cell>
          <cell r="R58">
            <v>0</v>
          </cell>
        </row>
        <row r="59">
          <cell r="B59">
            <v>1</v>
          </cell>
          <cell r="F59" t="str">
            <v>VIGILANTE ARMADO - 12X36 DIURNO</v>
          </cell>
          <cell r="R59">
            <v>321.68700000000001</v>
          </cell>
        </row>
        <row r="60">
          <cell r="B60">
            <v>0</v>
          </cell>
          <cell r="F60" t="str">
            <v>VIGILANTE ARMADO - 12X36 DIURNO</v>
          </cell>
          <cell r="R60">
            <v>0</v>
          </cell>
        </row>
        <row r="61">
          <cell r="B61">
            <v>1</v>
          </cell>
          <cell r="F61" t="str">
            <v>VIGILANTE ARMADO - 220 H</v>
          </cell>
          <cell r="R61">
            <v>415.08</v>
          </cell>
        </row>
        <row r="62">
          <cell r="B62">
            <v>0</v>
          </cell>
          <cell r="F62" t="str">
            <v>VIGILANTE ARMADO - 12X36 NOTURNO</v>
          </cell>
          <cell r="R62">
            <v>0</v>
          </cell>
        </row>
        <row r="63">
          <cell r="B63">
            <v>1</v>
          </cell>
          <cell r="F63" t="str">
            <v>VIGILANTE ARMADO - 12X36 DIURNO</v>
          </cell>
          <cell r="R63">
            <v>321.68700000000001</v>
          </cell>
        </row>
        <row r="64">
          <cell r="B64">
            <v>0</v>
          </cell>
          <cell r="F64" t="str">
            <v>VIGILANTE ARMADO - 12X36 DIURNO</v>
          </cell>
          <cell r="R64">
            <v>0</v>
          </cell>
        </row>
        <row r="65">
          <cell r="B65">
            <v>1</v>
          </cell>
          <cell r="F65" t="str">
            <v>VIGILANTE ARMADO - 12X36 DIURNO</v>
          </cell>
          <cell r="R65">
            <v>321.68700000000001</v>
          </cell>
        </row>
        <row r="66">
          <cell r="B66">
            <v>0</v>
          </cell>
          <cell r="F66" t="str">
            <v>VIGILANTE ARMADO - 12X36 DIURNO</v>
          </cell>
          <cell r="R66">
            <v>0</v>
          </cell>
        </row>
        <row r="67">
          <cell r="B67">
            <v>0</v>
          </cell>
          <cell r="F67" t="str">
            <v>VIGILANTE ARMADO - 12X36 NOTURNO</v>
          </cell>
          <cell r="R67">
            <v>0</v>
          </cell>
        </row>
        <row r="68">
          <cell r="B68">
            <v>1</v>
          </cell>
          <cell r="F68" t="str">
            <v>VIGILANTE ARMADO - 220 H</v>
          </cell>
          <cell r="R68">
            <v>415.08</v>
          </cell>
        </row>
        <row r="69">
          <cell r="B69">
            <v>1</v>
          </cell>
          <cell r="F69" t="str">
            <v>VIGILANTE ARMADO - 12X36 DIURNO</v>
          </cell>
          <cell r="R69">
            <v>321.68700000000001</v>
          </cell>
        </row>
        <row r="70">
          <cell r="B70">
            <v>0</v>
          </cell>
          <cell r="F70" t="str">
            <v>VIGILANTE ARMADO - 12X36 DIURNO</v>
          </cell>
          <cell r="R70">
            <v>0</v>
          </cell>
        </row>
        <row r="71">
          <cell r="B71">
            <v>1</v>
          </cell>
          <cell r="F71" t="str">
            <v>VIGILANTE ARMADO - 12X36 NOTURNO</v>
          </cell>
          <cell r="R71">
            <v>321.68700000000001</v>
          </cell>
        </row>
        <row r="72">
          <cell r="B72">
            <v>1</v>
          </cell>
          <cell r="F72" t="str">
            <v>VIGILANTE ARMADO - 12X36 DIURNO</v>
          </cell>
          <cell r="R72">
            <v>321.68700000000001</v>
          </cell>
        </row>
        <row r="73">
          <cell r="B73">
            <v>0</v>
          </cell>
          <cell r="F73" t="str">
            <v>VIGILANTE ARMADO - 12X36 DIURNO</v>
          </cell>
          <cell r="R73">
            <v>0</v>
          </cell>
        </row>
        <row r="74">
          <cell r="B74">
            <v>1</v>
          </cell>
          <cell r="F74" t="str">
            <v>VIGILANTE ARMADO - 12X36 NOTURNO</v>
          </cell>
          <cell r="R74">
            <v>321.68700000000001</v>
          </cell>
        </row>
        <row r="75">
          <cell r="B75">
            <v>1</v>
          </cell>
          <cell r="F75" t="str">
            <v>VIGILANTE ARMADO - 12X36 NOTURNO</v>
          </cell>
          <cell r="R75">
            <v>321.68700000000001</v>
          </cell>
        </row>
        <row r="76">
          <cell r="B76">
            <v>0</v>
          </cell>
          <cell r="F76" t="str">
            <v>VIGILANTE ARMADO - 12X36 DIURNO</v>
          </cell>
          <cell r="R76">
            <v>0</v>
          </cell>
        </row>
        <row r="77">
          <cell r="B77">
            <v>1</v>
          </cell>
          <cell r="F77" t="str">
            <v>VIGILANTE ARMADO - 12X36 NOTURNO</v>
          </cell>
          <cell r="R77">
            <v>321.68700000000001</v>
          </cell>
        </row>
        <row r="78">
          <cell r="B78">
            <v>0</v>
          </cell>
          <cell r="F78" t="str">
            <v>VIGILANTE ARMADO - 12X36 NOTURNO</v>
          </cell>
          <cell r="R78">
            <v>0</v>
          </cell>
        </row>
        <row r="79">
          <cell r="B79">
            <v>1</v>
          </cell>
          <cell r="F79" t="str">
            <v>VIGILANTE ARMADO - 12X36 DIURNO</v>
          </cell>
          <cell r="R79">
            <v>321.68700000000001</v>
          </cell>
        </row>
        <row r="80">
          <cell r="B80">
            <v>0</v>
          </cell>
          <cell r="F80" t="str">
            <v>VIGILANTE ARMADO - 12X36 NOTURNO</v>
          </cell>
          <cell r="R80">
            <v>0</v>
          </cell>
        </row>
        <row r="81">
          <cell r="B81">
            <v>1</v>
          </cell>
          <cell r="F81" t="str">
            <v>VIGILANTE ARMADO - 12X36 DIURNO</v>
          </cell>
          <cell r="R81">
            <v>321.68700000000001</v>
          </cell>
        </row>
        <row r="82">
          <cell r="B82">
            <v>0</v>
          </cell>
          <cell r="F82" t="str">
            <v>VIGILANTE ARMADO - 12X36 DIURNO</v>
          </cell>
          <cell r="R82">
            <v>0</v>
          </cell>
        </row>
        <row r="83">
          <cell r="B83">
            <v>1</v>
          </cell>
          <cell r="F83" t="str">
            <v>VIGILANTE ARMADO - 220 H</v>
          </cell>
          <cell r="R83">
            <v>415.08</v>
          </cell>
        </row>
        <row r="84">
          <cell r="B84">
            <v>1</v>
          </cell>
          <cell r="F84" t="str">
            <v>VIGILANTE ARMADO - 12X36 DIURNO</v>
          </cell>
          <cell r="R84">
            <v>321.68700000000001</v>
          </cell>
        </row>
        <row r="85">
          <cell r="B85">
            <v>0</v>
          </cell>
          <cell r="F85" t="str">
            <v>VIGILANTE ARMADO - 12X36 NOTURNO</v>
          </cell>
          <cell r="R85">
            <v>0</v>
          </cell>
        </row>
        <row r="86">
          <cell r="B86">
            <v>0</v>
          </cell>
          <cell r="F86" t="str">
            <v>VIGILANTE ARMADO - 220 H</v>
          </cell>
          <cell r="R86">
            <v>0</v>
          </cell>
        </row>
        <row r="87">
          <cell r="B87">
            <v>1</v>
          </cell>
          <cell r="F87" t="str">
            <v>VIGILANTE ARMADO - 12X36 DIURNO</v>
          </cell>
          <cell r="R87">
            <v>321.68700000000001</v>
          </cell>
        </row>
        <row r="88">
          <cell r="B88">
            <v>1</v>
          </cell>
          <cell r="F88" t="str">
            <v>VIGILANTE ARMADO - 12X36 DIURNO</v>
          </cell>
          <cell r="R88">
            <v>321.68700000000001</v>
          </cell>
        </row>
        <row r="89">
          <cell r="B89">
            <v>0</v>
          </cell>
          <cell r="F89" t="str">
            <v>VIGILANTE ARMADO - 12X36 DIURNO</v>
          </cell>
          <cell r="R89">
            <v>0</v>
          </cell>
        </row>
        <row r="90">
          <cell r="B90">
            <v>1</v>
          </cell>
          <cell r="F90" t="str">
            <v>VIGILANTE ARMADO - 12X36 DIURNO</v>
          </cell>
          <cell r="R90">
            <v>321.68700000000001</v>
          </cell>
        </row>
        <row r="91">
          <cell r="B91">
            <v>1</v>
          </cell>
          <cell r="F91" t="str">
            <v>VIGILANTE ARMADO - 220 H</v>
          </cell>
          <cell r="R91">
            <v>415.08</v>
          </cell>
        </row>
        <row r="92">
          <cell r="B92">
            <v>1</v>
          </cell>
          <cell r="F92" t="str">
            <v>VIGILANTE ARMADO - 220 H</v>
          </cell>
          <cell r="R92">
            <v>415.08</v>
          </cell>
        </row>
        <row r="93">
          <cell r="B93">
            <v>1</v>
          </cell>
          <cell r="F93" t="str">
            <v>VIGILANTE ARMADO - 220 H</v>
          </cell>
          <cell r="R93">
            <v>415.08</v>
          </cell>
        </row>
        <row r="94">
          <cell r="B94">
            <v>1</v>
          </cell>
          <cell r="F94" t="str">
            <v>VIGILANTE ARMADO - 220 H</v>
          </cell>
          <cell r="R94">
            <v>415.08</v>
          </cell>
        </row>
        <row r="95">
          <cell r="B95">
            <v>1</v>
          </cell>
          <cell r="F95" t="str">
            <v>VIGILANTE ARMADO - 220 H</v>
          </cell>
          <cell r="R95">
            <v>415.08</v>
          </cell>
        </row>
        <row r="96">
          <cell r="B96">
            <v>1</v>
          </cell>
          <cell r="F96" t="str">
            <v>VIGILANTE ARMADO - 12X36 NOTURNO</v>
          </cell>
          <cell r="R96">
            <v>321.68700000000001</v>
          </cell>
        </row>
        <row r="97">
          <cell r="B97">
            <v>1</v>
          </cell>
          <cell r="F97" t="str">
            <v>VIGILANTE ARMADO - 12X36 NOTURNO</v>
          </cell>
          <cell r="R97">
            <v>321.68700000000001</v>
          </cell>
        </row>
        <row r="98">
          <cell r="B98">
            <v>1</v>
          </cell>
          <cell r="F98" t="str">
            <v>VIGILANTE ARMADO - 12X36 DIURNO</v>
          </cell>
          <cell r="R98">
            <v>321.68700000000001</v>
          </cell>
        </row>
        <row r="99">
          <cell r="B99">
            <v>1</v>
          </cell>
          <cell r="F99" t="str">
            <v>VIGILANTE ARMADO - 12X36 DIURNO</v>
          </cell>
          <cell r="R99">
            <v>321.68700000000001</v>
          </cell>
        </row>
        <row r="100">
          <cell r="B100">
            <v>0</v>
          </cell>
          <cell r="F100" t="str">
            <v>VIGILANTE ARMADO - 220 H</v>
          </cell>
          <cell r="R100">
            <v>0</v>
          </cell>
        </row>
        <row r="101">
          <cell r="B101">
            <v>1</v>
          </cell>
          <cell r="F101" t="str">
            <v>VIGILANTE ARMADO - 220 H</v>
          </cell>
          <cell r="R101">
            <v>415.08</v>
          </cell>
        </row>
        <row r="102">
          <cell r="B102">
            <v>1</v>
          </cell>
          <cell r="F102" t="str">
            <v>VIGILANTE ARMADO - 220 H</v>
          </cell>
          <cell r="R102">
            <v>415.08</v>
          </cell>
        </row>
        <row r="103">
          <cell r="B103">
            <v>0</v>
          </cell>
          <cell r="F103" t="str">
            <v>VIGILANTE ARMADO - 220 H</v>
          </cell>
          <cell r="R103">
            <v>0</v>
          </cell>
        </row>
        <row r="104">
          <cell r="B104">
            <v>0</v>
          </cell>
          <cell r="F104" t="str">
            <v>VIGILANTE ARMADO - 220 H</v>
          </cell>
          <cell r="R104">
            <v>0</v>
          </cell>
        </row>
        <row r="105">
          <cell r="B105">
            <v>1</v>
          </cell>
          <cell r="F105" t="str">
            <v>VIGILANTE ARMADO - 220 H</v>
          </cell>
          <cell r="R105">
            <v>415.08</v>
          </cell>
        </row>
        <row r="106">
          <cell r="B106">
            <v>0</v>
          </cell>
          <cell r="F106" t="str">
            <v>VIGILANTE ARMADO - 220 H</v>
          </cell>
          <cell r="R106">
            <v>0</v>
          </cell>
        </row>
        <row r="107">
          <cell r="B107">
            <v>1</v>
          </cell>
          <cell r="F107" t="str">
            <v>VIGILANTE ARMADO - 12X36 DIURNO</v>
          </cell>
          <cell r="R107">
            <v>321.68700000000001</v>
          </cell>
        </row>
        <row r="108">
          <cell r="B108">
            <v>1</v>
          </cell>
          <cell r="F108" t="str">
            <v>VIGILANTE ARMADO - 12X36 NOTURNO</v>
          </cell>
          <cell r="R108">
            <v>321.68700000000001</v>
          </cell>
        </row>
        <row r="109">
          <cell r="B109">
            <v>1</v>
          </cell>
          <cell r="F109" t="str">
            <v>VIGILANTE ARMADO - 12X36 DIURNO</v>
          </cell>
          <cell r="R109">
            <v>321.68700000000001</v>
          </cell>
        </row>
        <row r="110">
          <cell r="B110">
            <v>1</v>
          </cell>
          <cell r="F110" t="str">
            <v>VIGILANTE ARMADO - 12X36 NOTURNO</v>
          </cell>
          <cell r="R110">
            <v>321.68700000000001</v>
          </cell>
        </row>
        <row r="111">
          <cell r="B111">
            <v>0</v>
          </cell>
          <cell r="F111" t="str">
            <v>VIGILANTE ARMADO - 220 H</v>
          </cell>
          <cell r="R111">
            <v>0</v>
          </cell>
        </row>
        <row r="112">
          <cell r="B112">
            <v>1</v>
          </cell>
          <cell r="F112" t="str">
            <v>VIGILANTE ARMADO - 220 H</v>
          </cell>
          <cell r="R112">
            <v>415.08</v>
          </cell>
        </row>
        <row r="113">
          <cell r="B113">
            <v>1</v>
          </cell>
          <cell r="F113" t="str">
            <v>VIGILANTE ARMADO - 220 H</v>
          </cell>
          <cell r="R113">
            <v>415.08</v>
          </cell>
        </row>
        <row r="114">
          <cell r="B114">
            <v>0</v>
          </cell>
          <cell r="F114" t="str">
            <v>VIGILANTE ARMADO - 220 H</v>
          </cell>
          <cell r="R114">
            <v>0</v>
          </cell>
        </row>
        <row r="115">
          <cell r="B115">
            <v>0</v>
          </cell>
          <cell r="F115" t="str">
            <v>VIGILANTE ARMADO - 220 H</v>
          </cell>
          <cell r="R115">
            <v>0</v>
          </cell>
        </row>
        <row r="116">
          <cell r="B116">
            <v>1</v>
          </cell>
          <cell r="F116" t="str">
            <v>VIGILANTE ARMADO - 220 H</v>
          </cell>
          <cell r="R116">
            <v>415.08</v>
          </cell>
        </row>
        <row r="117">
          <cell r="B117">
            <v>1</v>
          </cell>
          <cell r="F117" t="str">
            <v>VIGILANTE ARMADO - 220 H</v>
          </cell>
          <cell r="R117">
            <v>415.08</v>
          </cell>
        </row>
        <row r="118">
          <cell r="B118">
            <v>1</v>
          </cell>
          <cell r="F118" t="str">
            <v>VIGILANTE ARMADO - 220 H</v>
          </cell>
          <cell r="R118">
            <v>415.08</v>
          </cell>
        </row>
        <row r="119">
          <cell r="B119">
            <v>1</v>
          </cell>
          <cell r="F119" t="str">
            <v>VIGILANTE ARMADO - 220 H</v>
          </cell>
          <cell r="R119">
            <v>415.08</v>
          </cell>
        </row>
        <row r="120">
          <cell r="B120">
            <v>0</v>
          </cell>
          <cell r="F120" t="str">
            <v>VIGILANTE ARMADO - 12X36 DIURNO</v>
          </cell>
          <cell r="R120">
            <v>0</v>
          </cell>
        </row>
        <row r="121">
          <cell r="B121">
            <v>1</v>
          </cell>
          <cell r="F121" t="str">
            <v>VIGILANTE ARMADO - 220 H</v>
          </cell>
          <cell r="R121">
            <v>415.08</v>
          </cell>
        </row>
        <row r="122">
          <cell r="B122">
            <v>1</v>
          </cell>
          <cell r="F122" t="str">
            <v>VIGILANTE ARMADO - 12X36 DIURNO</v>
          </cell>
          <cell r="R122">
            <v>321.68700000000001</v>
          </cell>
        </row>
        <row r="123">
          <cell r="B123">
            <v>1</v>
          </cell>
          <cell r="F123" t="str">
            <v>VIGILANTE ARMADO - 12X36 NOTURNO</v>
          </cell>
          <cell r="R123">
            <v>321.68700000000001</v>
          </cell>
        </row>
        <row r="124">
          <cell r="B124">
            <v>1</v>
          </cell>
          <cell r="F124" t="str">
            <v>VIGILANTE ARMADO - 12X36 DIURNO</v>
          </cell>
          <cell r="R124">
            <v>321.68700000000001</v>
          </cell>
        </row>
        <row r="125">
          <cell r="B125">
            <v>0</v>
          </cell>
          <cell r="F125" t="str">
            <v>VIGILANTE ARMADO - 12X36 DIURNO</v>
          </cell>
          <cell r="R125">
            <v>0</v>
          </cell>
        </row>
        <row r="126">
          <cell r="B126">
            <v>0</v>
          </cell>
          <cell r="F126" t="str">
            <v>VIGILANTE ARMADO - 12X36 DIURNO</v>
          </cell>
          <cell r="R126">
            <v>0</v>
          </cell>
        </row>
        <row r="127">
          <cell r="B127">
            <v>1</v>
          </cell>
          <cell r="F127" t="str">
            <v>VIGILANTE ARMADO - 12X36 NOTURNO</v>
          </cell>
          <cell r="R127">
            <v>321.68700000000001</v>
          </cell>
        </row>
        <row r="128">
          <cell r="B128">
            <v>0</v>
          </cell>
          <cell r="F128" t="str">
            <v>VIGILANTE ARMADO - 12X36 NOTURNO</v>
          </cell>
          <cell r="R128">
            <v>0</v>
          </cell>
        </row>
        <row r="129">
          <cell r="B129">
            <v>1</v>
          </cell>
          <cell r="F129" t="str">
            <v>VIGILANTE ARMADO - 220 H</v>
          </cell>
          <cell r="R129">
            <v>415.08</v>
          </cell>
        </row>
        <row r="130">
          <cell r="B130">
            <v>1</v>
          </cell>
          <cell r="F130" t="str">
            <v>VIGILANTE ARMADO - 220 H</v>
          </cell>
          <cell r="R130">
            <v>415.08</v>
          </cell>
        </row>
        <row r="131">
          <cell r="B131">
            <v>1</v>
          </cell>
          <cell r="F131" t="str">
            <v>VIGILANTE ARMADO - 220 H</v>
          </cell>
          <cell r="R131">
            <v>415.08</v>
          </cell>
        </row>
        <row r="132">
          <cell r="B132">
            <v>1</v>
          </cell>
          <cell r="F132" t="str">
            <v>VIGILANTE ARMADO - 12X36 NOTURNO</v>
          </cell>
          <cell r="R132">
            <v>321.68700000000001</v>
          </cell>
        </row>
        <row r="133">
          <cell r="B133">
            <v>0</v>
          </cell>
          <cell r="F133" t="str">
            <v>VIGILANTE ARMADO - 12X36 NOTURNO</v>
          </cell>
          <cell r="R133">
            <v>0</v>
          </cell>
        </row>
        <row r="134">
          <cell r="B134">
            <v>0</v>
          </cell>
          <cell r="F134" t="str">
            <v>VIGILANTE ARMADO - 12X36 NOTURNO</v>
          </cell>
          <cell r="R134">
            <v>0</v>
          </cell>
        </row>
        <row r="135">
          <cell r="B135">
            <v>1</v>
          </cell>
          <cell r="F135" t="str">
            <v>VIGILANTE ARMADO - 12X36 NOTURNO</v>
          </cell>
          <cell r="R135">
            <v>321.68700000000001</v>
          </cell>
        </row>
        <row r="136">
          <cell r="B136">
            <v>1</v>
          </cell>
          <cell r="F136" t="str">
            <v>VIGILANTE ARMADO - 220 H</v>
          </cell>
          <cell r="R136">
            <v>415.08</v>
          </cell>
        </row>
        <row r="137">
          <cell r="B137">
            <v>1</v>
          </cell>
          <cell r="F137" t="str">
            <v>VIGILANTE ARMADO - 12X36 NOTURNO</v>
          </cell>
          <cell r="R137">
            <v>321.68700000000001</v>
          </cell>
        </row>
        <row r="138">
          <cell r="B138">
            <v>1</v>
          </cell>
          <cell r="F138" t="str">
            <v>VIGILANTE ARMADO - 12X36 NOTURNO</v>
          </cell>
          <cell r="R138">
            <v>321.68700000000001</v>
          </cell>
        </row>
        <row r="139">
          <cell r="B139">
            <v>1</v>
          </cell>
          <cell r="F139" t="str">
            <v>VIGILANTE ARMADO - 12X36 DIURNO</v>
          </cell>
          <cell r="R139">
            <v>321.68700000000001</v>
          </cell>
        </row>
        <row r="140">
          <cell r="B140">
            <v>1</v>
          </cell>
          <cell r="F140" t="str">
            <v>VIGILANTE ARMADO - 12X36 DIURNO</v>
          </cell>
          <cell r="R140">
            <v>321.68700000000001</v>
          </cell>
        </row>
        <row r="141">
          <cell r="B141">
            <v>1</v>
          </cell>
          <cell r="F141" t="str">
            <v>VIGILANTE ARMADO - 12X36 DIURNO</v>
          </cell>
          <cell r="R141">
            <v>321.68700000000001</v>
          </cell>
        </row>
        <row r="142">
          <cell r="B142">
            <v>0</v>
          </cell>
          <cell r="F142" t="str">
            <v>VIGILANTE ARMADO - 12X36 DIURNO</v>
          </cell>
          <cell r="R142">
            <v>0</v>
          </cell>
        </row>
        <row r="143">
          <cell r="B143">
            <v>1</v>
          </cell>
          <cell r="F143" t="str">
            <v>VIGILANTE ARMADO - 12X36 DIURNO</v>
          </cell>
          <cell r="R143">
            <v>321.68700000000001</v>
          </cell>
        </row>
        <row r="144">
          <cell r="B144">
            <v>1</v>
          </cell>
          <cell r="F144" t="str">
            <v>VIGILANTE ARMADO - 220 H</v>
          </cell>
          <cell r="R144">
            <v>415.08</v>
          </cell>
        </row>
        <row r="145">
          <cell r="B145">
            <v>0</v>
          </cell>
          <cell r="F145" t="str">
            <v>VIGILANTE ARMADO - 12X36 NOTURNO</v>
          </cell>
          <cell r="R145">
            <v>0</v>
          </cell>
        </row>
        <row r="146">
          <cell r="B146">
            <v>1</v>
          </cell>
          <cell r="F146" t="str">
            <v>VIGILANTE ARMADO - 12X36 NOTURNO</v>
          </cell>
          <cell r="R146">
            <v>321.68700000000001</v>
          </cell>
        </row>
        <row r="147">
          <cell r="B147">
            <v>1</v>
          </cell>
          <cell r="F147" t="str">
            <v>VIGILANTE ARMADO - 12X36 NOTURNO</v>
          </cell>
          <cell r="R147">
            <v>321.68700000000001</v>
          </cell>
        </row>
        <row r="148">
          <cell r="B148">
            <v>0</v>
          </cell>
          <cell r="F148" t="str">
            <v>VIGILANTE ARMADO - 12X36 NOTURNO</v>
          </cell>
          <cell r="R148">
            <v>0</v>
          </cell>
        </row>
        <row r="149">
          <cell r="B149">
            <v>1</v>
          </cell>
          <cell r="F149" t="str">
            <v>VIGILANTE ARMADO - 220 H</v>
          </cell>
          <cell r="R149">
            <v>415.08</v>
          </cell>
        </row>
        <row r="150">
          <cell r="B150">
            <v>1</v>
          </cell>
          <cell r="F150" t="str">
            <v>VIGILANTE ARMADO - 12X36 DIURNO</v>
          </cell>
          <cell r="R150">
            <v>321.68700000000001</v>
          </cell>
        </row>
        <row r="151">
          <cell r="B151">
            <v>0</v>
          </cell>
          <cell r="F151" t="str">
            <v>VIGILANTE ARMADO - 12X36 DIURNO</v>
          </cell>
          <cell r="R151">
            <v>0</v>
          </cell>
        </row>
        <row r="152">
          <cell r="B152">
            <v>0</v>
          </cell>
          <cell r="F152" t="str">
            <v>VIGILANTE ARMADO - 12X36 NOTURNO</v>
          </cell>
          <cell r="R152">
            <v>0</v>
          </cell>
        </row>
        <row r="153">
          <cell r="B153">
            <v>1</v>
          </cell>
          <cell r="F153" t="str">
            <v>VIGILANTE ARMADO - 12X36 NOTURNO</v>
          </cell>
          <cell r="R153">
            <v>321.68700000000001</v>
          </cell>
        </row>
        <row r="154">
          <cell r="B154">
            <v>0</v>
          </cell>
          <cell r="F154" t="str">
            <v>VIGILANTE ARMADO - 12X36 DIURNO</v>
          </cell>
          <cell r="R154">
            <v>0</v>
          </cell>
        </row>
        <row r="155">
          <cell r="B155">
            <v>0</v>
          </cell>
          <cell r="F155" t="str">
            <v>VIGILANTE ARMADO - 12X36 DIURNO</v>
          </cell>
          <cell r="R155">
            <v>0</v>
          </cell>
        </row>
        <row r="156">
          <cell r="B156">
            <v>1</v>
          </cell>
          <cell r="F156" t="str">
            <v>VIGILANTE ARMADO - 12X36 DIURNO</v>
          </cell>
          <cell r="R156">
            <v>321.68700000000001</v>
          </cell>
        </row>
        <row r="157">
          <cell r="B157">
            <v>1</v>
          </cell>
          <cell r="F157" t="str">
            <v>VIGILANTE ARMADO - 12X36 NOTURNO</v>
          </cell>
          <cell r="R157">
            <v>321.68700000000001</v>
          </cell>
        </row>
        <row r="158">
          <cell r="B158">
            <v>1</v>
          </cell>
          <cell r="F158" t="str">
            <v>VIGILANTE ARMADO - 12X36 NOTURNO</v>
          </cell>
          <cell r="R158">
            <v>321.68700000000001</v>
          </cell>
        </row>
        <row r="159">
          <cell r="B159">
            <v>1</v>
          </cell>
          <cell r="F159" t="str">
            <v>VIGILANTE ARMADO - 12X36 DIURNO</v>
          </cell>
          <cell r="R159">
            <v>321.68700000000001</v>
          </cell>
        </row>
        <row r="160">
          <cell r="B160">
            <v>1</v>
          </cell>
          <cell r="F160" t="str">
            <v>VIGILANTE ARMADO - 12X36 DIURNO</v>
          </cell>
          <cell r="R160">
            <v>321.68700000000001</v>
          </cell>
        </row>
        <row r="161">
          <cell r="B161">
            <v>0</v>
          </cell>
          <cell r="F161" t="str">
            <v>VIGILANTE ARMADO - 12X36 NOTURNO</v>
          </cell>
          <cell r="R161">
            <v>0</v>
          </cell>
        </row>
        <row r="162">
          <cell r="B162">
            <v>1</v>
          </cell>
          <cell r="F162" t="str">
            <v>VIGILANTE ARMADO - 12X36 NOTURNO</v>
          </cell>
          <cell r="R162">
            <v>321.68700000000001</v>
          </cell>
        </row>
        <row r="163">
          <cell r="B163">
            <v>1</v>
          </cell>
          <cell r="F163" t="str">
            <v>VIGILANTE ARMADO - 220 H</v>
          </cell>
          <cell r="R163">
            <v>415.08</v>
          </cell>
        </row>
        <row r="164">
          <cell r="B164">
            <v>1</v>
          </cell>
          <cell r="F164" t="str">
            <v>VIGILANTE ARMADO - 220 H</v>
          </cell>
          <cell r="R164">
            <v>415.08</v>
          </cell>
        </row>
        <row r="165">
          <cell r="B165">
            <v>1</v>
          </cell>
          <cell r="F165" t="str">
            <v>VIGILANTE ARMADO - 12X36 DIURNO</v>
          </cell>
          <cell r="R165">
            <v>321.68700000000001</v>
          </cell>
        </row>
        <row r="166">
          <cell r="B166">
            <v>0</v>
          </cell>
          <cell r="F166" t="str">
            <v>VIGILANTE ARMADO - 12X36 DIURNO</v>
          </cell>
          <cell r="R166">
            <v>0</v>
          </cell>
        </row>
        <row r="167">
          <cell r="B167">
            <v>0</v>
          </cell>
          <cell r="F167" t="str">
            <v>VIGILANTE ARMADO - 12X36 DIURNO</v>
          </cell>
          <cell r="R167">
            <v>0</v>
          </cell>
        </row>
        <row r="168">
          <cell r="B168">
            <v>1</v>
          </cell>
          <cell r="F168" t="str">
            <v>VIGILANTE ARMADO - 12X36 DIURNO</v>
          </cell>
          <cell r="R168">
            <v>321.68700000000001</v>
          </cell>
        </row>
        <row r="169">
          <cell r="B169">
            <v>1</v>
          </cell>
          <cell r="F169" t="str">
            <v>VIGILANTE ARMADO - 12X36 DIURNO</v>
          </cell>
          <cell r="R169">
            <v>321.68700000000001</v>
          </cell>
        </row>
        <row r="170">
          <cell r="B170">
            <v>0</v>
          </cell>
          <cell r="F170" t="str">
            <v>VIGILANTE ARMADO - 12X36 NOTURNO</v>
          </cell>
          <cell r="R170">
            <v>0</v>
          </cell>
        </row>
        <row r="171">
          <cell r="B171">
            <v>0</v>
          </cell>
          <cell r="F171" t="str">
            <v>VIGILANTE ARMADO - 12X36 NOTURNO</v>
          </cell>
          <cell r="R171">
            <v>0</v>
          </cell>
        </row>
        <row r="172">
          <cell r="B172">
            <v>1</v>
          </cell>
          <cell r="F172" t="str">
            <v>VIGILANTE ARMADO - 12X36 NOTURNO</v>
          </cell>
          <cell r="R172">
            <v>321.68700000000001</v>
          </cell>
        </row>
        <row r="173">
          <cell r="B173">
            <v>0</v>
          </cell>
          <cell r="F173" t="str">
            <v>VIGILANTE ARMADO - 12X36 NOTURNO</v>
          </cell>
          <cell r="R173">
            <v>0</v>
          </cell>
        </row>
        <row r="174">
          <cell r="B174">
            <v>1</v>
          </cell>
          <cell r="F174" t="str">
            <v>VIGILANTE ARMADO - 12X36 NOTURNO</v>
          </cell>
          <cell r="R174">
            <v>321.68700000000001</v>
          </cell>
        </row>
        <row r="175">
          <cell r="B175">
            <v>0</v>
          </cell>
          <cell r="F175" t="str">
            <v>VIGILANTE ARMADO - 12X36 NOTURNO</v>
          </cell>
          <cell r="R175">
            <v>0</v>
          </cell>
        </row>
        <row r="176">
          <cell r="B176">
            <v>0</v>
          </cell>
          <cell r="F176" t="str">
            <v>VIGILANTE ARMADO - 12X36 NOTURNO</v>
          </cell>
          <cell r="R176">
            <v>0</v>
          </cell>
        </row>
        <row r="177">
          <cell r="B177">
            <v>1</v>
          </cell>
          <cell r="F177" t="str">
            <v>VIGILANTE ARMADO - 12X36 NOTURNO</v>
          </cell>
          <cell r="R177">
            <v>321.68700000000001</v>
          </cell>
        </row>
        <row r="178">
          <cell r="B178">
            <v>1</v>
          </cell>
          <cell r="F178" t="str">
            <v>VIGILANTE ARMADO - 12X36 DIURNO</v>
          </cell>
          <cell r="R178">
            <v>321.68700000000001</v>
          </cell>
        </row>
        <row r="179">
          <cell r="B179">
            <v>1</v>
          </cell>
          <cell r="F179" t="str">
            <v>VIGILANTE ARMADO - 12X36 NOTURNO</v>
          </cell>
          <cell r="R179">
            <v>321.68700000000001</v>
          </cell>
        </row>
        <row r="180">
          <cell r="B180">
            <v>1</v>
          </cell>
          <cell r="F180" t="str">
            <v>VIGILANTE ARMADO - 220 H</v>
          </cell>
          <cell r="R180">
            <v>415.08</v>
          </cell>
        </row>
        <row r="181">
          <cell r="B181">
            <v>1</v>
          </cell>
          <cell r="F181" t="str">
            <v>VIGILANTE ARMADO - 12X36 DIURNO</v>
          </cell>
          <cell r="R181">
            <v>321.68700000000001</v>
          </cell>
        </row>
        <row r="182">
          <cell r="B182">
            <v>1</v>
          </cell>
          <cell r="F182" t="str">
            <v>VIGILANTE ARMADO - 12X36 DIURNO</v>
          </cell>
          <cell r="R182">
            <v>321.68700000000001</v>
          </cell>
        </row>
        <row r="183">
          <cell r="B183">
            <v>0</v>
          </cell>
          <cell r="F183" t="str">
            <v>VIGILANTE ARMADO - 12X36 DIURNO</v>
          </cell>
          <cell r="R183">
            <v>0</v>
          </cell>
        </row>
        <row r="184">
          <cell r="B184">
            <v>1</v>
          </cell>
          <cell r="F184" t="str">
            <v>VIGILANTE ARMADO - 12X36 NOTURNO</v>
          </cell>
          <cell r="R184">
            <v>321.68700000000001</v>
          </cell>
        </row>
        <row r="185">
          <cell r="B185">
            <v>0</v>
          </cell>
          <cell r="F185" t="str">
            <v>VIGILANTE ARMADO - 12X36 NOTURNO</v>
          </cell>
          <cell r="R185">
            <v>0</v>
          </cell>
        </row>
        <row r="186">
          <cell r="B186">
            <v>1</v>
          </cell>
          <cell r="F186" t="str">
            <v>VIGILANTE ARMADO - 12X36 NOTURNO</v>
          </cell>
          <cell r="R186">
            <v>321.68700000000001</v>
          </cell>
        </row>
        <row r="187">
          <cell r="B187">
            <v>0</v>
          </cell>
          <cell r="F187" t="str">
            <v>VIGILANTE ARMADO - 12X36 NOTURNO</v>
          </cell>
          <cell r="R187">
            <v>0</v>
          </cell>
        </row>
        <row r="188">
          <cell r="B188"/>
          <cell r="F188"/>
          <cell r="R188"/>
        </row>
        <row r="189">
          <cell r="B189"/>
          <cell r="F189"/>
          <cell r="R189"/>
        </row>
        <row r="190">
          <cell r="B190"/>
          <cell r="F190"/>
          <cell r="R190"/>
        </row>
        <row r="198">
          <cell r="B198" t="str">
            <v>FOI DEFINIDO QUE A METODOLOGIA DO CÁLCULO DE DIAS PARA VA E VT SERÁ IGUAL A "DIAS (20) MENOS DIAS ÚTEIS NÃO TRABALHADOS"</v>
          </cell>
          <cell r="F198"/>
          <cell r="R198"/>
        </row>
        <row r="199">
          <cell r="B199" t="str">
            <v xml:space="preserve">INICIALMENTE, QUANDO HOUVER FALTAS, FÉRIAS, AFASTAMENTOS, ETC, COM SUBSTITUTO, OS DIAS TRABALHADOS PELO SUBSTITUTO PODERÃO SER LANÇADOS NO TITULAR. </v>
          </cell>
          <cell r="F199"/>
          <cell r="R199"/>
        </row>
        <row r="200">
          <cell r="B200" t="str">
            <v>COM RELAÇÃO AO VALE TRANSPORTE, O DESCONTO DE 6% TERÁ SEMPRE DE SER PROPORCIONALIZADO PELOS DIAS TRABALHADOS NO MÊS (ISSO PARA O TITULAR E O SUBSTITUTO, SE HOUVER)</v>
          </cell>
          <cell r="F200"/>
          <cell r="R200"/>
        </row>
        <row r="201">
          <cell r="B201" t="str">
            <v>COM RELAÇÃO AO VALE TRANSPORTE, NAS FÉRIAS E FALTAS COM SUBSTITUTO, A REGRA É SEGUIR O TITULAR. SE ELE RECEBE O SUBSTITUTO RECEBE. SE NÃO RECEBE, O SUBSTITUTO NÃO RECEBE.</v>
          </cell>
          <cell r="F201"/>
          <cell r="R201"/>
        </row>
        <row r="202">
          <cell r="B202" t="str">
            <v>COM RELAÇÃO AO VALE TRANSPORTE, NAS LICENÇAS MATERNIDADE OU INSS E NAS DEMISSÕES,  A REGRA É SEGUIR O SUBSTITUTO OU NOVO CONTRATADO.</v>
          </cell>
          <cell r="F202"/>
          <cell r="R202"/>
        </row>
        <row r="203">
          <cell r="B203" t="str">
            <v>COM RELAÇÃO AO VALE TRANSPORTE, NO MÊS DA DEMISSÃO COM NOVO CONTRATADO,  SÓ PODE HAVER UM DESCONTO DE R$ 1,00  (POR DEFINIÇÃO SERÁ O DEMITIDO) POR POSTO DE TRABALHO.</v>
          </cell>
          <cell r="F203"/>
          <cell r="R203"/>
        </row>
        <row r="204">
          <cell r="B204" t="str">
            <v>COM RELAÇÃO AO VALE ALIMENTAÇÃO, OS VALORES DE CESTA BÁSICA SERÃO PROPORCIONALIZADOS. UTILIZAR O MESMO CRITÉRIO DOS TICKETS, OU SEJA, 20 DIAS MENOS DIAS ÚTEIS NÃO TRABALHADOS</v>
          </cell>
          <cell r="F204"/>
          <cell r="R204"/>
        </row>
      </sheetData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  2"/>
      <sheetName val="FAT07.2022"/>
      <sheetName val="VT"/>
      <sheetName val="ASSISTENCIA MEDICA"/>
      <sheetName val="SEGURO"/>
      <sheetName val="CESTA"/>
      <sheetName val="ODONTO"/>
      <sheetName val="VA E VT  MENSAL "/>
      <sheetName val=" VA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SIMULAÇÃO VALE ALIMENTAÇÃO
 (CONFORME DIAS UTEIS DO MÊS)</v>
          </cell>
        </row>
        <row r="4">
          <cell r="G4" t="str">
            <v>CARGO</v>
          </cell>
          <cell r="K4" t="str">
            <v>DIAS TRABALHADOS</v>
          </cell>
          <cell r="Q4" t="str">
            <v>DIAS UTEIS</v>
          </cell>
          <cell r="U4" t="str">
            <v>TOTAL C/ DESCONTO</v>
          </cell>
          <cell r="AG4" t="str">
            <v>TOTAL VT</v>
          </cell>
        </row>
        <row r="5">
          <cell r="G5" t="str">
            <v>VIGILANTE ARMADO - 220 H</v>
          </cell>
          <cell r="K5">
            <v>3</v>
          </cell>
          <cell r="Q5">
            <v>1</v>
          </cell>
          <cell r="U5">
            <v>20.75</v>
          </cell>
          <cell r="AG5">
            <v>0</v>
          </cell>
        </row>
        <row r="6">
          <cell r="G6" t="str">
            <v>VIGILANTE ARMADO - 220 H</v>
          </cell>
          <cell r="K6">
            <v>27</v>
          </cell>
          <cell r="Q6">
            <v>20</v>
          </cell>
          <cell r="U6">
            <v>415.08</v>
          </cell>
          <cell r="AG6">
            <v>0</v>
          </cell>
        </row>
        <row r="7">
          <cell r="U7">
            <v>435.83</v>
          </cell>
          <cell r="AG7">
            <v>0</v>
          </cell>
        </row>
        <row r="8">
          <cell r="G8" t="str">
            <v>VIGILANTE ARMADO - 220 H</v>
          </cell>
          <cell r="K8">
            <v>4</v>
          </cell>
          <cell r="Q8">
            <v>3</v>
          </cell>
          <cell r="U8">
            <v>62.26</v>
          </cell>
          <cell r="AG8">
            <v>0</v>
          </cell>
        </row>
        <row r="9">
          <cell r="G9" t="str">
            <v>VIGILANTE ARMADO - 220 H</v>
          </cell>
          <cell r="K9">
            <v>26</v>
          </cell>
          <cell r="Q9">
            <v>18</v>
          </cell>
          <cell r="U9">
            <v>373.57</v>
          </cell>
          <cell r="AG9">
            <v>0</v>
          </cell>
        </row>
        <row r="10">
          <cell r="U10">
            <v>435.83</v>
          </cell>
          <cell r="AG10">
            <v>0</v>
          </cell>
        </row>
        <row r="11">
          <cell r="G11" t="str">
            <v>VIGILANTE ARMADO - 220 H</v>
          </cell>
          <cell r="K11">
            <v>30</v>
          </cell>
          <cell r="Q11">
            <v>21</v>
          </cell>
          <cell r="U11">
            <v>435.83</v>
          </cell>
          <cell r="AG11">
            <v>0</v>
          </cell>
        </row>
        <row r="12">
          <cell r="U12">
            <v>435.83</v>
          </cell>
          <cell r="AG12">
            <v>0</v>
          </cell>
        </row>
        <row r="13">
          <cell r="G13" t="str">
            <v>VIGILANTE ARMADO - 220 H</v>
          </cell>
          <cell r="K13">
            <v>29</v>
          </cell>
          <cell r="Q13">
            <v>20</v>
          </cell>
          <cell r="U13">
            <v>415.08</v>
          </cell>
          <cell r="AG13">
            <v>0</v>
          </cell>
        </row>
        <row r="14">
          <cell r="G14" t="str">
            <v>VIGILANTE ARMADO - 220 H</v>
          </cell>
          <cell r="K14">
            <v>1</v>
          </cell>
          <cell r="Q14">
            <v>1</v>
          </cell>
          <cell r="U14">
            <v>20.75</v>
          </cell>
          <cell r="AG14">
            <v>0</v>
          </cell>
        </row>
        <row r="15">
          <cell r="U15">
            <v>435.83</v>
          </cell>
          <cell r="AG15">
            <v>0</v>
          </cell>
        </row>
        <row r="16">
          <cell r="G16" t="str">
            <v>VIGILANTE ARMADO - 220 H</v>
          </cell>
          <cell r="K16">
            <v>30</v>
          </cell>
          <cell r="Q16">
            <v>21</v>
          </cell>
          <cell r="U16">
            <v>435.83</v>
          </cell>
          <cell r="AG16">
            <v>44.26</v>
          </cell>
        </row>
        <row r="17">
          <cell r="U17">
            <v>435.83</v>
          </cell>
          <cell r="AG17">
            <v>44.26</v>
          </cell>
        </row>
        <row r="18">
          <cell r="G18" t="str">
            <v>VIGILANTE ARMADO - 12X36 NOTURNO</v>
          </cell>
          <cell r="K18">
            <v>30</v>
          </cell>
          <cell r="Q18">
            <v>15</v>
          </cell>
          <cell r="U18">
            <v>311.31</v>
          </cell>
          <cell r="AG18">
            <v>0</v>
          </cell>
        </row>
        <row r="19">
          <cell r="G19" t="str">
            <v>VIGILANTE ARMADO - 12X36 NOTURNO</v>
          </cell>
          <cell r="K19">
            <v>12</v>
          </cell>
          <cell r="Q19">
            <v>6</v>
          </cell>
          <cell r="U19">
            <v>124.52</v>
          </cell>
          <cell r="AG19">
            <v>92.1</v>
          </cell>
        </row>
        <row r="20">
          <cell r="G20" t="str">
            <v>VIGILANTE ARMADO - 12X36 NOTURNO</v>
          </cell>
          <cell r="K20">
            <v>18</v>
          </cell>
          <cell r="Q20">
            <v>10</v>
          </cell>
          <cell r="U20">
            <v>207.54</v>
          </cell>
          <cell r="AG20">
            <v>60.75</v>
          </cell>
        </row>
        <row r="21">
          <cell r="G21" t="str">
            <v>VIGILANTE ARMADO - 12X36 NOTURNO</v>
          </cell>
          <cell r="K21">
            <v>30</v>
          </cell>
          <cell r="Q21">
            <v>16</v>
          </cell>
          <cell r="U21">
            <v>332.06</v>
          </cell>
          <cell r="AG21">
            <v>0</v>
          </cell>
        </row>
        <row r="22">
          <cell r="G22" t="str">
            <v>VIGILANTE ARMADO - 12X36 DIURNO</v>
          </cell>
          <cell r="K22">
            <v>9</v>
          </cell>
          <cell r="Q22">
            <v>5</v>
          </cell>
          <cell r="U22">
            <v>103.77</v>
          </cell>
          <cell r="AG22">
            <v>0</v>
          </cell>
        </row>
        <row r="23">
          <cell r="G23" t="str">
            <v>VIGILANTE ARMADO - 12X36 DIURNO</v>
          </cell>
          <cell r="K23">
            <v>21</v>
          </cell>
          <cell r="Q23">
            <v>10</v>
          </cell>
          <cell r="U23">
            <v>207.54</v>
          </cell>
          <cell r="AG23">
            <v>0</v>
          </cell>
        </row>
        <row r="24">
          <cell r="G24" t="str">
            <v>VIGILANTE ARMADO - 12X36 NOTURNO</v>
          </cell>
          <cell r="K24">
            <v>30</v>
          </cell>
          <cell r="Q24">
            <v>15</v>
          </cell>
          <cell r="U24">
            <v>311.31</v>
          </cell>
          <cell r="AG24">
            <v>11.26</v>
          </cell>
        </row>
        <row r="25">
          <cell r="G25" t="str">
            <v>VIGILANTE ARMADO - 12X36 NOTURNO</v>
          </cell>
          <cell r="K25">
            <v>29</v>
          </cell>
          <cell r="Q25">
            <v>15</v>
          </cell>
          <cell r="U25">
            <v>311.31</v>
          </cell>
          <cell r="AG25">
            <v>0</v>
          </cell>
        </row>
        <row r="26">
          <cell r="G26" t="str">
            <v>VIGILANTE ARMADO - 12X36 NOTURNO</v>
          </cell>
          <cell r="K26">
            <v>1</v>
          </cell>
          <cell r="Q26">
            <v>1</v>
          </cell>
          <cell r="U26">
            <v>20.75</v>
          </cell>
          <cell r="AG26">
            <v>0</v>
          </cell>
        </row>
        <row r="27">
          <cell r="G27" t="str">
            <v>VIGILANTE ARMADO - 12X36 NOTURNO</v>
          </cell>
          <cell r="K27">
            <v>0</v>
          </cell>
          <cell r="Q27">
            <v>0</v>
          </cell>
          <cell r="U27">
            <v>0</v>
          </cell>
          <cell r="AG27">
            <v>0</v>
          </cell>
        </row>
        <row r="28">
          <cell r="G28" t="str">
            <v>VIGILANTE ARMADO - 12X36 DIURNO</v>
          </cell>
          <cell r="K28">
            <v>30</v>
          </cell>
          <cell r="Q28">
            <v>15</v>
          </cell>
          <cell r="U28">
            <v>311.31</v>
          </cell>
          <cell r="AG28">
            <v>0</v>
          </cell>
        </row>
        <row r="29">
          <cell r="G29" t="str">
            <v>VIGILANTE ARMADO - 12X36 NOTURNO</v>
          </cell>
          <cell r="K29">
            <v>0</v>
          </cell>
          <cell r="Q29">
            <v>0</v>
          </cell>
          <cell r="U29">
            <v>0</v>
          </cell>
          <cell r="AG29">
            <v>0</v>
          </cell>
        </row>
        <row r="30">
          <cell r="G30" t="str">
            <v>VIGILANTE ARMADO - 12X36 DIURNO</v>
          </cell>
          <cell r="K30">
            <v>0</v>
          </cell>
          <cell r="Q30">
            <v>0</v>
          </cell>
          <cell r="U30">
            <v>0</v>
          </cell>
          <cell r="AG30">
            <v>0</v>
          </cell>
        </row>
        <row r="31">
          <cell r="G31" t="str">
            <v>VIGILANTE ARMADO - 12X36 NOTURNO</v>
          </cell>
          <cell r="K31">
            <v>30</v>
          </cell>
          <cell r="Q31">
            <v>16</v>
          </cell>
          <cell r="U31">
            <v>332.06</v>
          </cell>
          <cell r="AG31">
            <v>0</v>
          </cell>
        </row>
        <row r="32">
          <cell r="G32" t="str">
            <v>VIGILANTE ARMADO - 220 H</v>
          </cell>
          <cell r="K32">
            <v>29</v>
          </cell>
          <cell r="Q32">
            <v>20</v>
          </cell>
          <cell r="U32">
            <v>415.08</v>
          </cell>
          <cell r="AG32">
            <v>10.88</v>
          </cell>
        </row>
        <row r="33">
          <cell r="G33" t="str">
            <v>VIGILANTE ARMADO - 220 H</v>
          </cell>
          <cell r="K33">
            <v>1</v>
          </cell>
          <cell r="Q33">
            <v>1</v>
          </cell>
          <cell r="U33">
            <v>20.75</v>
          </cell>
          <cell r="AG33">
            <v>13.87</v>
          </cell>
        </row>
        <row r="34">
          <cell r="G34" t="str">
            <v>VIGILANTE ARMADO - 12X36 DIURNO</v>
          </cell>
          <cell r="K34">
            <v>30</v>
          </cell>
          <cell r="Q34">
            <v>15</v>
          </cell>
          <cell r="U34">
            <v>311.31</v>
          </cell>
          <cell r="AG34">
            <v>179.26</v>
          </cell>
        </row>
        <row r="35">
          <cell r="G35" t="str">
            <v>VIGILANTE ARMADO - 220 H</v>
          </cell>
          <cell r="K35">
            <v>30</v>
          </cell>
          <cell r="Q35">
            <v>21</v>
          </cell>
          <cell r="U35">
            <v>435.83</v>
          </cell>
          <cell r="AG35">
            <v>224.86</v>
          </cell>
        </row>
        <row r="36">
          <cell r="G36" t="str">
            <v>VIGILANTE ARMADO - 12X36 NOTURNO</v>
          </cell>
          <cell r="K36">
            <v>29</v>
          </cell>
          <cell r="Q36">
            <v>15</v>
          </cell>
          <cell r="U36">
            <v>311.31</v>
          </cell>
          <cell r="AG36">
            <v>0</v>
          </cell>
        </row>
        <row r="37">
          <cell r="G37" t="str">
            <v>VIGILANTE ARMADO - 12X36 NOTURNO</v>
          </cell>
          <cell r="K37">
            <v>0</v>
          </cell>
          <cell r="Q37">
            <v>0</v>
          </cell>
          <cell r="U37">
            <v>0</v>
          </cell>
          <cell r="AG37">
            <v>0</v>
          </cell>
        </row>
        <row r="38">
          <cell r="G38" t="str">
            <v>VIGILANTE ARMADO - 12X36 NOTURNO</v>
          </cell>
          <cell r="K38">
            <v>1</v>
          </cell>
          <cell r="Q38">
            <v>0</v>
          </cell>
          <cell r="U38">
            <v>0</v>
          </cell>
          <cell r="AG38">
            <v>0</v>
          </cell>
        </row>
        <row r="39">
          <cell r="G39" t="str">
            <v>VIGILANTE ARMADO - 12X36 NOTURNO</v>
          </cell>
          <cell r="K39">
            <v>29</v>
          </cell>
          <cell r="Q39">
            <v>15</v>
          </cell>
          <cell r="U39">
            <v>311.31</v>
          </cell>
          <cell r="AG39">
            <v>0</v>
          </cell>
        </row>
        <row r="40">
          <cell r="G40" t="str">
            <v>VIGILANTE ARMADO - 12X36 NOTURNO</v>
          </cell>
          <cell r="K40">
            <v>1</v>
          </cell>
          <cell r="Q40">
            <v>1</v>
          </cell>
          <cell r="U40">
            <v>20.75</v>
          </cell>
          <cell r="AG40">
            <v>0</v>
          </cell>
        </row>
        <row r="41">
          <cell r="G41" t="str">
            <v>VIGILANTE ARMADO - 12X36 DIURNO</v>
          </cell>
          <cell r="K41">
            <v>30</v>
          </cell>
          <cell r="Q41">
            <v>16</v>
          </cell>
          <cell r="U41">
            <v>332.06</v>
          </cell>
          <cell r="AG41">
            <v>0</v>
          </cell>
        </row>
        <row r="42">
          <cell r="G42" t="str">
            <v>VIGILANTE ARMADO - 12X36 DIURNO</v>
          </cell>
          <cell r="K42">
            <v>0</v>
          </cell>
          <cell r="Q42">
            <v>0</v>
          </cell>
          <cell r="U42">
            <v>0</v>
          </cell>
          <cell r="AG42">
            <v>0</v>
          </cell>
        </row>
        <row r="43">
          <cell r="G43" t="str">
            <v>VIGILANTE ARMADO - 12X36 DIURNO</v>
          </cell>
          <cell r="K43">
            <v>30</v>
          </cell>
          <cell r="Q43">
            <v>15</v>
          </cell>
          <cell r="U43">
            <v>311.31</v>
          </cell>
          <cell r="AG43">
            <v>0</v>
          </cell>
        </row>
        <row r="44">
          <cell r="G44" t="str">
            <v>VIGILANTE ARMADO - 12X36 DIURNO</v>
          </cell>
          <cell r="K44">
            <v>0</v>
          </cell>
          <cell r="Q44">
            <v>0</v>
          </cell>
          <cell r="U44">
            <v>0</v>
          </cell>
          <cell r="AG44">
            <v>0</v>
          </cell>
        </row>
        <row r="45">
          <cell r="G45" t="str">
            <v>VIGILANTE ARMADO - 12X36 DIURNO</v>
          </cell>
          <cell r="K45">
            <v>30</v>
          </cell>
          <cell r="Q45">
            <v>16</v>
          </cell>
          <cell r="U45">
            <v>332.06</v>
          </cell>
          <cell r="AG45">
            <v>22.26</v>
          </cell>
        </row>
        <row r="46">
          <cell r="G46" t="str">
            <v>VIGILANTE ARMADO - 12X36 DIURNO</v>
          </cell>
          <cell r="K46">
            <v>30</v>
          </cell>
          <cell r="Q46">
            <v>16</v>
          </cell>
          <cell r="U46">
            <v>332.06</v>
          </cell>
          <cell r="AG46">
            <v>0</v>
          </cell>
        </row>
        <row r="47">
          <cell r="G47" t="str">
            <v>VIGILANTE ARMADO - 12X36 DIURNO</v>
          </cell>
          <cell r="K47">
            <v>30</v>
          </cell>
          <cell r="Q47">
            <v>16</v>
          </cell>
          <cell r="U47">
            <v>332.06</v>
          </cell>
          <cell r="AG47">
            <v>0</v>
          </cell>
        </row>
        <row r="48">
          <cell r="G48" t="str">
            <v>VIGILANTE ARMADO - 220 H</v>
          </cell>
          <cell r="K48">
            <v>30</v>
          </cell>
          <cell r="Q48">
            <v>21</v>
          </cell>
          <cell r="U48">
            <v>435.83</v>
          </cell>
          <cell r="AG48">
            <v>65.260000000000005</v>
          </cell>
        </row>
        <row r="49">
          <cell r="G49" t="str">
            <v>VIGILANTE ARMADO - 12X36 NOTURNO</v>
          </cell>
          <cell r="K49">
            <v>30</v>
          </cell>
          <cell r="Q49">
            <v>15</v>
          </cell>
          <cell r="U49">
            <v>311.31</v>
          </cell>
          <cell r="AG49">
            <v>0</v>
          </cell>
        </row>
        <row r="50">
          <cell r="G50" t="str">
            <v>VIGILANTE ARMADO - 220 H</v>
          </cell>
          <cell r="K50">
            <v>30</v>
          </cell>
          <cell r="Q50">
            <v>21</v>
          </cell>
          <cell r="U50">
            <v>435.83</v>
          </cell>
          <cell r="AG50">
            <v>0</v>
          </cell>
        </row>
        <row r="51">
          <cell r="G51" t="str">
            <v>VIGILANTE ARMADO - 12X36 DIURNO</v>
          </cell>
          <cell r="K51">
            <v>0</v>
          </cell>
          <cell r="Q51">
            <v>0</v>
          </cell>
          <cell r="U51">
            <v>0</v>
          </cell>
          <cell r="AG51">
            <v>0</v>
          </cell>
        </row>
        <row r="52">
          <cell r="G52" t="str">
            <v>VIGILANTE ARMADO - 220 H</v>
          </cell>
          <cell r="K52">
            <v>30</v>
          </cell>
          <cell r="Q52">
            <v>21</v>
          </cell>
          <cell r="U52">
            <v>435.83</v>
          </cell>
          <cell r="AG52">
            <v>70.459999999999994</v>
          </cell>
        </row>
        <row r="53">
          <cell r="G53" t="str">
            <v>VIGILANTE ARMADO - 12X36 DIURNO</v>
          </cell>
          <cell r="K53">
            <v>0</v>
          </cell>
          <cell r="Q53">
            <v>0</v>
          </cell>
          <cell r="U53">
            <v>0</v>
          </cell>
          <cell r="AG53">
            <v>0</v>
          </cell>
        </row>
        <row r="54">
          <cell r="G54" t="str">
            <v>VIGILANTE ARMADO - 12X36 DIURNO</v>
          </cell>
          <cell r="K54">
            <v>30</v>
          </cell>
          <cell r="Q54">
            <v>15</v>
          </cell>
          <cell r="U54">
            <v>311.31</v>
          </cell>
          <cell r="AG54">
            <v>78.760000000000005</v>
          </cell>
        </row>
        <row r="55">
          <cell r="G55" t="str">
            <v>VIGILANTE ARMADO - 12X36 DIURNO</v>
          </cell>
          <cell r="K55">
            <v>30</v>
          </cell>
          <cell r="Q55">
            <v>16</v>
          </cell>
          <cell r="U55">
            <v>332.06</v>
          </cell>
          <cell r="AG55">
            <v>0</v>
          </cell>
        </row>
        <row r="56">
          <cell r="G56" t="str">
            <v>VIGILANTE ARMADO - 220 H</v>
          </cell>
          <cell r="K56">
            <v>29</v>
          </cell>
          <cell r="Q56">
            <v>20</v>
          </cell>
          <cell r="U56">
            <v>415.08</v>
          </cell>
          <cell r="AG56">
            <v>15.38</v>
          </cell>
        </row>
        <row r="57">
          <cell r="G57" t="str">
            <v>VIGILANTE ARMADO - 220 H</v>
          </cell>
          <cell r="K57">
            <v>1</v>
          </cell>
          <cell r="Q57">
            <v>1</v>
          </cell>
          <cell r="U57">
            <v>20.75</v>
          </cell>
          <cell r="AG57">
            <v>0</v>
          </cell>
        </row>
        <row r="58">
          <cell r="G58" t="str">
            <v>VIGILANTE ARMADO - 12X36 DIURNO</v>
          </cell>
          <cell r="K58">
            <v>0</v>
          </cell>
          <cell r="Q58">
            <v>0</v>
          </cell>
          <cell r="U58">
            <v>0</v>
          </cell>
          <cell r="AG58">
            <v>0</v>
          </cell>
        </row>
        <row r="59">
          <cell r="G59" t="str">
            <v>VIGILANTE ARMADO - 12X36 DIURNO</v>
          </cell>
          <cell r="K59">
            <v>30</v>
          </cell>
          <cell r="Q59">
            <v>15</v>
          </cell>
          <cell r="U59">
            <v>311.31</v>
          </cell>
          <cell r="AG59">
            <v>0</v>
          </cell>
        </row>
        <row r="60">
          <cell r="G60" t="str">
            <v>VIGILANTE ARMADO - 220 H</v>
          </cell>
          <cell r="K60">
            <v>3</v>
          </cell>
          <cell r="Q60">
            <v>1</v>
          </cell>
          <cell r="U60">
            <v>20.75</v>
          </cell>
          <cell r="AG60">
            <v>0</v>
          </cell>
        </row>
        <row r="61">
          <cell r="G61" t="str">
            <v>VIGILANTE ARMADO - 220 H</v>
          </cell>
          <cell r="K61">
            <v>27</v>
          </cell>
          <cell r="Q61">
            <v>20</v>
          </cell>
          <cell r="U61">
            <v>415.08</v>
          </cell>
          <cell r="AG61">
            <v>0</v>
          </cell>
        </row>
        <row r="62">
          <cell r="G62" t="str">
            <v>VIGILANTE ARMADO - 12X36 NOTURNO</v>
          </cell>
          <cell r="K62">
            <v>0</v>
          </cell>
          <cell r="Q62">
            <v>0</v>
          </cell>
          <cell r="U62">
            <v>0</v>
          </cell>
          <cell r="AG62">
            <v>0</v>
          </cell>
        </row>
        <row r="63">
          <cell r="G63" t="str">
            <v>VIGILANTE ARMADO - 12X36 DIURNO</v>
          </cell>
          <cell r="K63">
            <v>22</v>
          </cell>
          <cell r="Q63">
            <v>11</v>
          </cell>
          <cell r="U63">
            <v>228.29</v>
          </cell>
          <cell r="AG63">
            <v>0</v>
          </cell>
        </row>
        <row r="64">
          <cell r="G64" t="str">
            <v>VIGILANTE ARMADO - 12X36 DIURNO</v>
          </cell>
          <cell r="K64">
            <v>4</v>
          </cell>
          <cell r="Q64">
            <v>2</v>
          </cell>
          <cell r="U64">
            <v>41.51</v>
          </cell>
          <cell r="AG64">
            <v>0</v>
          </cell>
        </row>
        <row r="65">
          <cell r="G65" t="str">
            <v>VIGILANTE ARMADO - 12X36 DIURNO</v>
          </cell>
          <cell r="K65">
            <v>2</v>
          </cell>
          <cell r="Q65">
            <v>1</v>
          </cell>
          <cell r="U65">
            <v>20.75</v>
          </cell>
          <cell r="AG65">
            <v>0</v>
          </cell>
        </row>
        <row r="66">
          <cell r="G66" t="str">
            <v>VIGILANTE ARMADO - 12X36 DIURNO</v>
          </cell>
          <cell r="K66">
            <v>2</v>
          </cell>
          <cell r="Q66">
            <v>1</v>
          </cell>
          <cell r="U66">
            <v>20.75</v>
          </cell>
          <cell r="AG66">
            <v>0</v>
          </cell>
        </row>
        <row r="67">
          <cell r="G67" t="str">
            <v>VIGILANTE ARMADO - 12X36 DIURNO</v>
          </cell>
          <cell r="K67">
            <v>30</v>
          </cell>
          <cell r="Q67">
            <v>16</v>
          </cell>
          <cell r="U67">
            <v>332.06</v>
          </cell>
          <cell r="AG67">
            <v>78.760000000000005</v>
          </cell>
        </row>
        <row r="68">
          <cell r="G68" t="str">
            <v>VIGILANTE ARMADO - 12X36 DIURNO</v>
          </cell>
          <cell r="K68">
            <v>0</v>
          </cell>
          <cell r="Q68">
            <v>0</v>
          </cell>
          <cell r="U68">
            <v>0</v>
          </cell>
          <cell r="AG68">
            <v>0</v>
          </cell>
        </row>
        <row r="69">
          <cell r="G69" t="str">
            <v>VIGILANTE ARMADO - 220 H</v>
          </cell>
          <cell r="K69">
            <v>29</v>
          </cell>
          <cell r="Q69">
            <v>20</v>
          </cell>
          <cell r="U69">
            <v>415.08</v>
          </cell>
          <cell r="AG69">
            <v>28.88</v>
          </cell>
        </row>
        <row r="70">
          <cell r="G70" t="str">
            <v>VIGILANTE ARMADO - 220 H</v>
          </cell>
          <cell r="K70">
            <v>1</v>
          </cell>
          <cell r="Q70">
            <v>1</v>
          </cell>
          <cell r="U70">
            <v>20.75</v>
          </cell>
          <cell r="AG70">
            <v>0</v>
          </cell>
        </row>
        <row r="71">
          <cell r="G71" t="str">
            <v>VIGILANTE ARMADO - 12X36 DIURNO</v>
          </cell>
          <cell r="K71">
            <v>30</v>
          </cell>
          <cell r="Q71">
            <v>15</v>
          </cell>
          <cell r="U71">
            <v>311.31</v>
          </cell>
          <cell r="AG71">
            <v>0</v>
          </cell>
        </row>
        <row r="72">
          <cell r="G72" t="str">
            <v>VIGILANTE ARMADO - 12X36 NOTURNO</v>
          </cell>
          <cell r="K72">
            <v>30</v>
          </cell>
          <cell r="Q72">
            <v>16</v>
          </cell>
          <cell r="U72">
            <v>332.06</v>
          </cell>
          <cell r="AG72">
            <v>0</v>
          </cell>
        </row>
        <row r="73">
          <cell r="G73" t="str">
            <v>VIGILANTE ARMADO - 12X36 DIURNO</v>
          </cell>
          <cell r="K73">
            <v>26</v>
          </cell>
          <cell r="Q73">
            <v>13</v>
          </cell>
          <cell r="U73">
            <v>269.8</v>
          </cell>
          <cell r="AG73">
            <v>0.76</v>
          </cell>
        </row>
        <row r="74">
          <cell r="G74" t="str">
            <v>VIGILANTE ARMADO - 12X36 DIURNO</v>
          </cell>
          <cell r="K74">
            <v>2</v>
          </cell>
          <cell r="Q74">
            <v>2</v>
          </cell>
          <cell r="U74">
            <v>41.51</v>
          </cell>
          <cell r="AG74">
            <v>0</v>
          </cell>
        </row>
        <row r="75">
          <cell r="G75" t="str">
            <v>VIGILANTE ARMADO - 12X36 DIURNO</v>
          </cell>
          <cell r="K75">
            <v>2</v>
          </cell>
          <cell r="Q75">
            <v>1</v>
          </cell>
          <cell r="U75">
            <v>20.75</v>
          </cell>
          <cell r="AG75">
            <v>0</v>
          </cell>
        </row>
        <row r="76">
          <cell r="G76" t="str">
            <v>VIGILANTE ARMADO - 12X36 NOTURNO</v>
          </cell>
          <cell r="K76">
            <v>28</v>
          </cell>
          <cell r="Q76">
            <v>14</v>
          </cell>
          <cell r="U76">
            <v>290.56</v>
          </cell>
          <cell r="AG76">
            <v>0</v>
          </cell>
        </row>
        <row r="77">
          <cell r="G77" t="str">
            <v>VIGILANTE ARMADO - 12X36 NOTURNO</v>
          </cell>
          <cell r="K77">
            <v>1</v>
          </cell>
          <cell r="Q77">
            <v>1</v>
          </cell>
          <cell r="U77">
            <v>20.75</v>
          </cell>
          <cell r="AG77">
            <v>0</v>
          </cell>
        </row>
        <row r="78">
          <cell r="G78" t="str">
            <v>VIGILANTE ARMADO - 12X36 NOTURNO</v>
          </cell>
          <cell r="K78">
            <v>1</v>
          </cell>
          <cell r="Q78">
            <v>1</v>
          </cell>
          <cell r="U78">
            <v>20.75</v>
          </cell>
          <cell r="AG78">
            <v>20.170000000000002</v>
          </cell>
        </row>
        <row r="79">
          <cell r="G79" t="str">
            <v>VIGILANTE ARMADO - 12X36 NOTURNO</v>
          </cell>
          <cell r="K79">
            <v>0</v>
          </cell>
          <cell r="Q79">
            <v>0</v>
          </cell>
          <cell r="U79">
            <v>0</v>
          </cell>
          <cell r="AG79">
            <v>0</v>
          </cell>
        </row>
        <row r="80">
          <cell r="G80" t="str">
            <v>VIGILANTE ARMADO - 12X36 DIURNO</v>
          </cell>
          <cell r="K80">
            <v>26</v>
          </cell>
          <cell r="Q80">
            <v>14</v>
          </cell>
          <cell r="U80">
            <v>290.56</v>
          </cell>
          <cell r="AG80">
            <v>49.56</v>
          </cell>
        </row>
        <row r="81">
          <cell r="G81" t="str">
            <v>VIGILANTE ARMADO - 12X36 DIURNO</v>
          </cell>
          <cell r="K81">
            <v>4</v>
          </cell>
          <cell r="Q81">
            <v>2</v>
          </cell>
          <cell r="U81">
            <v>41.51</v>
          </cell>
          <cell r="AG81">
            <v>0</v>
          </cell>
        </row>
        <row r="82">
          <cell r="G82" t="str">
            <v>VIGILANTE ARMADO - 12X36 NOTURNO</v>
          </cell>
          <cell r="K82">
            <v>30</v>
          </cell>
          <cell r="Q82">
            <v>15</v>
          </cell>
          <cell r="U82">
            <v>311.31</v>
          </cell>
          <cell r="AG82">
            <v>0</v>
          </cell>
        </row>
        <row r="83">
          <cell r="G83" t="str">
            <v>VIGILANTE ARMADO - 12X36 DIURNO</v>
          </cell>
          <cell r="K83">
            <v>30</v>
          </cell>
          <cell r="Q83">
            <v>15</v>
          </cell>
          <cell r="U83">
            <v>311.31</v>
          </cell>
          <cell r="AG83">
            <v>240.76</v>
          </cell>
        </row>
        <row r="84">
          <cell r="G84" t="str">
            <v>VIGILANTE ARMADO - 12X36 DIURNO</v>
          </cell>
          <cell r="K84">
            <v>4</v>
          </cell>
          <cell r="Q84">
            <v>3</v>
          </cell>
          <cell r="U84">
            <v>62.26</v>
          </cell>
          <cell r="AG84">
            <v>0</v>
          </cell>
        </row>
        <row r="85">
          <cell r="G85" t="str">
            <v>VIGILANTE ARMADO - 12X36 DIURNO</v>
          </cell>
          <cell r="K85">
            <v>26</v>
          </cell>
          <cell r="Q85">
            <v>13</v>
          </cell>
          <cell r="U85">
            <v>269.8</v>
          </cell>
          <cell r="AG85">
            <v>118.36</v>
          </cell>
        </row>
        <row r="86">
          <cell r="G86" t="str">
            <v>VIGILANTE ARMADO - 220 H</v>
          </cell>
          <cell r="K86">
            <v>25</v>
          </cell>
          <cell r="Q86">
            <v>17</v>
          </cell>
          <cell r="U86">
            <v>352.82</v>
          </cell>
          <cell r="AG86">
            <v>145.08000000000001</v>
          </cell>
        </row>
        <row r="87">
          <cell r="G87" t="str">
            <v>VIGILANTE ARMADO - 220 H</v>
          </cell>
          <cell r="K87">
            <v>4</v>
          </cell>
          <cell r="Q87">
            <v>3</v>
          </cell>
          <cell r="U87">
            <v>62.26</v>
          </cell>
          <cell r="AG87">
            <v>10.5</v>
          </cell>
        </row>
        <row r="88">
          <cell r="G88" t="str">
            <v>VIGILANTE ARMADO - 220 H</v>
          </cell>
          <cell r="K88">
            <v>1</v>
          </cell>
          <cell r="Q88">
            <v>1</v>
          </cell>
          <cell r="U88">
            <v>20.75</v>
          </cell>
          <cell r="AG88">
            <v>0</v>
          </cell>
        </row>
        <row r="89">
          <cell r="G89" t="str">
            <v>VIGILANTE ARMADO - 12X36 DIURNO</v>
          </cell>
          <cell r="K89">
            <v>30</v>
          </cell>
          <cell r="Q89">
            <v>16</v>
          </cell>
          <cell r="U89">
            <v>332.06</v>
          </cell>
          <cell r="AG89">
            <v>0</v>
          </cell>
        </row>
        <row r="90">
          <cell r="G90" t="str">
            <v>VIGILANTE ARMADO - 12X36 NOTURNO</v>
          </cell>
          <cell r="K90">
            <v>0</v>
          </cell>
          <cell r="Q90">
            <v>0</v>
          </cell>
          <cell r="U90">
            <v>0</v>
          </cell>
          <cell r="AG90">
            <v>0</v>
          </cell>
        </row>
        <row r="91">
          <cell r="G91" t="str">
            <v>VIGILANTE ARMADO - 220 H</v>
          </cell>
          <cell r="K91">
            <v>0</v>
          </cell>
          <cell r="Q91">
            <v>0</v>
          </cell>
          <cell r="U91">
            <v>0</v>
          </cell>
          <cell r="AG91">
            <v>0</v>
          </cell>
        </row>
        <row r="92">
          <cell r="G92" t="str">
            <v>VIGILANTE ARMADO - 12X36 DIURNO</v>
          </cell>
          <cell r="K92">
            <v>30</v>
          </cell>
          <cell r="Q92">
            <v>16</v>
          </cell>
          <cell r="U92">
            <v>332.06</v>
          </cell>
          <cell r="AG92">
            <v>87.46</v>
          </cell>
        </row>
        <row r="93">
          <cell r="U93">
            <v>14257.89</v>
          </cell>
          <cell r="AG93">
            <v>1625.39</v>
          </cell>
        </row>
        <row r="94">
          <cell r="G94" t="str">
            <v>VIGILANTE ARMADO - 12X36 DIURNO</v>
          </cell>
          <cell r="K94">
            <v>0</v>
          </cell>
          <cell r="Q94">
            <v>0</v>
          </cell>
          <cell r="U94">
            <v>0</v>
          </cell>
          <cell r="AG94">
            <v>0</v>
          </cell>
        </row>
        <row r="95">
          <cell r="G95" t="str">
            <v>VIGILANTE ARMADO - 12X36 DIURNO</v>
          </cell>
          <cell r="K95">
            <v>30</v>
          </cell>
          <cell r="Q95">
            <v>16</v>
          </cell>
          <cell r="U95">
            <v>332.06</v>
          </cell>
          <cell r="AG95">
            <v>0</v>
          </cell>
        </row>
        <row r="96">
          <cell r="G96" t="str">
            <v>VIGILANTE ARMADO - 12X36 DIURNO</v>
          </cell>
          <cell r="K96">
            <v>30</v>
          </cell>
          <cell r="Q96">
            <v>15</v>
          </cell>
          <cell r="U96">
            <v>311.31</v>
          </cell>
          <cell r="AG96">
            <v>0</v>
          </cell>
        </row>
        <row r="97">
          <cell r="U97">
            <v>643.37</v>
          </cell>
          <cell r="AG97">
            <v>0</v>
          </cell>
        </row>
        <row r="98">
          <cell r="G98" t="str">
            <v>VIGILANTE ARMADO - 220 H</v>
          </cell>
          <cell r="K98">
            <v>30</v>
          </cell>
          <cell r="Q98">
            <v>21</v>
          </cell>
          <cell r="U98">
            <v>435.83</v>
          </cell>
          <cell r="AG98">
            <v>0</v>
          </cell>
        </row>
        <row r="99">
          <cell r="U99">
            <v>435.83</v>
          </cell>
          <cell r="AG99">
            <v>0</v>
          </cell>
        </row>
        <row r="100">
          <cell r="G100" t="str">
            <v>VIGILANTE ARMADO - 220 H</v>
          </cell>
          <cell r="K100">
            <v>2</v>
          </cell>
          <cell r="Q100">
            <v>0</v>
          </cell>
          <cell r="U100">
            <v>0</v>
          </cell>
          <cell r="AG100">
            <v>0</v>
          </cell>
        </row>
        <row r="101">
          <cell r="G101" t="str">
            <v>VIGILANTE ARMADO - 220 H</v>
          </cell>
          <cell r="K101">
            <v>1</v>
          </cell>
          <cell r="Q101">
            <v>1</v>
          </cell>
          <cell r="U101">
            <v>20.75</v>
          </cell>
          <cell r="AG101">
            <v>0</v>
          </cell>
        </row>
        <row r="102">
          <cell r="G102" t="str">
            <v>VIGILANTE ARMADO - 220 H</v>
          </cell>
          <cell r="K102">
            <v>1</v>
          </cell>
          <cell r="Q102">
            <v>1</v>
          </cell>
          <cell r="U102">
            <v>20.75</v>
          </cell>
          <cell r="AG102">
            <v>0</v>
          </cell>
        </row>
        <row r="103">
          <cell r="G103" t="str">
            <v>VIGILANTE ARMADO - 220 H</v>
          </cell>
          <cell r="K103">
            <v>4</v>
          </cell>
          <cell r="Q103">
            <v>4</v>
          </cell>
          <cell r="U103">
            <v>83.02</v>
          </cell>
          <cell r="AG103">
            <v>0</v>
          </cell>
        </row>
        <row r="104">
          <cell r="G104" t="str">
            <v>VIGILANTE ARMADO - 220 H</v>
          </cell>
          <cell r="K104">
            <v>20</v>
          </cell>
          <cell r="Q104">
            <v>15</v>
          </cell>
          <cell r="U104">
            <v>311.31</v>
          </cell>
          <cell r="AG104">
            <v>0</v>
          </cell>
        </row>
        <row r="105">
          <cell r="U105">
            <v>435.83</v>
          </cell>
          <cell r="AG105">
            <v>0</v>
          </cell>
        </row>
        <row r="106">
          <cell r="G106" t="str">
            <v>VIGILANTE ARMADO - 220 H</v>
          </cell>
          <cell r="K106">
            <v>30</v>
          </cell>
          <cell r="Q106">
            <v>21</v>
          </cell>
          <cell r="U106">
            <v>435.83</v>
          </cell>
          <cell r="AG106">
            <v>0</v>
          </cell>
        </row>
        <row r="107">
          <cell r="U107">
            <v>435.83</v>
          </cell>
          <cell r="AG107">
            <v>0</v>
          </cell>
        </row>
        <row r="108">
          <cell r="G108" t="str">
            <v>VIGILANTE ARMADO - 220 H</v>
          </cell>
          <cell r="K108">
            <v>30</v>
          </cell>
          <cell r="Q108">
            <v>21</v>
          </cell>
          <cell r="U108">
            <v>435.83</v>
          </cell>
          <cell r="AG108">
            <v>0</v>
          </cell>
        </row>
        <row r="109">
          <cell r="U109">
            <v>435.83</v>
          </cell>
          <cell r="AG109">
            <v>0</v>
          </cell>
        </row>
        <row r="110">
          <cell r="G110" t="str">
            <v>VIGILANTE ARMADO - 220 H</v>
          </cell>
          <cell r="K110">
            <v>30</v>
          </cell>
          <cell r="Q110">
            <v>21</v>
          </cell>
          <cell r="U110">
            <v>435.83</v>
          </cell>
          <cell r="AG110">
            <v>0</v>
          </cell>
        </row>
        <row r="111">
          <cell r="U111">
            <v>435.83</v>
          </cell>
          <cell r="AG111">
            <v>0</v>
          </cell>
        </row>
        <row r="112">
          <cell r="G112" t="str">
            <v>VIGILANTE ARMADO - 12X36 NOTURNO</v>
          </cell>
          <cell r="K112">
            <v>26</v>
          </cell>
          <cell r="Q112">
            <v>13</v>
          </cell>
          <cell r="U112">
            <v>269.8</v>
          </cell>
          <cell r="AG112">
            <v>0</v>
          </cell>
        </row>
        <row r="113">
          <cell r="G113" t="str">
            <v>VIGILANTE ARMADO - 12X36 NOTURNO</v>
          </cell>
          <cell r="K113">
            <v>4</v>
          </cell>
          <cell r="Q113">
            <v>2</v>
          </cell>
          <cell r="U113">
            <v>41.51</v>
          </cell>
          <cell r="AG113">
            <v>0</v>
          </cell>
        </row>
        <row r="114">
          <cell r="G114" t="str">
            <v>VIGILANTE ARMADO - 12X36 NOTURNO</v>
          </cell>
          <cell r="K114">
            <v>30</v>
          </cell>
          <cell r="Q114">
            <v>16</v>
          </cell>
          <cell r="U114">
            <v>332.06</v>
          </cell>
          <cell r="AG114">
            <v>0</v>
          </cell>
        </row>
        <row r="115">
          <cell r="G115" t="str">
            <v>VIGILANTE ARMADO - 12X36 DIURNO</v>
          </cell>
          <cell r="K115">
            <v>30</v>
          </cell>
          <cell r="Q115">
            <v>16</v>
          </cell>
          <cell r="U115">
            <v>332.06</v>
          </cell>
          <cell r="AG115">
            <v>0</v>
          </cell>
        </row>
        <row r="116">
          <cell r="G116" t="str">
            <v>VIGILANTE ARMADO - 12X36 DIURNO</v>
          </cell>
          <cell r="K116">
            <v>30</v>
          </cell>
          <cell r="Q116">
            <v>15</v>
          </cell>
          <cell r="U116">
            <v>311.31</v>
          </cell>
          <cell r="AG116">
            <v>14.26</v>
          </cell>
        </row>
        <row r="117">
          <cell r="U117">
            <v>1286.74</v>
          </cell>
          <cell r="AG117">
            <v>14.26</v>
          </cell>
        </row>
        <row r="118">
          <cell r="G118" t="str">
            <v>VIGILANTE ARMADO - 220 H</v>
          </cell>
          <cell r="K118">
            <v>30</v>
          </cell>
          <cell r="Q118">
            <v>21</v>
          </cell>
          <cell r="U118">
            <v>435.83</v>
          </cell>
          <cell r="AG118">
            <v>0</v>
          </cell>
        </row>
        <row r="119">
          <cell r="U119">
            <v>435.83</v>
          </cell>
          <cell r="AG119">
            <v>0</v>
          </cell>
        </row>
        <row r="120">
          <cell r="G120" t="str">
            <v>VIGILANTE ARMADO - 220 H</v>
          </cell>
          <cell r="K120">
            <v>4</v>
          </cell>
          <cell r="Q120">
            <v>2</v>
          </cell>
          <cell r="U120">
            <v>41.51</v>
          </cell>
          <cell r="AG120">
            <v>0</v>
          </cell>
        </row>
        <row r="121">
          <cell r="G121" t="str">
            <v>VIGILANTE ARMADO - 220 H</v>
          </cell>
          <cell r="K121">
            <v>26</v>
          </cell>
          <cell r="Q121">
            <v>19</v>
          </cell>
          <cell r="U121">
            <v>394.33</v>
          </cell>
          <cell r="AG121">
            <v>0</v>
          </cell>
        </row>
        <row r="122">
          <cell r="U122">
            <v>435.84</v>
          </cell>
          <cell r="AG122">
            <v>0</v>
          </cell>
        </row>
        <row r="123">
          <cell r="G123" t="str">
            <v>VIGILANTE ARMADO - 220 H</v>
          </cell>
          <cell r="K123">
            <v>29</v>
          </cell>
          <cell r="Q123">
            <v>20</v>
          </cell>
          <cell r="U123">
            <v>415.08</v>
          </cell>
          <cell r="AG123">
            <v>0</v>
          </cell>
        </row>
        <row r="124">
          <cell r="G124" t="str">
            <v>VIGILANTE ARMADO - 220 H</v>
          </cell>
          <cell r="K124">
            <v>1</v>
          </cell>
          <cell r="Q124">
            <v>1</v>
          </cell>
          <cell r="U124">
            <v>20.75</v>
          </cell>
          <cell r="AG124">
            <v>0</v>
          </cell>
        </row>
        <row r="125">
          <cell r="G125" t="str">
            <v>VIGILANTE ARMADO - 12X36 DIURNO</v>
          </cell>
          <cell r="K125">
            <v>30</v>
          </cell>
          <cell r="Q125">
            <v>16</v>
          </cell>
          <cell r="U125">
            <v>332.06</v>
          </cell>
          <cell r="AG125">
            <v>0</v>
          </cell>
        </row>
        <row r="126">
          <cell r="G126" t="str">
            <v>VIGILANTE ARMADO - 12X36 NOTURNO</v>
          </cell>
          <cell r="K126">
            <v>30</v>
          </cell>
          <cell r="Q126">
            <v>15</v>
          </cell>
          <cell r="U126">
            <v>311.31</v>
          </cell>
          <cell r="AG126">
            <v>0</v>
          </cell>
        </row>
        <row r="127">
          <cell r="G127" t="str">
            <v>VIGILANTE ARMADO - 12X36 DIURNO</v>
          </cell>
          <cell r="K127">
            <v>30</v>
          </cell>
          <cell r="Q127">
            <v>16</v>
          </cell>
          <cell r="U127">
            <v>332.06</v>
          </cell>
          <cell r="AG127">
            <v>13.86</v>
          </cell>
        </row>
        <row r="128">
          <cell r="G128" t="str">
            <v>VIGILANTE ARMADO - 12X36 NOTURNO</v>
          </cell>
          <cell r="K128">
            <v>30</v>
          </cell>
          <cell r="Q128">
            <v>15</v>
          </cell>
          <cell r="U128">
            <v>311.31</v>
          </cell>
          <cell r="AG128">
            <v>0</v>
          </cell>
        </row>
        <row r="129">
          <cell r="U129">
            <v>1722.57</v>
          </cell>
          <cell r="AG129">
            <v>13.86</v>
          </cell>
        </row>
        <row r="130">
          <cell r="G130" t="str">
            <v>VIGILANTE ARMADO - 220 H</v>
          </cell>
          <cell r="K130">
            <v>0</v>
          </cell>
          <cell r="Q130">
            <v>0</v>
          </cell>
          <cell r="U130">
            <v>0</v>
          </cell>
          <cell r="AG130">
            <v>0</v>
          </cell>
        </row>
        <row r="131">
          <cell r="G131" t="str">
            <v>VIGILANTE ARMADO - 220 H</v>
          </cell>
          <cell r="K131">
            <v>30</v>
          </cell>
          <cell r="Q131">
            <v>21</v>
          </cell>
          <cell r="U131">
            <v>435.83</v>
          </cell>
          <cell r="AG131">
            <v>0</v>
          </cell>
        </row>
        <row r="132">
          <cell r="U132">
            <v>435.83</v>
          </cell>
          <cell r="AG132">
            <v>0</v>
          </cell>
        </row>
        <row r="133">
          <cell r="G133" t="str">
            <v>VIGILANTE ARMADO - 220 H</v>
          </cell>
          <cell r="K133">
            <v>30</v>
          </cell>
          <cell r="Q133">
            <v>21</v>
          </cell>
          <cell r="U133">
            <v>435.83</v>
          </cell>
          <cell r="AG133">
            <v>0</v>
          </cell>
        </row>
        <row r="134">
          <cell r="G134" t="str">
            <v>VIGILANTE ARMADO - 220 H</v>
          </cell>
          <cell r="K134">
            <v>0</v>
          </cell>
          <cell r="Q134">
            <v>0</v>
          </cell>
          <cell r="U134">
            <v>0</v>
          </cell>
          <cell r="AG134">
            <v>0</v>
          </cell>
        </row>
        <row r="135">
          <cell r="G135" t="str">
            <v>VIGILANTE ARMADO - 220 H</v>
          </cell>
          <cell r="K135">
            <v>0</v>
          </cell>
          <cell r="Q135">
            <v>0</v>
          </cell>
          <cell r="U135">
            <v>0</v>
          </cell>
          <cell r="AG135">
            <v>0</v>
          </cell>
        </row>
        <row r="136">
          <cell r="G136" t="str">
            <v>VIGILANTE ARMADO - 220 H</v>
          </cell>
          <cell r="K136">
            <v>30</v>
          </cell>
          <cell r="Q136">
            <v>21</v>
          </cell>
          <cell r="U136">
            <v>435.83</v>
          </cell>
          <cell r="AG136">
            <v>0</v>
          </cell>
        </row>
        <row r="137">
          <cell r="U137">
            <v>871.66</v>
          </cell>
          <cell r="AG137">
            <v>0</v>
          </cell>
        </row>
        <row r="138">
          <cell r="G138" t="str">
            <v>VIGILANTE ARMADO - 220 H</v>
          </cell>
          <cell r="K138">
            <v>30</v>
          </cell>
          <cell r="Q138">
            <v>21</v>
          </cell>
          <cell r="U138">
            <v>435.83</v>
          </cell>
          <cell r="AG138">
            <v>0</v>
          </cell>
        </row>
        <row r="139">
          <cell r="U139">
            <v>435.83</v>
          </cell>
          <cell r="AG139">
            <v>0</v>
          </cell>
        </row>
        <row r="140">
          <cell r="G140" t="str">
            <v>VIGILANTE ARMADO - 220 H</v>
          </cell>
          <cell r="K140">
            <v>25</v>
          </cell>
          <cell r="Q140">
            <v>16</v>
          </cell>
          <cell r="U140">
            <v>332.06</v>
          </cell>
          <cell r="AG140">
            <v>0</v>
          </cell>
        </row>
        <row r="141">
          <cell r="G141" t="str">
            <v>VIGILANTE ARMADO - 220 H</v>
          </cell>
          <cell r="K141">
            <v>5</v>
          </cell>
          <cell r="Q141">
            <v>5</v>
          </cell>
          <cell r="U141">
            <v>103.77</v>
          </cell>
          <cell r="AG141">
            <v>0</v>
          </cell>
        </row>
        <row r="142">
          <cell r="U142">
            <v>435.83</v>
          </cell>
          <cell r="AG142">
            <v>0</v>
          </cell>
        </row>
        <row r="143">
          <cell r="G143" t="str">
            <v>VIGILANTE ARMADO - 220 H</v>
          </cell>
          <cell r="K143">
            <v>30</v>
          </cell>
          <cell r="Q143">
            <v>21</v>
          </cell>
          <cell r="U143">
            <v>435.83</v>
          </cell>
          <cell r="AG143">
            <v>0</v>
          </cell>
        </row>
        <row r="144">
          <cell r="U144">
            <v>435.83</v>
          </cell>
          <cell r="AG144">
            <v>0</v>
          </cell>
        </row>
        <row r="145">
          <cell r="G145" t="str">
            <v>VIGILANTE ARMADO - 12X36 DIURNO</v>
          </cell>
          <cell r="K145">
            <v>0</v>
          </cell>
          <cell r="Q145">
            <v>0</v>
          </cell>
          <cell r="U145">
            <v>0</v>
          </cell>
          <cell r="AG145">
            <v>0</v>
          </cell>
        </row>
        <row r="146">
          <cell r="G146" t="str">
            <v>VIGILANTE ARMADO - 220 H</v>
          </cell>
          <cell r="K146">
            <v>30</v>
          </cell>
          <cell r="Q146">
            <v>21</v>
          </cell>
          <cell r="U146">
            <v>435.83</v>
          </cell>
          <cell r="AG146">
            <v>0</v>
          </cell>
        </row>
        <row r="147">
          <cell r="U147">
            <v>435.83</v>
          </cell>
          <cell r="AG147">
            <v>0</v>
          </cell>
        </row>
        <row r="148">
          <cell r="G148" t="str">
            <v>VIGILANTE ARMADO - 12X36 DIURNO</v>
          </cell>
          <cell r="K148">
            <v>26</v>
          </cell>
          <cell r="Q148">
            <v>13</v>
          </cell>
          <cell r="U148">
            <v>269.8</v>
          </cell>
          <cell r="AG148">
            <v>0</v>
          </cell>
        </row>
        <row r="149">
          <cell r="G149" t="str">
            <v>VIGILANTE ARMADO - 12X36 DIURNO</v>
          </cell>
          <cell r="K149">
            <v>4</v>
          </cell>
          <cell r="Q149">
            <v>2</v>
          </cell>
          <cell r="U149">
            <v>41.51</v>
          </cell>
          <cell r="AG149">
            <v>0</v>
          </cell>
        </row>
        <row r="150">
          <cell r="G150" t="str">
            <v>VIGILANTE ARMADO - 12X36 NOTURNO</v>
          </cell>
          <cell r="K150">
            <v>30</v>
          </cell>
          <cell r="Q150">
            <v>16</v>
          </cell>
          <cell r="U150">
            <v>332.06</v>
          </cell>
          <cell r="AG150">
            <v>0</v>
          </cell>
        </row>
        <row r="151">
          <cell r="G151" t="str">
            <v>VIGILANTE ARMADO - 12X36 DIURNO</v>
          </cell>
          <cell r="K151">
            <v>30</v>
          </cell>
          <cell r="Q151">
            <v>15</v>
          </cell>
          <cell r="U151">
            <v>311.31</v>
          </cell>
          <cell r="AG151">
            <v>0</v>
          </cell>
        </row>
        <row r="152">
          <cell r="G152" t="str">
            <v>VIGILANTE ARMADO - 12X36 DIURNO</v>
          </cell>
          <cell r="K152">
            <v>0</v>
          </cell>
          <cell r="Q152">
            <v>0</v>
          </cell>
          <cell r="U152">
            <v>0</v>
          </cell>
          <cell r="AG152">
            <v>0</v>
          </cell>
        </row>
        <row r="153">
          <cell r="G153" t="str">
            <v>VIGILANTE ARMADO - 12X36 NOTURNO</v>
          </cell>
          <cell r="K153">
            <v>24</v>
          </cell>
          <cell r="Q153">
            <v>13</v>
          </cell>
          <cell r="U153">
            <v>269.8</v>
          </cell>
          <cell r="AG153">
            <v>0</v>
          </cell>
        </row>
        <row r="154">
          <cell r="G154" t="str">
            <v>VIGILANTE ARMADO - 12X36 NOTURNO</v>
          </cell>
          <cell r="K154">
            <v>6</v>
          </cell>
          <cell r="Q154">
            <v>3</v>
          </cell>
          <cell r="U154">
            <v>62.26</v>
          </cell>
          <cell r="AG154">
            <v>0</v>
          </cell>
        </row>
        <row r="155">
          <cell r="G155" t="str">
            <v>VIGILANTE ARMADO - 12X36 NOTURNO</v>
          </cell>
          <cell r="K155">
            <v>0</v>
          </cell>
          <cell r="Q155">
            <v>0</v>
          </cell>
          <cell r="U155">
            <v>0</v>
          </cell>
          <cell r="AG155">
            <v>0</v>
          </cell>
        </row>
        <row r="156">
          <cell r="U156">
            <v>1286.74</v>
          </cell>
          <cell r="AG156">
            <v>0</v>
          </cell>
        </row>
        <row r="157">
          <cell r="G157" t="str">
            <v>VIGILANTE ARMADO - 220 H</v>
          </cell>
          <cell r="K157">
            <v>30</v>
          </cell>
          <cell r="Q157">
            <v>21</v>
          </cell>
          <cell r="U157">
            <v>435.83</v>
          </cell>
          <cell r="AG157">
            <v>0</v>
          </cell>
        </row>
        <row r="158">
          <cell r="U158">
            <v>435.83</v>
          </cell>
          <cell r="AG158">
            <v>0</v>
          </cell>
        </row>
        <row r="159">
          <cell r="G159" t="str">
            <v>VIGILANTE ARMADO - 220 H</v>
          </cell>
          <cell r="K159">
            <v>30</v>
          </cell>
          <cell r="Q159">
            <v>21</v>
          </cell>
          <cell r="U159">
            <v>435.83</v>
          </cell>
          <cell r="AG159">
            <v>0</v>
          </cell>
        </row>
        <row r="160">
          <cell r="U160">
            <v>435.83</v>
          </cell>
          <cell r="AG160">
            <v>0</v>
          </cell>
        </row>
        <row r="161">
          <cell r="G161" t="str">
            <v>VIGILANTE ARMADO - 220 H</v>
          </cell>
          <cell r="K161">
            <v>30</v>
          </cell>
          <cell r="Q161">
            <v>21</v>
          </cell>
          <cell r="U161">
            <v>435.83</v>
          </cell>
          <cell r="AG161">
            <v>0</v>
          </cell>
        </row>
        <row r="162">
          <cell r="U162">
            <v>435.83</v>
          </cell>
          <cell r="AG162">
            <v>0</v>
          </cell>
        </row>
        <row r="163">
          <cell r="G163" t="str">
            <v>VIGILANTE ARMADO - 12X36 NOTURNO</v>
          </cell>
          <cell r="K163">
            <v>30</v>
          </cell>
          <cell r="Q163">
            <v>15</v>
          </cell>
          <cell r="U163">
            <v>311.31</v>
          </cell>
          <cell r="AG163">
            <v>0</v>
          </cell>
        </row>
        <row r="164">
          <cell r="G164" t="str">
            <v>VIGILANTE ARMADO - 12X36 NOTURNO</v>
          </cell>
          <cell r="K164">
            <v>0</v>
          </cell>
          <cell r="Q164">
            <v>0</v>
          </cell>
          <cell r="U164">
            <v>0</v>
          </cell>
          <cell r="AG164">
            <v>0</v>
          </cell>
        </row>
        <row r="165">
          <cell r="G165" t="str">
            <v>VIGILANTE ARMADO - 12X36 NOTURNO</v>
          </cell>
          <cell r="K165">
            <v>30</v>
          </cell>
          <cell r="Q165">
            <v>16</v>
          </cell>
          <cell r="U165">
            <v>332.06</v>
          </cell>
          <cell r="AG165">
            <v>0</v>
          </cell>
        </row>
        <row r="166">
          <cell r="U166">
            <v>643.37</v>
          </cell>
          <cell r="AG166">
            <v>0</v>
          </cell>
        </row>
        <row r="167">
          <cell r="G167" t="str">
            <v>VIGILANTE ARMADO - 220 H</v>
          </cell>
          <cell r="K167">
            <v>9</v>
          </cell>
          <cell r="Q167">
            <v>5</v>
          </cell>
          <cell r="U167">
            <v>103.77</v>
          </cell>
          <cell r="AG167">
            <v>0</v>
          </cell>
        </row>
        <row r="168">
          <cell r="G168" t="str">
            <v>VIGILANTE ARMADO - 220 H</v>
          </cell>
          <cell r="K168">
            <v>1</v>
          </cell>
          <cell r="Q168">
            <v>5</v>
          </cell>
          <cell r="U168">
            <v>103.77</v>
          </cell>
          <cell r="AG168">
            <v>0</v>
          </cell>
        </row>
        <row r="169">
          <cell r="G169" t="str">
            <v>VIGILANTE ARMADO - 220 H</v>
          </cell>
          <cell r="K169">
            <v>18</v>
          </cell>
          <cell r="Q169">
            <v>0</v>
          </cell>
          <cell r="U169">
            <v>0</v>
          </cell>
          <cell r="AG169">
            <v>0</v>
          </cell>
        </row>
        <row r="170">
          <cell r="G170" t="str">
            <v>VIGILANTE ARMADO - 220 H</v>
          </cell>
          <cell r="K170">
            <v>1</v>
          </cell>
          <cell r="Q170">
            <v>1</v>
          </cell>
          <cell r="U170">
            <v>20.75</v>
          </cell>
          <cell r="AG170">
            <v>0</v>
          </cell>
        </row>
        <row r="171">
          <cell r="G171" t="str">
            <v>VIGILANTE ARMADO - 220 H</v>
          </cell>
          <cell r="K171">
            <v>1</v>
          </cell>
          <cell r="Q171">
            <v>1</v>
          </cell>
          <cell r="U171">
            <v>20.75</v>
          </cell>
          <cell r="AG171">
            <v>0</v>
          </cell>
        </row>
        <row r="172">
          <cell r="U172">
            <v>249.04</v>
          </cell>
          <cell r="AG172">
            <v>0</v>
          </cell>
        </row>
        <row r="173">
          <cell r="G173" t="str">
            <v>VIGILANTE ARMADO - 12X36 NOTURNO</v>
          </cell>
          <cell r="K173">
            <v>30</v>
          </cell>
          <cell r="Q173">
            <v>16</v>
          </cell>
          <cell r="U173">
            <v>332.06</v>
          </cell>
          <cell r="AG173">
            <v>0</v>
          </cell>
        </row>
        <row r="174">
          <cell r="G174" t="str">
            <v>VIGILANTE ARMADO - 12X36 NOTURNO</v>
          </cell>
          <cell r="K174">
            <v>30</v>
          </cell>
          <cell r="Q174">
            <v>15</v>
          </cell>
          <cell r="U174">
            <v>311.31</v>
          </cell>
          <cell r="AG174">
            <v>0</v>
          </cell>
        </row>
        <row r="175">
          <cell r="G175" t="str">
            <v>VIGILANTE ARMADO - 12X36 DIURNO</v>
          </cell>
          <cell r="K175">
            <v>30</v>
          </cell>
          <cell r="Q175">
            <v>16</v>
          </cell>
          <cell r="U175">
            <v>332.06</v>
          </cell>
          <cell r="AG175">
            <v>0</v>
          </cell>
        </row>
        <row r="176">
          <cell r="G176" t="str">
            <v>VIGILANTE ARMADO - 12X36 DIURNO</v>
          </cell>
          <cell r="K176">
            <v>30</v>
          </cell>
          <cell r="Q176">
            <v>15</v>
          </cell>
          <cell r="U176">
            <v>311.31</v>
          </cell>
          <cell r="AG176">
            <v>0</v>
          </cell>
        </row>
        <row r="177">
          <cell r="U177">
            <v>1286.74</v>
          </cell>
          <cell r="AG177">
            <v>0</v>
          </cell>
        </row>
        <row r="178">
          <cell r="G178" t="str">
            <v>VIGILANTE ARMADO - 12X36 DIURNO</v>
          </cell>
          <cell r="K178">
            <v>30</v>
          </cell>
          <cell r="Q178">
            <v>15</v>
          </cell>
          <cell r="U178">
            <v>311.31</v>
          </cell>
          <cell r="AG178">
            <v>0</v>
          </cell>
        </row>
        <row r="179">
          <cell r="G179" t="str">
            <v>VIGILANTE ARMADO - 12X36 DIURNO</v>
          </cell>
          <cell r="K179">
            <v>30</v>
          </cell>
          <cell r="Q179">
            <v>16</v>
          </cell>
          <cell r="U179">
            <v>332.06</v>
          </cell>
          <cell r="AG179">
            <v>0</v>
          </cell>
        </row>
        <row r="180">
          <cell r="G180" t="str">
            <v>VIGILANTE ARMADO - 220 H</v>
          </cell>
          <cell r="K180">
            <v>30</v>
          </cell>
          <cell r="Q180">
            <v>21</v>
          </cell>
          <cell r="U180">
            <v>435.83</v>
          </cell>
          <cell r="AG180">
            <v>0</v>
          </cell>
        </row>
        <row r="181">
          <cell r="G181" t="str">
            <v>VIGILANTE ARMADO - 12X36 NOTURNO</v>
          </cell>
          <cell r="K181">
            <v>10</v>
          </cell>
          <cell r="Q181">
            <v>5</v>
          </cell>
          <cell r="U181">
            <v>103.77</v>
          </cell>
          <cell r="AG181">
            <v>0</v>
          </cell>
        </row>
        <row r="182">
          <cell r="G182" t="str">
            <v>VIGILANTE ARMADO - 12X36 NOTURNO</v>
          </cell>
          <cell r="K182">
            <v>20</v>
          </cell>
          <cell r="Q182">
            <v>10</v>
          </cell>
          <cell r="U182">
            <v>207.54</v>
          </cell>
          <cell r="AG182">
            <v>141.5</v>
          </cell>
        </row>
        <row r="183">
          <cell r="G183" t="str">
            <v>VIGILANTE ARMADO - 12X36 NOTURNO</v>
          </cell>
          <cell r="K183">
            <v>24</v>
          </cell>
          <cell r="Q183">
            <v>13</v>
          </cell>
          <cell r="U183">
            <v>269.8</v>
          </cell>
          <cell r="AG183">
            <v>50.51</v>
          </cell>
        </row>
        <row r="184">
          <cell r="G184" t="str">
            <v>VIGILANTE ARMADO - 12X36 NOTURNO</v>
          </cell>
          <cell r="K184">
            <v>6</v>
          </cell>
          <cell r="Q184">
            <v>3</v>
          </cell>
          <cell r="U184">
            <v>62.26</v>
          </cell>
          <cell r="AG184">
            <v>0</v>
          </cell>
        </row>
        <row r="185">
          <cell r="U185">
            <v>1722.57</v>
          </cell>
          <cell r="AG185">
            <v>192.01</v>
          </cell>
        </row>
        <row r="186">
          <cell r="G186" t="str">
            <v>VIGILANTE ARMADO - 220 H</v>
          </cell>
          <cell r="K186">
            <v>29</v>
          </cell>
          <cell r="Q186">
            <v>20</v>
          </cell>
          <cell r="U186">
            <v>415.08</v>
          </cell>
          <cell r="AG186">
            <v>0</v>
          </cell>
        </row>
        <row r="187">
          <cell r="G187" t="str">
            <v>VIGILANTE ARMADO - 220 H</v>
          </cell>
          <cell r="K187">
            <v>1</v>
          </cell>
          <cell r="Q187">
            <v>1</v>
          </cell>
          <cell r="U187">
            <v>20.75</v>
          </cell>
          <cell r="AG187">
            <v>0</v>
          </cell>
        </row>
        <row r="188">
          <cell r="U188">
            <v>435.83</v>
          </cell>
          <cell r="AG188">
            <v>0</v>
          </cell>
        </row>
        <row r="189">
          <cell r="G189" t="str">
            <v>VIGILANTE ARMADO - 12X36 DIURNO</v>
          </cell>
          <cell r="K189">
            <v>17</v>
          </cell>
          <cell r="Q189">
            <v>8</v>
          </cell>
          <cell r="U189">
            <v>166.03</v>
          </cell>
          <cell r="AG189">
            <v>0</v>
          </cell>
        </row>
        <row r="190">
          <cell r="G190" t="str">
            <v>VIGILANTE ARMADO - 12X36 DIURNO</v>
          </cell>
          <cell r="K190">
            <v>4</v>
          </cell>
          <cell r="Q190">
            <v>2</v>
          </cell>
          <cell r="U190">
            <v>41.51</v>
          </cell>
          <cell r="AG190">
            <v>19.5</v>
          </cell>
        </row>
        <row r="191">
          <cell r="G191" t="str">
            <v>VIGILANTE ARMADO - 12X36 DIURNO</v>
          </cell>
          <cell r="K191">
            <v>7</v>
          </cell>
          <cell r="Q191">
            <v>4</v>
          </cell>
          <cell r="U191">
            <v>83.02</v>
          </cell>
          <cell r="AG191">
            <v>8.73</v>
          </cell>
        </row>
        <row r="192">
          <cell r="G192" t="str">
            <v>VIGILANTE ARMADO - 12X36 DIURNO</v>
          </cell>
          <cell r="K192">
            <v>2</v>
          </cell>
          <cell r="Q192">
            <v>1</v>
          </cell>
          <cell r="U192">
            <v>20.75</v>
          </cell>
          <cell r="AG192">
            <v>0</v>
          </cell>
        </row>
        <row r="193">
          <cell r="G193" t="str">
            <v>VIGILANTE ARMADO - 12X36 NOTURNO</v>
          </cell>
          <cell r="K193">
            <v>10</v>
          </cell>
          <cell r="Q193">
            <v>6</v>
          </cell>
          <cell r="U193">
            <v>124.52</v>
          </cell>
          <cell r="AG193">
            <v>0</v>
          </cell>
        </row>
        <row r="194">
          <cell r="G194" t="str">
            <v>VIGILANTE ARMADO - 12X36 NOTURNO</v>
          </cell>
          <cell r="K194">
            <v>20</v>
          </cell>
          <cell r="Q194">
            <v>10</v>
          </cell>
          <cell r="U194">
            <v>207.54</v>
          </cell>
          <cell r="AG194">
            <v>0</v>
          </cell>
        </row>
        <row r="195">
          <cell r="G195" t="str">
            <v>VIGILANTE ARMADO - 12X36 DIURNO</v>
          </cell>
          <cell r="K195">
            <v>0</v>
          </cell>
          <cell r="Q195">
            <v>0</v>
          </cell>
          <cell r="U195">
            <v>0</v>
          </cell>
          <cell r="AG195">
            <v>0</v>
          </cell>
        </row>
        <row r="196">
          <cell r="G196" t="str">
            <v>VIGILANTE ARMADO - 12X36 DIURNO</v>
          </cell>
          <cell r="K196">
            <v>0</v>
          </cell>
          <cell r="Q196">
            <v>0</v>
          </cell>
          <cell r="U196">
            <v>0</v>
          </cell>
          <cell r="AG196">
            <v>0</v>
          </cell>
        </row>
        <row r="197">
          <cell r="G197" t="str">
            <v>VIGILANTE ARMADO - 12X36 DIURNO</v>
          </cell>
          <cell r="K197">
            <v>30</v>
          </cell>
          <cell r="Q197">
            <v>16</v>
          </cell>
          <cell r="U197">
            <v>332.06</v>
          </cell>
          <cell r="AG197">
            <v>0</v>
          </cell>
        </row>
        <row r="198">
          <cell r="G198" t="str">
            <v>VIGILANTE ARMADO - 12X36 NOTURNO</v>
          </cell>
          <cell r="K198">
            <v>30</v>
          </cell>
          <cell r="Q198">
            <v>15</v>
          </cell>
          <cell r="U198">
            <v>311.31</v>
          </cell>
          <cell r="AG198">
            <v>0</v>
          </cell>
        </row>
        <row r="199">
          <cell r="U199">
            <v>1286.74</v>
          </cell>
          <cell r="AG199">
            <v>28.23</v>
          </cell>
        </row>
        <row r="200">
          <cell r="G200" t="str">
            <v>VIGILANTE ARMADO - 12X36 NOTURNO</v>
          </cell>
          <cell r="K200">
            <v>30</v>
          </cell>
          <cell r="Q200">
            <v>16</v>
          </cell>
          <cell r="U200">
            <v>332.06</v>
          </cell>
          <cell r="AG200">
            <v>0</v>
          </cell>
        </row>
        <row r="201">
          <cell r="G201" t="str">
            <v>VIGILANTE ARMADO - 12X36 DIURNO</v>
          </cell>
          <cell r="K201">
            <v>30</v>
          </cell>
          <cell r="Q201">
            <v>15</v>
          </cell>
          <cell r="U201">
            <v>311.31</v>
          </cell>
          <cell r="AG201">
            <v>0</v>
          </cell>
        </row>
        <row r="202">
          <cell r="G202" t="str">
            <v>VIGILANTE ARMADO - 12X36 DIURNO</v>
          </cell>
          <cell r="K202">
            <v>30</v>
          </cell>
          <cell r="Q202">
            <v>16</v>
          </cell>
          <cell r="U202">
            <v>332.06</v>
          </cell>
          <cell r="AG202">
            <v>0</v>
          </cell>
        </row>
        <row r="203">
          <cell r="G203" t="str">
            <v>VIGILANTE ARMADO - 12X36 NOTURNO</v>
          </cell>
          <cell r="K203">
            <v>0</v>
          </cell>
          <cell r="Q203">
            <v>0</v>
          </cell>
          <cell r="U203">
            <v>0</v>
          </cell>
          <cell r="AG203">
            <v>0</v>
          </cell>
        </row>
        <row r="204">
          <cell r="G204" t="str">
            <v>VIGILANTE ARMADO - 12X36 NOTURNO</v>
          </cell>
          <cell r="K204">
            <v>30</v>
          </cell>
          <cell r="Q204">
            <v>16</v>
          </cell>
          <cell r="U204">
            <v>332.06</v>
          </cell>
          <cell r="AG204">
            <v>0</v>
          </cell>
        </row>
        <row r="205">
          <cell r="U205">
            <v>1307.49</v>
          </cell>
          <cell r="AG205">
            <v>0</v>
          </cell>
        </row>
        <row r="206">
          <cell r="G206" t="str">
            <v>VIGILANTE ARMADO - 220 H</v>
          </cell>
          <cell r="K206">
            <v>30</v>
          </cell>
          <cell r="Q206">
            <v>21</v>
          </cell>
          <cell r="U206">
            <v>435.83</v>
          </cell>
          <cell r="AG206">
            <v>0</v>
          </cell>
        </row>
        <row r="207">
          <cell r="U207">
            <v>435.83</v>
          </cell>
          <cell r="AG207">
            <v>0</v>
          </cell>
        </row>
        <row r="208">
          <cell r="G208" t="str">
            <v>VIGILANTE ARMADO - 220 H</v>
          </cell>
          <cell r="K208">
            <v>14</v>
          </cell>
          <cell r="Q208">
            <v>9</v>
          </cell>
          <cell r="U208">
            <v>186.79</v>
          </cell>
          <cell r="AG208">
            <v>0</v>
          </cell>
        </row>
        <row r="209">
          <cell r="G209" t="str">
            <v>VIGILANTE ARMADO - 220 H</v>
          </cell>
          <cell r="K209">
            <v>16</v>
          </cell>
          <cell r="Q209">
            <v>10</v>
          </cell>
          <cell r="U209">
            <v>207.54</v>
          </cell>
          <cell r="AG209">
            <v>0</v>
          </cell>
        </row>
        <row r="210">
          <cell r="U210">
            <v>394.33</v>
          </cell>
          <cell r="AG210">
            <v>0</v>
          </cell>
        </row>
        <row r="211">
          <cell r="G211" t="str">
            <v>VIGILANTE ARMADO - 12X36 DIURNO</v>
          </cell>
          <cell r="K211">
            <v>30</v>
          </cell>
          <cell r="Q211">
            <v>16</v>
          </cell>
          <cell r="U211">
            <v>332.06</v>
          </cell>
          <cell r="AG211">
            <v>0</v>
          </cell>
        </row>
        <row r="212">
          <cell r="G212" t="str">
            <v>VIGILANTE ARMADO - 12X36 DIURNO</v>
          </cell>
          <cell r="K212">
            <v>0</v>
          </cell>
          <cell r="Q212">
            <v>0</v>
          </cell>
          <cell r="U212">
            <v>0</v>
          </cell>
          <cell r="AG212">
            <v>0</v>
          </cell>
        </row>
        <row r="213">
          <cell r="G213" t="str">
            <v>VIGILANTE ARMADO - 12X36 DIURNO</v>
          </cell>
          <cell r="K213">
            <v>26</v>
          </cell>
          <cell r="Q213">
            <v>14</v>
          </cell>
          <cell r="U213">
            <v>290.56</v>
          </cell>
          <cell r="AG213">
            <v>0</v>
          </cell>
        </row>
        <row r="214">
          <cell r="G214" t="str">
            <v>VIGILANTE ARMADO - 12X36 DIURNO</v>
          </cell>
          <cell r="K214">
            <v>4</v>
          </cell>
          <cell r="Q214">
            <v>2</v>
          </cell>
          <cell r="U214">
            <v>41.51</v>
          </cell>
          <cell r="AG214">
            <v>0</v>
          </cell>
        </row>
        <row r="215">
          <cell r="U215">
            <v>664.13</v>
          </cell>
          <cell r="AG215">
            <v>0</v>
          </cell>
        </row>
        <row r="216">
          <cell r="G216" t="str">
            <v>VIGILANTE ARMADO - 12X36 DIURNO</v>
          </cell>
          <cell r="K216">
            <v>30</v>
          </cell>
          <cell r="Q216">
            <v>16</v>
          </cell>
          <cell r="U216">
            <v>332.06</v>
          </cell>
          <cell r="AG216">
            <v>0</v>
          </cell>
        </row>
        <row r="217">
          <cell r="G217" t="str">
            <v>VIGILANTE ARMADO - 12X36 NOTURNO</v>
          </cell>
          <cell r="K217">
            <v>0</v>
          </cell>
          <cell r="Q217">
            <v>0</v>
          </cell>
          <cell r="U217">
            <v>0</v>
          </cell>
          <cell r="AG217">
            <v>0</v>
          </cell>
        </row>
        <row r="218">
          <cell r="G218" t="str">
            <v>VIGILANTE ARMADO - 12X36 NOTURNO</v>
          </cell>
          <cell r="K218">
            <v>0</v>
          </cell>
          <cell r="Q218">
            <v>0</v>
          </cell>
          <cell r="U218">
            <v>0</v>
          </cell>
          <cell r="AG218">
            <v>0</v>
          </cell>
        </row>
        <row r="219">
          <cell r="G219" t="str">
            <v>VIGILANTE ARMADO - 12X36 NOTURNO</v>
          </cell>
          <cell r="K219">
            <v>30</v>
          </cell>
          <cell r="Q219">
            <v>15</v>
          </cell>
          <cell r="U219">
            <v>311.31</v>
          </cell>
          <cell r="AG219">
            <v>0</v>
          </cell>
        </row>
        <row r="220">
          <cell r="G220" t="str">
            <v>VIGILANTE ARMADO - 12X36 NOTURNO</v>
          </cell>
          <cell r="K220">
            <v>11</v>
          </cell>
          <cell r="Q220">
            <v>5</v>
          </cell>
          <cell r="U220">
            <v>103.77</v>
          </cell>
          <cell r="AG220">
            <v>0</v>
          </cell>
        </row>
        <row r="221">
          <cell r="G221" t="str">
            <v>VIGILANTE ARMADO - 12X36 NOTURNO</v>
          </cell>
          <cell r="K221">
            <v>19</v>
          </cell>
          <cell r="Q221">
            <v>10</v>
          </cell>
          <cell r="U221">
            <v>207.54</v>
          </cell>
          <cell r="AG221">
            <v>0</v>
          </cell>
        </row>
        <row r="222">
          <cell r="G222" t="str">
            <v>VIGILANTE ARMADO - 12X36 NOTURNO</v>
          </cell>
          <cell r="K222">
            <v>30</v>
          </cell>
          <cell r="Q222">
            <v>15</v>
          </cell>
          <cell r="U222">
            <v>311.31</v>
          </cell>
          <cell r="AG222">
            <v>0</v>
          </cell>
        </row>
        <row r="223">
          <cell r="G223" t="str">
            <v>VIGILANTE ARMADO - 12X36 DIURNO</v>
          </cell>
          <cell r="K223">
            <v>30</v>
          </cell>
          <cell r="Q223">
            <v>15</v>
          </cell>
          <cell r="U223">
            <v>311.31</v>
          </cell>
          <cell r="AG223">
            <v>0</v>
          </cell>
        </row>
        <row r="224">
          <cell r="G224" t="str">
            <v>VIGILANTE ARMADO - 12X36 NOTURNO</v>
          </cell>
          <cell r="K224">
            <v>30</v>
          </cell>
          <cell r="Q224">
            <v>15</v>
          </cell>
          <cell r="U224">
            <v>311.31</v>
          </cell>
          <cell r="AG224">
            <v>0</v>
          </cell>
        </row>
        <row r="225">
          <cell r="U225">
            <v>1888.61</v>
          </cell>
          <cell r="AG225">
            <v>0</v>
          </cell>
        </row>
        <row r="226">
          <cell r="G226" t="str">
            <v>VIGILANTE ARMADO - 220 H</v>
          </cell>
          <cell r="K226">
            <v>30</v>
          </cell>
          <cell r="Q226">
            <v>21</v>
          </cell>
          <cell r="U226">
            <v>435.83</v>
          </cell>
          <cell r="AG226">
            <v>0</v>
          </cell>
        </row>
        <row r="227">
          <cell r="U227">
            <v>435.83</v>
          </cell>
          <cell r="AG227">
            <v>0</v>
          </cell>
        </row>
        <row r="228">
          <cell r="G228" t="str">
            <v>VIGILANTE ARMADO - 12X36 DIURNO</v>
          </cell>
          <cell r="K228">
            <v>30</v>
          </cell>
          <cell r="Q228">
            <v>16</v>
          </cell>
          <cell r="U228">
            <v>332.06</v>
          </cell>
          <cell r="AG228">
            <v>0</v>
          </cell>
        </row>
        <row r="229">
          <cell r="G229" t="str">
            <v>VIGILANTE ARMADO - 12X36 DIURNO</v>
          </cell>
          <cell r="K229">
            <v>27</v>
          </cell>
          <cell r="Q229">
            <v>14</v>
          </cell>
          <cell r="U229">
            <v>290.56</v>
          </cell>
          <cell r="AG229">
            <v>0</v>
          </cell>
        </row>
        <row r="230">
          <cell r="G230" t="str">
            <v>VIGILANTE ARMADO - 12X36 DIURNO</v>
          </cell>
          <cell r="K230">
            <v>3</v>
          </cell>
          <cell r="Q230">
            <v>1</v>
          </cell>
          <cell r="U230">
            <v>20.75</v>
          </cell>
          <cell r="AG230">
            <v>0</v>
          </cell>
        </row>
        <row r="231">
          <cell r="G231" t="str">
            <v>VIGILANTE ARMADO - 12X36 NOTURNO</v>
          </cell>
          <cell r="K231">
            <v>30</v>
          </cell>
          <cell r="Q231">
            <v>16</v>
          </cell>
          <cell r="U231">
            <v>332.06</v>
          </cell>
          <cell r="AG231">
            <v>0</v>
          </cell>
        </row>
        <row r="232">
          <cell r="G232" t="str">
            <v>VIGILANTE ARMADO - 12X36 NOTURNO</v>
          </cell>
          <cell r="K232">
            <v>30</v>
          </cell>
          <cell r="Q232">
            <v>15</v>
          </cell>
          <cell r="U232">
            <v>311.31</v>
          </cell>
          <cell r="AG232">
            <v>0</v>
          </cell>
        </row>
        <row r="233">
          <cell r="U233">
            <v>1286.74</v>
          </cell>
          <cell r="AG233">
            <v>0</v>
          </cell>
        </row>
        <row r="234">
          <cell r="U234">
            <v>40822.83</v>
          </cell>
          <cell r="AG234">
            <v>1918.01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0</v>
          </cell>
        </row>
        <row r="13">
          <cell r="H13" t="str">
            <v>VIGILANTE ARMADO - 220 H</v>
          </cell>
          <cell r="BJ13">
            <v>392.05908906666662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392.05908906666662</v>
          </cell>
        </row>
        <row r="16">
          <cell r="H16" t="str">
            <v>VIGILANTE ARMADO - 220 H</v>
          </cell>
          <cell r="BJ16">
            <v>392.05908906666662</v>
          </cell>
        </row>
        <row r="17">
          <cell r="H17" t="str">
            <v>VIGILANTE ARMADO - 220 H</v>
          </cell>
          <cell r="BJ17">
            <v>392.05908906666662</v>
          </cell>
        </row>
        <row r="18">
          <cell r="H18" t="str">
            <v>VIGILANTE ARMADO - 12X36 NOTURNO</v>
          </cell>
          <cell r="BJ18">
            <v>361.85638178181819</v>
          </cell>
        </row>
        <row r="19">
          <cell r="H19" t="str">
            <v>VIGILANTE ARMADO - 12X36 NOTURNO</v>
          </cell>
          <cell r="BJ19">
            <v>361.85638178181819</v>
          </cell>
        </row>
        <row r="20">
          <cell r="H20" t="str">
            <v>VIGILANTE ARMADO - 12X36 NOTURNO</v>
          </cell>
          <cell r="BJ20">
            <v>0</v>
          </cell>
        </row>
        <row r="21">
          <cell r="H21" t="str">
            <v>VIGILANTE ARMADO - 12X36 NOTURNO</v>
          </cell>
          <cell r="BJ21">
            <v>361.85638178181819</v>
          </cell>
        </row>
        <row r="22">
          <cell r="H22" t="str">
            <v>VIGILANTE ARMADO - 12X36 DIURNO</v>
          </cell>
          <cell r="BJ22">
            <v>302.23388</v>
          </cell>
        </row>
        <row r="23">
          <cell r="H23" t="str">
            <v>VIGILANTE ARMADO - 12X36 DIURNO</v>
          </cell>
          <cell r="BJ23">
            <v>0</v>
          </cell>
        </row>
        <row r="24">
          <cell r="H24" t="str">
            <v>VIGILANTE ARMADO - 12X36 NOTURNO</v>
          </cell>
          <cell r="BJ24">
            <v>361.85638178181819</v>
          </cell>
        </row>
        <row r="25">
          <cell r="H25" t="str">
            <v>VIGILANTE ARMADO - 12X36 NOTURNO</v>
          </cell>
          <cell r="BJ25">
            <v>361.85638178181819</v>
          </cell>
        </row>
        <row r="26">
          <cell r="H26" t="str">
            <v>VIGILANTE ARMADO - 12X36 NOTURNO</v>
          </cell>
          <cell r="BJ26">
            <v>0</v>
          </cell>
        </row>
        <row r="27">
          <cell r="H27" t="str">
            <v>VIGILANTE ARMADO - 12X36 DIURNO</v>
          </cell>
          <cell r="BJ27">
            <v>302.23388</v>
          </cell>
        </row>
        <row r="28">
          <cell r="H28" t="str">
            <v>VIGILANTE ARMADO - 12X36 NOTURNO</v>
          </cell>
          <cell r="BJ28">
            <v>0</v>
          </cell>
        </row>
        <row r="29">
          <cell r="H29" t="str">
            <v>VIGILANTE ARMADO - 12X36 DIURNO</v>
          </cell>
          <cell r="BJ29">
            <v>0</v>
          </cell>
        </row>
        <row r="30">
          <cell r="H30" t="str">
            <v>VIGILANTE ARMADO - 12X36 NOTURNO</v>
          </cell>
          <cell r="BJ30">
            <v>361.85638178181819</v>
          </cell>
        </row>
        <row r="31">
          <cell r="H31" t="str">
            <v>VIGILANTE ARMADO - 220 H</v>
          </cell>
          <cell r="BJ31">
            <v>392.05908906666662</v>
          </cell>
        </row>
        <row r="32">
          <cell r="H32" t="str">
            <v>VIGILANTE ARMADO - 12X36 DIURNO</v>
          </cell>
          <cell r="BJ32">
            <v>302.23388</v>
          </cell>
        </row>
        <row r="33">
          <cell r="H33" t="str">
            <v>VIGILANTE ARMADO - 220 H</v>
          </cell>
          <cell r="BJ33">
            <v>392.05908906666662</v>
          </cell>
        </row>
        <row r="34">
          <cell r="H34" t="str">
            <v>VIGILANTE ARMADO - 12X36 NOTURNO</v>
          </cell>
          <cell r="BJ34">
            <v>361.85638178181819</v>
          </cell>
        </row>
        <row r="35">
          <cell r="H35" t="str">
            <v>VIGILANTE ARMADO - 12X36 NOTURNO</v>
          </cell>
          <cell r="BJ35">
            <v>0</v>
          </cell>
        </row>
        <row r="36">
          <cell r="H36" t="str">
            <v>VIGILANTE ARMADO - 12X36 NOTURNO</v>
          </cell>
          <cell r="BJ36">
            <v>0</v>
          </cell>
        </row>
        <row r="37">
          <cell r="H37" t="str">
            <v>VIGILANTE ARMADO - 12X36 NOTURNO</v>
          </cell>
          <cell r="BJ37">
            <v>361.85638178181819</v>
          </cell>
        </row>
        <row r="38">
          <cell r="H38" t="str">
            <v>VIGILANTE ARMADO - 12X36 DIURNO</v>
          </cell>
          <cell r="BJ38">
            <v>302.23388</v>
          </cell>
        </row>
        <row r="39">
          <cell r="H39" t="str">
            <v>VIGILANTE ARMADO - 12X36 DIURNO</v>
          </cell>
          <cell r="BJ39">
            <v>0</v>
          </cell>
        </row>
        <row r="40">
          <cell r="H40" t="str">
            <v>VIGILANTE ARMADO - 12X36 DIURNO</v>
          </cell>
          <cell r="BJ40">
            <v>302.23388</v>
          </cell>
        </row>
        <row r="41">
          <cell r="H41" t="str">
            <v>VIGILANTE ARMADO - 12X36 DIURNO</v>
          </cell>
          <cell r="BJ41">
            <v>0</v>
          </cell>
        </row>
        <row r="42">
          <cell r="H42" t="str">
            <v>VIGILANTE ARMADO - 12X36 DIURNO</v>
          </cell>
          <cell r="BJ42">
            <v>302.23388</v>
          </cell>
        </row>
        <row r="43">
          <cell r="H43" t="str">
            <v>VIGILANTE ARMADO - 12X36 DIURNO</v>
          </cell>
          <cell r="BJ43">
            <v>302.23388</v>
          </cell>
        </row>
        <row r="44">
          <cell r="H44" t="str">
            <v>VIGILANTE ARMADO - 12X36 DIURNO</v>
          </cell>
          <cell r="BJ44">
            <v>302.23388</v>
          </cell>
        </row>
        <row r="45">
          <cell r="H45" t="str">
            <v>VIGILANTE ARMADO - 220 H</v>
          </cell>
          <cell r="BJ45">
            <v>392.05908906666662</v>
          </cell>
        </row>
        <row r="46">
          <cell r="H46" t="str">
            <v>VIGILANTE ARMADO - 12X36 NOTURNO</v>
          </cell>
          <cell r="BJ46">
            <v>361.85638178181819</v>
          </cell>
        </row>
        <row r="47">
          <cell r="H47" t="str">
            <v>VIGILANTE ARMADO - 220 H</v>
          </cell>
          <cell r="BJ47">
            <v>392.05908906666662</v>
          </cell>
        </row>
        <row r="48">
          <cell r="H48" t="str">
            <v>VIGILANTE ARMADO - 12X36 DIURNO</v>
          </cell>
          <cell r="BJ48">
            <v>0</v>
          </cell>
        </row>
        <row r="49">
          <cell r="H49" t="str">
            <v>VIGILANTE ARMADO - 220 H</v>
          </cell>
          <cell r="BJ49">
            <v>392.05908906666662</v>
          </cell>
        </row>
        <row r="50">
          <cell r="H50" t="str">
            <v>VIGILANTE ARMADO - 12X36 DIURNO</v>
          </cell>
          <cell r="BJ50">
            <v>0</v>
          </cell>
        </row>
        <row r="51">
          <cell r="H51" t="str">
            <v>VIGILANTE ARMADO - 12X36 DIURNO</v>
          </cell>
          <cell r="BJ51">
            <v>302.23388</v>
          </cell>
        </row>
        <row r="52">
          <cell r="H52" t="str">
            <v>VIGILANTE ARMADO - 12X36 DIURNO</v>
          </cell>
          <cell r="BJ52">
            <v>302.23388</v>
          </cell>
        </row>
        <row r="53">
          <cell r="H53" t="str">
            <v>VIGILANTE ARMADO - 220 H</v>
          </cell>
          <cell r="BJ53">
            <v>392.05908906666662</v>
          </cell>
        </row>
        <row r="54">
          <cell r="H54" t="str">
            <v>VIGILANTE ARMADO - 12X36 DIURNO</v>
          </cell>
          <cell r="BJ54">
            <v>0</v>
          </cell>
        </row>
        <row r="55">
          <cell r="H55" t="str">
            <v>VIGILANTE ARMADO - 12X36 DIURNO</v>
          </cell>
          <cell r="BJ55">
            <v>302.23388</v>
          </cell>
        </row>
        <row r="56">
          <cell r="H56" t="str">
            <v>VIGILANTE ARMADO - 220 H</v>
          </cell>
          <cell r="BJ56">
            <v>392.05908906666662</v>
          </cell>
        </row>
        <row r="57">
          <cell r="H57" t="str">
            <v>VIGILANTE ARMADO - 220 H</v>
          </cell>
          <cell r="BJ57">
            <v>0</v>
          </cell>
        </row>
        <row r="58">
          <cell r="H58" t="str">
            <v>VIGILANTE ARMADO - 12X36 NOTURNO</v>
          </cell>
          <cell r="BJ58">
            <v>0</v>
          </cell>
        </row>
        <row r="59">
          <cell r="H59" t="str">
            <v>VIGILANTE ARMADO - 12X36 DIURNO</v>
          </cell>
          <cell r="BJ59">
            <v>302.23388</v>
          </cell>
        </row>
        <row r="60">
          <cell r="H60" t="str">
            <v>VIGILANTE ARMADO - 12X36 DIURNO</v>
          </cell>
          <cell r="BJ60">
            <v>302.23388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- 220 H</v>
          </cell>
          <cell r="BJ62">
            <v>392.05908906666662</v>
          </cell>
        </row>
        <row r="63">
          <cell r="H63" t="str">
            <v>VIGILANTE ARMADO - 12X36 DIURNO</v>
          </cell>
          <cell r="BJ63">
            <v>302.23388</v>
          </cell>
        </row>
        <row r="64">
          <cell r="H64" t="str">
            <v>VIGILANTE ARMADO - 12X36 NOTURNO</v>
          </cell>
          <cell r="BJ64">
            <v>361.85638178181819</v>
          </cell>
        </row>
        <row r="65">
          <cell r="H65" t="str">
            <v>VIGILANTE ARMADO - 12X36 DIURNO</v>
          </cell>
          <cell r="BJ65">
            <v>302.23388</v>
          </cell>
        </row>
        <row r="66">
          <cell r="H66" t="str">
            <v>VIGILANTE ARMADO - 12X36 DIURNO</v>
          </cell>
          <cell r="BJ66">
            <v>0</v>
          </cell>
        </row>
        <row r="67">
          <cell r="H67" t="str">
            <v>VIGILANTE ARMADO - 12X36 NOTURNO</v>
          </cell>
          <cell r="BJ67">
            <v>361.85638178181819</v>
          </cell>
        </row>
        <row r="68">
          <cell r="H68" t="str">
            <v>VIGILANTE ARMADO - 12X36 NOTURNO</v>
          </cell>
          <cell r="BJ68">
            <v>0</v>
          </cell>
        </row>
        <row r="69">
          <cell r="H69" t="str">
            <v>VIGILANTE ARMADO - 12X36 DIURNO</v>
          </cell>
          <cell r="BJ69">
            <v>302.23388</v>
          </cell>
        </row>
        <row r="70">
          <cell r="H70" t="str">
            <v>VIGILANTE ARMADO - 12X36 NOTURNO</v>
          </cell>
          <cell r="BJ70">
            <v>361.85638178181819</v>
          </cell>
        </row>
        <row r="71">
          <cell r="H71" t="str">
            <v>VIGILANTE ARMADO - 12X36 DIURNO</v>
          </cell>
          <cell r="BJ71">
            <v>302.23388</v>
          </cell>
        </row>
        <row r="72">
          <cell r="H72" t="str">
            <v>VIGILANTE ARMADO - 12X36 DIURNO</v>
          </cell>
          <cell r="BJ72">
            <v>302.23388</v>
          </cell>
        </row>
        <row r="73">
          <cell r="H73" t="str">
            <v>VIGILANTE ARMADO - 12X36 DIURNO</v>
          </cell>
          <cell r="BJ73">
            <v>0</v>
          </cell>
        </row>
        <row r="74">
          <cell r="H74" t="str">
            <v>VIGILANTE ARMADO - 220 H</v>
          </cell>
          <cell r="BJ74">
            <v>392.05908906666662</v>
          </cell>
        </row>
        <row r="75">
          <cell r="H75" t="str">
            <v>VIGILANTE ARMADO - 220 H</v>
          </cell>
          <cell r="BJ75">
            <v>0</v>
          </cell>
        </row>
        <row r="76">
          <cell r="H76" t="str">
            <v>VIGILANTE ARMADO - 12X36 DIURNO</v>
          </cell>
          <cell r="BJ76">
            <v>302.23388</v>
          </cell>
        </row>
        <row r="77">
          <cell r="H77" t="str">
            <v>VIGILANTE ARMADO - 12X36 NOTURNO</v>
          </cell>
          <cell r="BJ77">
            <v>0</v>
          </cell>
        </row>
        <row r="78">
          <cell r="H78" t="str">
            <v>VIGILANTE ARMADO - 220 H</v>
          </cell>
          <cell r="BJ78">
            <v>0</v>
          </cell>
        </row>
        <row r="79">
          <cell r="H79" t="str">
            <v>VIGILANTE ARMADO - 12X36 DIURNO</v>
          </cell>
          <cell r="BJ79">
            <v>302.23388</v>
          </cell>
        </row>
        <row r="80">
          <cell r="H80" t="str">
            <v>VIGILANTE ARMADO - 12X36 DIURNO</v>
          </cell>
          <cell r="BJ80">
            <v>0</v>
          </cell>
        </row>
        <row r="81">
          <cell r="H81" t="str">
            <v>VIGILANTE ARMADO - 12X36 DIURNO</v>
          </cell>
          <cell r="BJ81">
            <v>302.23388</v>
          </cell>
        </row>
        <row r="82">
          <cell r="H82" t="str">
            <v>VIGILANTE ARMADO - 12X36 DIURNO</v>
          </cell>
          <cell r="BJ82">
            <v>302.23388</v>
          </cell>
        </row>
        <row r="83">
          <cell r="H83" t="str">
            <v>VIGILANTE ARMADO - 220 H</v>
          </cell>
          <cell r="BJ83">
            <v>392.05908906666662</v>
          </cell>
        </row>
        <row r="84">
          <cell r="H84" t="str">
            <v>VIGILANTE ARMADO - 220 H</v>
          </cell>
          <cell r="BJ84">
            <v>0</v>
          </cell>
        </row>
        <row r="85">
          <cell r="H85" t="str">
            <v>VIGILANTE ARMADO - 220 H</v>
          </cell>
          <cell r="BJ85">
            <v>392.05908906666662</v>
          </cell>
        </row>
        <row r="86">
          <cell r="H86" t="str">
            <v>VIGILANTE ARMADO - 220 H</v>
          </cell>
          <cell r="BJ86">
            <v>392.05908906666662</v>
          </cell>
        </row>
        <row r="87">
          <cell r="H87" t="str">
            <v>VIGILANTE ARMADO - 220 H</v>
          </cell>
          <cell r="BJ87">
            <v>392.05908906666662</v>
          </cell>
        </row>
        <row r="88">
          <cell r="H88" t="str">
            <v>VIGILANTE ARMADO - 220 H</v>
          </cell>
          <cell r="BJ88">
            <v>392.05908906666662</v>
          </cell>
        </row>
        <row r="89">
          <cell r="H89" t="str">
            <v>VIGILANTE ARMADO - 12X36 NOTURNO</v>
          </cell>
          <cell r="BJ89">
            <v>361.85638178181819</v>
          </cell>
        </row>
        <row r="90">
          <cell r="H90" t="str">
            <v>VIGILANTE ARMADO - 12X36 NOTURNO</v>
          </cell>
          <cell r="BJ90">
            <v>361.85638178181819</v>
          </cell>
        </row>
        <row r="91">
          <cell r="H91" t="str">
            <v>VIGILANTE ARMADO - 12X36 DIURNO</v>
          </cell>
          <cell r="BJ91">
            <v>302.23388</v>
          </cell>
        </row>
        <row r="92">
          <cell r="H92" t="str">
            <v>VIGILANTE ARMADO - 12X36 DIURNO</v>
          </cell>
          <cell r="BJ92">
            <v>302.23388</v>
          </cell>
        </row>
        <row r="93">
          <cell r="H93" t="str">
            <v>VIGILANTE ARMADO - 220 H</v>
          </cell>
          <cell r="BJ93">
            <v>392.05908906666662</v>
          </cell>
        </row>
        <row r="94">
          <cell r="H94" t="str">
            <v>VIGILANTE ARMADO - 220 H</v>
          </cell>
          <cell r="BJ94">
            <v>392.05908906666662</v>
          </cell>
        </row>
        <row r="95">
          <cell r="H95" t="str">
            <v>VIGILANTE ARMADO - 220 H</v>
          </cell>
          <cell r="BJ95">
            <v>0</v>
          </cell>
        </row>
        <row r="96">
          <cell r="H96" t="str">
            <v>VIGILANTE ARMADO - 220 H</v>
          </cell>
          <cell r="BJ96">
            <v>392.05908906666662</v>
          </cell>
        </row>
        <row r="97">
          <cell r="H97" t="str">
            <v>VIGILANTE ARMADO - 220 H</v>
          </cell>
          <cell r="BJ97">
            <v>0</v>
          </cell>
        </row>
        <row r="98">
          <cell r="H98" t="str">
            <v>VIGILANTE ARMADO - 12X36 DIURNO</v>
          </cell>
          <cell r="BJ98">
            <v>302.23388</v>
          </cell>
        </row>
        <row r="99">
          <cell r="H99" t="str">
            <v>VIGILANTE ARMADO - 12X36 NOTURNO</v>
          </cell>
          <cell r="BJ99">
            <v>361.85638178181819</v>
          </cell>
        </row>
        <row r="100">
          <cell r="H100" t="str">
            <v>VIGILANTE ARMADO - 12X36 DIURNO</v>
          </cell>
          <cell r="BJ100">
            <v>302.23388</v>
          </cell>
        </row>
        <row r="101">
          <cell r="H101" t="str">
            <v>VIGILANTE ARMADO - 12X36 NOTURNO</v>
          </cell>
          <cell r="BJ101">
            <v>361.85638178181819</v>
          </cell>
        </row>
        <row r="102">
          <cell r="H102" t="str">
            <v>VIGILANTE ARMADO - 220 H</v>
          </cell>
          <cell r="BJ102">
            <v>0</v>
          </cell>
        </row>
        <row r="103">
          <cell r="H103" t="str">
            <v>VIGILANTE ARMADO - 220 H</v>
          </cell>
          <cell r="BJ103">
            <v>392.05908906666662</v>
          </cell>
        </row>
        <row r="104">
          <cell r="H104" t="str">
            <v>VIGILANTE ARMADO - 220 H</v>
          </cell>
          <cell r="BJ104">
            <v>392.05908906666662</v>
          </cell>
        </row>
        <row r="105">
          <cell r="H105" t="str">
            <v>VIGILANTE ARMADO - 220 H</v>
          </cell>
          <cell r="BJ105">
            <v>0</v>
          </cell>
        </row>
        <row r="106">
          <cell r="H106" t="str">
            <v>VIGILANTE ARMADO - 220 H</v>
          </cell>
          <cell r="BJ106">
            <v>0</v>
          </cell>
        </row>
        <row r="107">
          <cell r="H107" t="str">
            <v>VIGILANTE ARMADO - 220 H</v>
          </cell>
          <cell r="BJ107">
            <v>392.05908906666662</v>
          </cell>
        </row>
        <row r="108">
          <cell r="H108" t="str">
            <v>VIGILANTE ARMADO - 220 H</v>
          </cell>
          <cell r="BJ108">
            <v>392.05908906666662</v>
          </cell>
        </row>
        <row r="109">
          <cell r="H109" t="str">
            <v>VIGILANTE ARMADO - 220 H</v>
          </cell>
          <cell r="BJ109">
            <v>392.05908906666662</v>
          </cell>
        </row>
        <row r="110">
          <cell r="H110" t="str">
            <v>VIGILANTE ARMADO - 220 H</v>
          </cell>
          <cell r="BJ110">
            <v>392.05908906666662</v>
          </cell>
        </row>
        <row r="111">
          <cell r="H111" t="str">
            <v>VIGILANTE ARMADO - 12X36 DIURNO</v>
          </cell>
          <cell r="BJ111">
            <v>0</v>
          </cell>
        </row>
        <row r="112">
          <cell r="H112" t="str">
            <v>VIGILANTE ARMADO - 220 H</v>
          </cell>
          <cell r="BJ112">
            <v>392.05908906666662</v>
          </cell>
        </row>
        <row r="113">
          <cell r="H113" t="str">
            <v>VIGILANTE ARMADO - 12X36 DIURNO</v>
          </cell>
          <cell r="BJ113">
            <v>302.23388</v>
          </cell>
        </row>
        <row r="114">
          <cell r="H114" t="str">
            <v>VIGILANTE ARMADO - 12X36 NOTURNO</v>
          </cell>
          <cell r="BJ114">
            <v>361.85638178181819</v>
          </cell>
        </row>
        <row r="115">
          <cell r="H115" t="str">
            <v>VIGILANTE ARMADO - 12X36 DIURNO</v>
          </cell>
          <cell r="BJ115">
            <v>302.23388</v>
          </cell>
        </row>
        <row r="116">
          <cell r="H116" t="str">
            <v>VIGILANTE ARMADO - 12X36 DIURNO</v>
          </cell>
          <cell r="BJ116">
            <v>0</v>
          </cell>
        </row>
        <row r="117">
          <cell r="H117" t="str">
            <v>VIGILANTE ARMADO - 12X36 NOTURNO</v>
          </cell>
          <cell r="BJ117">
            <v>361.85638178181819</v>
          </cell>
        </row>
        <row r="118">
          <cell r="H118" t="str">
            <v>VIGILANTE ARMADO - 12X36 NOTURNO</v>
          </cell>
          <cell r="BJ118">
            <v>0</v>
          </cell>
        </row>
        <row r="119">
          <cell r="H119" t="str">
            <v>VIGILANTE ARMADO - 220 H</v>
          </cell>
          <cell r="BJ119">
            <v>392.05908906666662</v>
          </cell>
        </row>
        <row r="120">
          <cell r="H120" t="str">
            <v>VIGILANTE ARMADO - 220 H</v>
          </cell>
          <cell r="BJ120">
            <v>392.05908906666662</v>
          </cell>
        </row>
        <row r="121">
          <cell r="H121" t="str">
            <v>VIGILANTE ARMADO - 220 H</v>
          </cell>
          <cell r="BJ121">
            <v>392.05908906666662</v>
          </cell>
        </row>
        <row r="122">
          <cell r="H122" t="str">
            <v>VIGILANTE ARMADO - 12X36 NOTURNO</v>
          </cell>
          <cell r="BJ122">
            <v>361.85638178181819</v>
          </cell>
        </row>
        <row r="123">
          <cell r="H123" t="str">
            <v>VIGILANTE ARMADO - 12X36 NOTURNO</v>
          </cell>
          <cell r="BJ123">
            <v>0</v>
          </cell>
        </row>
        <row r="124">
          <cell r="H124" t="str">
            <v>VIGILANTE ARMADO - 12X36 NOTURNO</v>
          </cell>
          <cell r="BJ124">
            <v>361.85638178181819</v>
          </cell>
        </row>
        <row r="125">
          <cell r="H125" t="str">
            <v>VIGILANTE ARMADO - 220 H</v>
          </cell>
          <cell r="BJ125">
            <v>392.05908906666662</v>
          </cell>
        </row>
        <row r="126">
          <cell r="H126" t="str">
            <v>VIGILANTE ARMADO - 220 H</v>
          </cell>
          <cell r="BJ126">
            <v>0</v>
          </cell>
        </row>
        <row r="127">
          <cell r="H127" t="str">
            <v>VIGILANTE ARMADO - 12X36 NOTURNO</v>
          </cell>
          <cell r="BJ127">
            <v>361.85638178181819</v>
          </cell>
        </row>
        <row r="128">
          <cell r="H128" t="str">
            <v>VIGILANTE ARMADO - 12X36 NOTURNO</v>
          </cell>
          <cell r="BJ128">
            <v>361.85638178181819</v>
          </cell>
        </row>
        <row r="129">
          <cell r="H129" t="str">
            <v>VIGILANTE ARMADO - 12X36 DIURNO</v>
          </cell>
          <cell r="BJ129">
            <v>302.23388</v>
          </cell>
        </row>
        <row r="130">
          <cell r="H130" t="str">
            <v>VIGILANTE ARMADO - 12X36 DIURNO</v>
          </cell>
          <cell r="BJ130">
            <v>302.23388</v>
          </cell>
        </row>
        <row r="131">
          <cell r="H131" t="str">
            <v>VIGILANTE ARMADO - 12X36 DIURNO</v>
          </cell>
          <cell r="BJ131">
            <v>302.23388</v>
          </cell>
        </row>
        <row r="132">
          <cell r="H132" t="str">
            <v>VIGILANTE ARMADO - 12X36 DIURNO</v>
          </cell>
          <cell r="BJ132">
            <v>302.23388</v>
          </cell>
        </row>
        <row r="133">
          <cell r="H133" t="str">
            <v>VIGILANTE ARMADO - 220 H</v>
          </cell>
          <cell r="BJ133">
            <v>392.05908906666662</v>
          </cell>
        </row>
        <row r="134">
          <cell r="H134" t="str">
            <v>VIGILANTE ARMADO - 12X36 NOTURNO</v>
          </cell>
          <cell r="BJ134">
            <v>361.85638178181819</v>
          </cell>
        </row>
        <row r="135">
          <cell r="H135" t="str">
            <v>VIGILANTE ARMADO - 12X36 NOTURNO</v>
          </cell>
          <cell r="BJ135">
            <v>0</v>
          </cell>
        </row>
        <row r="136">
          <cell r="H136" t="str">
            <v>VIGILANTE ARMADO - 12X36 NOTURNO</v>
          </cell>
          <cell r="BJ136">
            <v>361.85638178181819</v>
          </cell>
        </row>
        <row r="137">
          <cell r="H137" t="str">
            <v>VIGILANTE ARMADO - 12X36 NOTURNO</v>
          </cell>
          <cell r="BJ137">
            <v>0</v>
          </cell>
        </row>
        <row r="138">
          <cell r="H138" t="str">
            <v>VIGILANTE ARMADO - 220 H</v>
          </cell>
          <cell r="BJ138">
            <v>392.05908906666662</v>
          </cell>
        </row>
        <row r="139">
          <cell r="H139" t="str">
            <v>VIGILANTE ARMADO - 12X36 DIURNO</v>
          </cell>
          <cell r="BJ139">
            <v>302.23388</v>
          </cell>
        </row>
        <row r="140">
          <cell r="H140" t="str">
            <v>VIGILANTE ARMADO - 12X36 NOTURNO</v>
          </cell>
          <cell r="BJ140">
            <v>361.85638178181819</v>
          </cell>
        </row>
        <row r="141">
          <cell r="H141" t="str">
            <v>VIGILANTE ARMADO - 12X36 NOTURNO</v>
          </cell>
          <cell r="BJ141">
            <v>0</v>
          </cell>
        </row>
        <row r="142">
          <cell r="H142" t="str">
            <v>VIGILANTE ARMADO - 12X36 DIURNO</v>
          </cell>
          <cell r="BJ142">
            <v>0</v>
          </cell>
        </row>
        <row r="143">
          <cell r="H143" t="str">
            <v>VIGILANTE ARMADO - 12X36 DIURNO</v>
          </cell>
          <cell r="BJ143">
            <v>0</v>
          </cell>
        </row>
        <row r="144">
          <cell r="H144" t="str">
            <v>VIGILANTE ARMADO - 12X36 DIURNO</v>
          </cell>
          <cell r="BJ144">
            <v>302.23388</v>
          </cell>
        </row>
        <row r="145">
          <cell r="H145" t="str">
            <v>VIGILANTE ARMADO - 12X36 NOTURNO</v>
          </cell>
          <cell r="BJ145">
            <v>361.85638178181819</v>
          </cell>
        </row>
        <row r="146">
          <cell r="H146" t="str">
            <v>VIGILANTE ARMADO - 12X36 NOTURNO</v>
          </cell>
          <cell r="BJ146">
            <v>361.85638178181819</v>
          </cell>
        </row>
        <row r="147">
          <cell r="H147" t="str">
            <v>VIGILANTE ARMADO - 12X36 DIURNO</v>
          </cell>
          <cell r="BJ147">
            <v>302.23388</v>
          </cell>
        </row>
        <row r="148">
          <cell r="H148" t="str">
            <v>VIGILANTE ARMADO - 12X36 DIURNO</v>
          </cell>
          <cell r="BJ148">
            <v>302.23388</v>
          </cell>
        </row>
        <row r="149">
          <cell r="H149" t="str">
            <v>VIGILANTE ARMADO - 12X36 NOTURNO</v>
          </cell>
          <cell r="BJ149">
            <v>0</v>
          </cell>
        </row>
        <row r="150">
          <cell r="H150" t="str">
            <v>VIGILANTE ARMADO - 12X36 NOTURNO</v>
          </cell>
          <cell r="BJ150">
            <v>361.85638178181819</v>
          </cell>
        </row>
        <row r="151">
          <cell r="H151" t="str">
            <v>VIGILANTE ARMADO - 220 H</v>
          </cell>
          <cell r="BJ151">
            <v>392.05908906666662</v>
          </cell>
        </row>
        <row r="152">
          <cell r="H152" t="str">
            <v>VIGILANTE ARMADO - 220 H</v>
          </cell>
          <cell r="BJ152">
            <v>0</v>
          </cell>
        </row>
        <row r="153">
          <cell r="H153" t="str">
            <v>VIGILANTE ARMADO - 220 H</v>
          </cell>
          <cell r="BJ153">
            <v>392.05908906666662</v>
          </cell>
        </row>
        <row r="154">
          <cell r="H154" t="str">
            <v>VIGILANTE ARMADO - 12X36 DIURNO</v>
          </cell>
          <cell r="BJ154">
            <v>302.23388</v>
          </cell>
        </row>
        <row r="155">
          <cell r="H155" t="str">
            <v>VIGILANTE ARMADO - 12X36 DIURNO</v>
          </cell>
          <cell r="BJ155">
            <v>0</v>
          </cell>
        </row>
        <row r="156">
          <cell r="H156" t="str">
            <v>VIGILANTE ARMADO - 12X36 DIURNO</v>
          </cell>
          <cell r="BJ156">
            <v>302.23388</v>
          </cell>
        </row>
        <row r="157">
          <cell r="H157" t="str">
            <v>VIGILANTE ARMADO - 12X36 DIURNO</v>
          </cell>
          <cell r="BJ157">
            <v>302.23388</v>
          </cell>
        </row>
        <row r="158">
          <cell r="H158" t="str">
            <v>VIGILANTE ARMADO - 12X36 NOTURNO</v>
          </cell>
          <cell r="BJ158">
            <v>0</v>
          </cell>
        </row>
        <row r="159">
          <cell r="H159" t="str">
            <v>VIGILANTE ARMADO - 12X36 NOTURNO</v>
          </cell>
          <cell r="BJ159">
            <v>0</v>
          </cell>
        </row>
        <row r="160">
          <cell r="H160" t="str">
            <v>VIGILANTE ARMADO - 12X36 NOTURNO</v>
          </cell>
          <cell r="BJ160">
            <v>361.85638178181819</v>
          </cell>
        </row>
        <row r="161">
          <cell r="H161" t="str">
            <v>VIGILANTE ARMADO - 12X36 NOTURNO</v>
          </cell>
          <cell r="BJ161">
            <v>361.85638178181819</v>
          </cell>
        </row>
        <row r="162">
          <cell r="H162" t="str">
            <v>VIGILANTE ARMADO - 12X36 NOTURNO</v>
          </cell>
          <cell r="BJ162">
            <v>0</v>
          </cell>
        </row>
        <row r="163">
          <cell r="H163" t="str">
            <v>VIGILANTE ARMADO - 12X36 NOTURNO</v>
          </cell>
          <cell r="BJ163">
            <v>361.85638178181819</v>
          </cell>
        </row>
        <row r="164">
          <cell r="H164" t="str">
            <v>VIGILANTE ARMADO - 12X36 DIURNO</v>
          </cell>
          <cell r="BJ164">
            <v>302.23388</v>
          </cell>
        </row>
        <row r="165">
          <cell r="H165" t="str">
            <v>VIGILANTE ARMADO - 12X36 NOTURNO</v>
          </cell>
          <cell r="BJ165">
            <v>361.85638178181819</v>
          </cell>
        </row>
        <row r="166">
          <cell r="H166" t="str">
            <v>VIGILANTE ARMADO - 220 H</v>
          </cell>
          <cell r="BJ166">
            <v>392.05908906666662</v>
          </cell>
        </row>
        <row r="167">
          <cell r="H167" t="str">
            <v>VIGILANTE ARMADO - 12X36 DIURNO</v>
          </cell>
          <cell r="BJ167">
            <v>302.23388</v>
          </cell>
        </row>
        <row r="168">
          <cell r="H168" t="str">
            <v>VIGILANTE ARMADO - 12X36 DIURNO</v>
          </cell>
          <cell r="BJ168">
            <v>302.23388</v>
          </cell>
        </row>
        <row r="169">
          <cell r="H169" t="str">
            <v>VIGILANTE ARMADO - 12X36 DIURNO</v>
          </cell>
          <cell r="BJ169">
            <v>0</v>
          </cell>
        </row>
        <row r="170">
          <cell r="H170" t="str">
            <v>VIGILANTE ARMADO - 12X36 NOTURNO</v>
          </cell>
          <cell r="BJ170">
            <v>361.85638178181819</v>
          </cell>
        </row>
        <row r="171">
          <cell r="H171" t="str">
            <v>VIGILANTE ARMADO - 12X36 NOTURNO</v>
          </cell>
          <cell r="BJ171">
            <v>361.85638178181819</v>
          </cell>
        </row>
        <row r="172">
          <cell r="H172"/>
          <cell r="BJ172"/>
        </row>
        <row r="173">
          <cell r="H173"/>
          <cell r="BJ173"/>
        </row>
        <row r="181">
          <cell r="H181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- 12X36 DIURNO</v>
          </cell>
          <cell r="R11">
            <v>321.68700000000001</v>
          </cell>
        </row>
        <row r="12">
          <cell r="B12">
            <v>1</v>
          </cell>
          <cell r="F12" t="str">
            <v>VIGILANTE ARMADO - 12X36 NOTURNO</v>
          </cell>
          <cell r="R12">
            <v>321.68700000000001</v>
          </cell>
        </row>
        <row r="13">
          <cell r="B13">
            <v>1</v>
          </cell>
          <cell r="F13" t="str">
            <v>VIGILANTE ARMADO - 12X36 DIURNO</v>
          </cell>
          <cell r="R13">
            <v>321.68700000000001</v>
          </cell>
        </row>
        <row r="14">
          <cell r="B14">
            <v>1</v>
          </cell>
          <cell r="F14" t="str">
            <v>VIGILANTE ARMADO - 12X36 DIURNO</v>
          </cell>
          <cell r="R14">
            <v>321.68700000000001</v>
          </cell>
        </row>
        <row r="15">
          <cell r="B15">
            <v>1</v>
          </cell>
          <cell r="F15" t="str">
            <v>VIGILANTE ARMADO - 12X36 DIURNO</v>
          </cell>
          <cell r="R15">
            <v>321.68700000000001</v>
          </cell>
        </row>
        <row r="16">
          <cell r="B16">
            <v>1</v>
          </cell>
          <cell r="F16" t="str">
            <v>VIGILANTE ARMADO - 12X36 NOTURNO</v>
          </cell>
          <cell r="R16">
            <v>321.68700000000001</v>
          </cell>
        </row>
        <row r="17">
          <cell r="B17">
            <v>1</v>
          </cell>
          <cell r="F17" t="str">
            <v>VIGILANTE ARMADO - 12X36 NOTURNO</v>
          </cell>
          <cell r="R17">
            <v>321.68700000000001</v>
          </cell>
        </row>
        <row r="18">
          <cell r="B18">
            <v>1</v>
          </cell>
          <cell r="F18" t="str">
            <v>VIGILANTE ARMADO - 220 H</v>
          </cell>
          <cell r="R18">
            <v>415.08</v>
          </cell>
        </row>
        <row r="19">
          <cell r="B19">
            <v>0</v>
          </cell>
          <cell r="F19" t="str">
            <v>VIGILANTE ARMADO - 12X36 NOTURNO</v>
          </cell>
          <cell r="R19">
            <v>0</v>
          </cell>
        </row>
        <row r="20">
          <cell r="B20">
            <v>1</v>
          </cell>
          <cell r="F20" t="str">
            <v>VIGILANTE ARMADO - 12X36 DIURNO</v>
          </cell>
          <cell r="R20">
            <v>321.68700000000001</v>
          </cell>
        </row>
        <row r="21">
          <cell r="B21">
            <v>1</v>
          </cell>
          <cell r="F21" t="str">
            <v>VIGILANTE ARMADO - 12X36 DIURNO</v>
          </cell>
          <cell r="R21">
            <v>321.68700000000001</v>
          </cell>
        </row>
        <row r="22">
          <cell r="B22">
            <v>1</v>
          </cell>
          <cell r="F22" t="str">
            <v>VIGILANTE ARMADO - 12X36 NOTURNO</v>
          </cell>
          <cell r="R22">
            <v>321.68700000000001</v>
          </cell>
        </row>
        <row r="23">
          <cell r="B23">
            <v>1</v>
          </cell>
          <cell r="F23" t="str">
            <v>VIGILANTE ARMADO - 12X36 DIURNO</v>
          </cell>
          <cell r="R23">
            <v>321.68700000000001</v>
          </cell>
        </row>
        <row r="24">
          <cell r="B24">
            <v>1</v>
          </cell>
          <cell r="F24" t="str">
            <v>VIGILANTE ARMADO - 12X36 NOTURNO</v>
          </cell>
          <cell r="R24">
            <v>321.68700000000001</v>
          </cell>
        </row>
        <row r="25">
          <cell r="B25">
            <v>1</v>
          </cell>
          <cell r="F25" t="str">
            <v>VIGILANTE ARMADO - 12X36 NOTURNO</v>
          </cell>
          <cell r="R25">
            <v>321.68700000000001</v>
          </cell>
        </row>
        <row r="26">
          <cell r="B26">
            <v>1</v>
          </cell>
          <cell r="F26" t="str">
            <v>VIGILANTE ARMADO - 12X36 NOTURNO</v>
          </cell>
          <cell r="R26">
            <v>321.68700000000001</v>
          </cell>
        </row>
        <row r="27">
          <cell r="B27">
            <v>1</v>
          </cell>
          <cell r="F27" t="str">
            <v>VIGILANTE ARMADO - 220 H</v>
          </cell>
          <cell r="R27">
            <v>415.08</v>
          </cell>
        </row>
        <row r="28">
          <cell r="B28">
            <v>0</v>
          </cell>
          <cell r="F28" t="str">
            <v>VIGILANTE ARMADO - 12X36 NOTURNO</v>
          </cell>
          <cell r="R28">
            <v>0</v>
          </cell>
        </row>
        <row r="29">
          <cell r="B29">
            <v>1</v>
          </cell>
          <cell r="F29" t="str">
            <v>VIGILANTE ARMADO - 220 H</v>
          </cell>
          <cell r="R29">
            <v>415.08</v>
          </cell>
        </row>
        <row r="30">
          <cell r="B30">
            <v>1</v>
          </cell>
          <cell r="F30" t="str">
            <v>VIGILANTE ARMADO - 12X36 DIURNO</v>
          </cell>
          <cell r="R30">
            <v>321.68700000000001</v>
          </cell>
        </row>
        <row r="31">
          <cell r="B31">
            <v>0</v>
          </cell>
          <cell r="F31" t="str">
            <v>VIGILANTE ARMADO - 12X36 NOTURNO</v>
          </cell>
          <cell r="R31">
            <v>0</v>
          </cell>
        </row>
        <row r="32">
          <cell r="B32">
            <v>0</v>
          </cell>
          <cell r="F32" t="str">
            <v>VIGILANTE ARMADO - 12X36 NOTURNO</v>
          </cell>
          <cell r="R32">
            <v>0</v>
          </cell>
        </row>
        <row r="33">
          <cell r="B33">
            <v>0</v>
          </cell>
          <cell r="F33" t="str">
            <v>VIGILANTE ARMADO - 220 H</v>
          </cell>
          <cell r="R33">
            <v>0</v>
          </cell>
        </row>
        <row r="34">
          <cell r="B34">
            <v>0</v>
          </cell>
          <cell r="F34" t="str">
            <v>VIGILANTE ARMADO - 12X36 NOTURNO</v>
          </cell>
          <cell r="R34">
            <v>0</v>
          </cell>
        </row>
        <row r="35">
          <cell r="B35">
            <v>1</v>
          </cell>
          <cell r="F35" t="str">
            <v>VIGILANTE ARMADO - 220 H</v>
          </cell>
          <cell r="R35">
            <v>415.08</v>
          </cell>
        </row>
        <row r="36">
          <cell r="B36">
            <v>0</v>
          </cell>
          <cell r="F36" t="str">
            <v>VIGILANTE ARMADO - 12X36 NOTURNO</v>
          </cell>
          <cell r="R36">
            <v>0</v>
          </cell>
        </row>
        <row r="37">
          <cell r="B37">
            <v>0</v>
          </cell>
          <cell r="F37" t="str">
            <v>VIGILANTE ARMADO - 12X36 NOTURNO</v>
          </cell>
          <cell r="R37">
            <v>0</v>
          </cell>
        </row>
        <row r="38">
          <cell r="B38">
            <v>1</v>
          </cell>
          <cell r="F38" t="str">
            <v>VIGILANTE ARMADO - 12X36 DIURNO</v>
          </cell>
          <cell r="R38">
            <v>321.68700000000001</v>
          </cell>
        </row>
        <row r="39">
          <cell r="B39">
            <v>1</v>
          </cell>
          <cell r="F39" t="str">
            <v>VIGILANTE ARMADO - 220 H</v>
          </cell>
          <cell r="R39">
            <v>415.08</v>
          </cell>
        </row>
        <row r="40">
          <cell r="B40">
            <v>1</v>
          </cell>
          <cell r="F40" t="str">
            <v>VIGILANTE ARMADO - 220 H</v>
          </cell>
          <cell r="R40">
            <v>415.08</v>
          </cell>
        </row>
        <row r="41">
          <cell r="B41">
            <v>0</v>
          </cell>
          <cell r="F41" t="str">
            <v>VIGILANTE ARMADO - 12X36 DIURNO</v>
          </cell>
          <cell r="R41">
            <v>0</v>
          </cell>
        </row>
        <row r="42">
          <cell r="B42">
            <v>0</v>
          </cell>
          <cell r="F42" t="str">
            <v>VIGILANTE ARMADO - 220 H</v>
          </cell>
          <cell r="R42">
            <v>0</v>
          </cell>
        </row>
        <row r="43">
          <cell r="B43">
            <v>1</v>
          </cell>
          <cell r="F43" t="str">
            <v>VIGILANTE ARMADO - 220 H</v>
          </cell>
          <cell r="R43">
            <v>415.08</v>
          </cell>
        </row>
        <row r="44">
          <cell r="B44">
            <v>1</v>
          </cell>
          <cell r="F44" t="str">
            <v>VIGILANTE ARMADO - 12X36 NOTURNO</v>
          </cell>
          <cell r="R44">
            <v>321.68700000000001</v>
          </cell>
        </row>
        <row r="45">
          <cell r="B45">
            <v>0</v>
          </cell>
          <cell r="F45" t="str">
            <v>VIGILANTE ARMADO - 12X36 DIURNO</v>
          </cell>
          <cell r="R45">
            <v>0</v>
          </cell>
        </row>
        <row r="46">
          <cell r="B46">
            <v>1</v>
          </cell>
          <cell r="F46" t="str">
            <v>VIGILANTE ARMADO - 12X36 NOTURNO</v>
          </cell>
          <cell r="R46">
            <v>321.68700000000001</v>
          </cell>
        </row>
        <row r="47">
          <cell r="B47">
            <v>1</v>
          </cell>
          <cell r="F47" t="str">
            <v>VIGILANTE ARMADO - 220 H</v>
          </cell>
          <cell r="R47">
            <v>415.08</v>
          </cell>
        </row>
        <row r="48">
          <cell r="B48">
            <v>0</v>
          </cell>
          <cell r="F48" t="str">
            <v>VIGILANTE ARMADO - 12X36 DIURNO</v>
          </cell>
          <cell r="R48">
            <v>0</v>
          </cell>
        </row>
        <row r="49">
          <cell r="B49">
            <v>1</v>
          </cell>
          <cell r="F49" t="str">
            <v>VIGILANTE ARMADO - 220 H</v>
          </cell>
          <cell r="R49">
            <v>415.08</v>
          </cell>
        </row>
        <row r="50">
          <cell r="B50">
            <v>1</v>
          </cell>
          <cell r="F50" t="str">
            <v>VIGILANTE ARMADO - 12X36 DIURNO</v>
          </cell>
          <cell r="R50">
            <v>321.68700000000001</v>
          </cell>
        </row>
        <row r="51">
          <cell r="B51">
            <v>0</v>
          </cell>
          <cell r="F51" t="str">
            <v>VIGILANTE ARMADO - 12X36 NOTURNO</v>
          </cell>
          <cell r="R51">
            <v>0</v>
          </cell>
        </row>
        <row r="52">
          <cell r="B52">
            <v>1</v>
          </cell>
          <cell r="F52" t="str">
            <v>VIGILANTE ARMADO - 12X36 DIURNO</v>
          </cell>
          <cell r="R52">
            <v>321.68700000000001</v>
          </cell>
        </row>
        <row r="53">
          <cell r="B53">
            <v>0</v>
          </cell>
          <cell r="F53" t="str">
            <v>VIGILANTE ARMADO - 220 H</v>
          </cell>
          <cell r="R53">
            <v>0</v>
          </cell>
        </row>
        <row r="54">
          <cell r="B54">
            <v>1</v>
          </cell>
          <cell r="F54" t="str">
            <v>VIGILANTE ARMADO - 220 H</v>
          </cell>
          <cell r="R54">
            <v>415.08</v>
          </cell>
        </row>
        <row r="55">
          <cell r="B55">
            <v>1</v>
          </cell>
          <cell r="F55" t="str">
            <v>VIGILANTE ARMADO - 12X36 DIURNO</v>
          </cell>
          <cell r="R55">
            <v>321.68700000000001</v>
          </cell>
        </row>
        <row r="56">
          <cell r="B56">
            <v>1</v>
          </cell>
          <cell r="F56" t="str">
            <v>VIGILANTE ARMADO - 12X36 NOTURNO</v>
          </cell>
          <cell r="R56">
            <v>321.68700000000001</v>
          </cell>
        </row>
        <row r="57">
          <cell r="B57">
            <v>0</v>
          </cell>
          <cell r="F57" t="str">
            <v>VIGILANTE ARMADO - 220 H</v>
          </cell>
          <cell r="R57">
            <v>0</v>
          </cell>
        </row>
        <row r="58">
          <cell r="B58">
            <v>0</v>
          </cell>
          <cell r="F58" t="str">
            <v>VIGILANTE ARMADO - 12X36 DIURNO</v>
          </cell>
          <cell r="R58">
            <v>0</v>
          </cell>
        </row>
        <row r="59">
          <cell r="B59">
            <v>1</v>
          </cell>
          <cell r="F59" t="str">
            <v>VIGILANTE ARMADO - 220 H</v>
          </cell>
          <cell r="R59">
            <v>415.08</v>
          </cell>
        </row>
        <row r="60">
          <cell r="B60">
            <v>1</v>
          </cell>
          <cell r="F60" t="str">
            <v>VIGILANTE ARMADO - 12X36 NOTURNO</v>
          </cell>
          <cell r="R60">
            <v>321.68700000000001</v>
          </cell>
        </row>
        <row r="61">
          <cell r="B61">
            <v>1</v>
          </cell>
          <cell r="F61" t="str">
            <v>VIGILANTE ARMADO - 220 H</v>
          </cell>
          <cell r="R61">
            <v>415.08</v>
          </cell>
        </row>
        <row r="62">
          <cell r="B62">
            <v>1</v>
          </cell>
          <cell r="F62" t="str">
            <v>VIGILANTE ARMADO - 12X36 NOTURNO</v>
          </cell>
          <cell r="R62">
            <v>321.68700000000001</v>
          </cell>
        </row>
        <row r="63">
          <cell r="B63">
            <v>1</v>
          </cell>
          <cell r="F63" t="str">
            <v>VIGILANTE ARMADO - 12X36 NOTURNO</v>
          </cell>
          <cell r="R63">
            <v>321.68700000000001</v>
          </cell>
        </row>
        <row r="64">
          <cell r="B64">
            <v>1</v>
          </cell>
          <cell r="F64" t="str">
            <v>VIGILANTE ARMADO - 12X36 NOTURNO</v>
          </cell>
          <cell r="R64">
            <v>321.68700000000001</v>
          </cell>
        </row>
        <row r="65">
          <cell r="B65">
            <v>1</v>
          </cell>
          <cell r="F65" t="str">
            <v>VIGILANTE ARMADO - 12X36 DIURNO</v>
          </cell>
          <cell r="R65">
            <v>321.68700000000001</v>
          </cell>
        </row>
        <row r="66">
          <cell r="B66">
            <v>1</v>
          </cell>
          <cell r="F66" t="str">
            <v>VIGILANTE ARMADO - 12X36 NOTURNO</v>
          </cell>
          <cell r="R66">
            <v>321.68700000000001</v>
          </cell>
        </row>
        <row r="67">
          <cell r="B67">
            <v>1</v>
          </cell>
          <cell r="F67" t="str">
            <v>VIGILANTE ARMADO - 12X36 NOTURNO</v>
          </cell>
          <cell r="R67">
            <v>321.68700000000001</v>
          </cell>
        </row>
        <row r="68">
          <cell r="B68">
            <v>1</v>
          </cell>
          <cell r="F68" t="str">
            <v>VIGILANTE ARMADO - 12X36 NOTURNO</v>
          </cell>
          <cell r="R68">
            <v>321.68700000000001</v>
          </cell>
        </row>
        <row r="69">
          <cell r="B69">
            <v>1</v>
          </cell>
          <cell r="F69" t="str">
            <v>VIGILANTE ARMADO - 12X36 DIURNO</v>
          </cell>
          <cell r="R69">
            <v>321.68700000000001</v>
          </cell>
        </row>
        <row r="70">
          <cell r="B70">
            <v>0</v>
          </cell>
          <cell r="F70" t="str">
            <v>VIGILANTE ARMADO - 12X36 DIURNO</v>
          </cell>
          <cell r="R70">
            <v>0</v>
          </cell>
        </row>
        <row r="71">
          <cell r="B71">
            <v>0</v>
          </cell>
          <cell r="F71" t="str">
            <v>VIGILANTE ARMADO - 12X36 DIURNO</v>
          </cell>
          <cell r="R71">
            <v>0</v>
          </cell>
        </row>
        <row r="72">
          <cell r="B72">
            <v>1</v>
          </cell>
          <cell r="F72" t="str">
            <v>VIGILANTE ARMADO - 12X36 DIURNO</v>
          </cell>
          <cell r="R72">
            <v>321.68700000000001</v>
          </cell>
        </row>
        <row r="73">
          <cell r="B73">
            <v>0</v>
          </cell>
          <cell r="F73" t="str">
            <v>VIGILANTE ARMADO - 12X36 DIURNO</v>
          </cell>
          <cell r="R73">
            <v>0</v>
          </cell>
        </row>
        <row r="74">
          <cell r="B74">
            <v>0</v>
          </cell>
          <cell r="F74" t="str">
            <v>VIGILANTE ARMADO - 12X36 DIURNO</v>
          </cell>
          <cell r="R74">
            <v>0</v>
          </cell>
        </row>
        <row r="75">
          <cell r="B75">
            <v>0</v>
          </cell>
          <cell r="F75" t="str">
            <v>VIGILANTE ARMADO - 12X36 NOTURNO</v>
          </cell>
          <cell r="R75">
            <v>0</v>
          </cell>
        </row>
        <row r="76">
          <cell r="B76">
            <v>1</v>
          </cell>
          <cell r="F76" t="str">
            <v>VIGILANTE ARMADO - 12X36 DIURNO</v>
          </cell>
          <cell r="R76">
            <v>321.68700000000001</v>
          </cell>
        </row>
        <row r="77">
          <cell r="B77">
            <v>1</v>
          </cell>
          <cell r="F77" t="str">
            <v>VIGILANTE ARMADO - 12X36 DIURNO</v>
          </cell>
          <cell r="R77">
            <v>321.68700000000001</v>
          </cell>
        </row>
        <row r="78">
          <cell r="B78">
            <v>1</v>
          </cell>
          <cell r="F78" t="str">
            <v>VIGILANTE ARMADO - 220 H</v>
          </cell>
          <cell r="R78">
            <v>415.08</v>
          </cell>
        </row>
        <row r="79">
          <cell r="B79">
            <v>1</v>
          </cell>
          <cell r="F79" t="str">
            <v>VIGILANTE ARMADO - 12X36 DIURNO</v>
          </cell>
          <cell r="R79">
            <v>321.68700000000001</v>
          </cell>
        </row>
        <row r="80">
          <cell r="B80">
            <v>1</v>
          </cell>
          <cell r="F80" t="str">
            <v>VIGILANTE ARMADO - 12X36 DIURNO</v>
          </cell>
          <cell r="R80">
            <v>321.68700000000001</v>
          </cell>
        </row>
        <row r="81">
          <cell r="B81">
            <v>1</v>
          </cell>
          <cell r="F81" t="str">
            <v>VIGILANTE ARMADO - 220 H</v>
          </cell>
          <cell r="R81">
            <v>415.08</v>
          </cell>
        </row>
        <row r="82">
          <cell r="B82">
            <v>0</v>
          </cell>
          <cell r="F82" t="str">
            <v>VIGILANTE ARMADO - 12X36 NOTURNO</v>
          </cell>
          <cell r="R82">
            <v>0</v>
          </cell>
        </row>
        <row r="83">
          <cell r="B83">
            <v>1</v>
          </cell>
          <cell r="F83" t="str">
            <v>VIGILANTE ARMADO - 12X36 NOTURNO</v>
          </cell>
          <cell r="R83">
            <v>321.68700000000001</v>
          </cell>
        </row>
        <row r="84">
          <cell r="B84">
            <v>1</v>
          </cell>
          <cell r="F84" t="str">
            <v>VIGILANTE ARMADO - 220 H</v>
          </cell>
          <cell r="R84">
            <v>415.08</v>
          </cell>
        </row>
        <row r="85">
          <cell r="B85">
            <v>1</v>
          </cell>
          <cell r="F85" t="str">
            <v>VIGILANTE ARMADO - 12X36 DIURNO</v>
          </cell>
          <cell r="R85">
            <v>321.68700000000001</v>
          </cell>
        </row>
        <row r="86">
          <cell r="B86">
            <v>0</v>
          </cell>
          <cell r="F86" t="str">
            <v>VIGILANTE ARMADO - 12X36 DIURNO</v>
          </cell>
          <cell r="R86">
            <v>0</v>
          </cell>
        </row>
        <row r="87">
          <cell r="B87">
            <v>1</v>
          </cell>
          <cell r="F87" t="str">
            <v>VIGILANTE ARMADO - 12X36 NOTURNO</v>
          </cell>
          <cell r="R87">
            <v>321.68700000000001</v>
          </cell>
        </row>
        <row r="88">
          <cell r="B88">
            <v>1</v>
          </cell>
          <cell r="F88" t="str">
            <v>VIGILANTE ARMADO - 12X36 NOTURNO</v>
          </cell>
          <cell r="R88">
            <v>321.68700000000001</v>
          </cell>
        </row>
        <row r="89">
          <cell r="B89">
            <v>0</v>
          </cell>
          <cell r="F89" t="str">
            <v>VIGILANTE ARMADO - 12X36 DIURNO</v>
          </cell>
          <cell r="R89">
            <v>0</v>
          </cell>
        </row>
        <row r="90">
          <cell r="B90">
            <v>1</v>
          </cell>
          <cell r="F90" t="str">
            <v>VIGILANTE ARMADO - 220 H</v>
          </cell>
          <cell r="R90">
            <v>415.08</v>
          </cell>
        </row>
        <row r="91">
          <cell r="B91">
            <v>1</v>
          </cell>
          <cell r="F91" t="str">
            <v>VIGILANTE ARMADO - 220 H</v>
          </cell>
          <cell r="R91">
            <v>415.08</v>
          </cell>
        </row>
        <row r="92">
          <cell r="B92">
            <v>1</v>
          </cell>
          <cell r="F92" t="str">
            <v>VIGILANTE ARMADO - 12X36 NOTURNO</v>
          </cell>
          <cell r="R92">
            <v>321.68700000000001</v>
          </cell>
        </row>
        <row r="93">
          <cell r="B93">
            <v>1</v>
          </cell>
          <cell r="F93" t="str">
            <v>VIGILANTE ARMADO - 220 H</v>
          </cell>
          <cell r="R93">
            <v>415.08</v>
          </cell>
        </row>
        <row r="94">
          <cell r="B94">
            <v>1</v>
          </cell>
          <cell r="F94" t="str">
            <v>VIGILANTE ARMADO - 220 H</v>
          </cell>
          <cell r="R94">
            <v>415.08</v>
          </cell>
        </row>
        <row r="95">
          <cell r="B95">
            <v>0</v>
          </cell>
          <cell r="F95" t="str">
            <v>VIGILANTE ARMADO - 12X36 DIURNO</v>
          </cell>
          <cell r="R95">
            <v>0</v>
          </cell>
        </row>
        <row r="96">
          <cell r="B96">
            <v>1</v>
          </cell>
          <cell r="F96" t="str">
            <v>VIGILANTE ARMADO - 220 H</v>
          </cell>
          <cell r="R96">
            <v>415.08</v>
          </cell>
        </row>
        <row r="97">
          <cell r="B97">
            <v>1</v>
          </cell>
          <cell r="F97" t="str">
            <v>VIGILANTE ARMADO - 220 H</v>
          </cell>
          <cell r="R97">
            <v>415.08</v>
          </cell>
        </row>
        <row r="98">
          <cell r="B98">
            <v>1</v>
          </cell>
          <cell r="F98" t="str">
            <v>VIGILANTE ARMADO - 12X36 NOTURNO</v>
          </cell>
          <cell r="R98">
            <v>321.68700000000001</v>
          </cell>
        </row>
        <row r="99">
          <cell r="B99">
            <v>0</v>
          </cell>
          <cell r="F99" t="str">
            <v>VIGILANTE ARMADO - 220 H</v>
          </cell>
          <cell r="R99">
            <v>0</v>
          </cell>
        </row>
        <row r="100">
          <cell r="B100">
            <v>1</v>
          </cell>
          <cell r="F100" t="str">
            <v>VIGILANTE ARMADO - 220 H</v>
          </cell>
          <cell r="R100">
            <v>415.08</v>
          </cell>
        </row>
        <row r="101">
          <cell r="B101">
            <v>1</v>
          </cell>
          <cell r="F101" t="str">
            <v>VIGILANTE ARMADO - 220 H</v>
          </cell>
          <cell r="R101">
            <v>415.08</v>
          </cell>
        </row>
        <row r="102">
          <cell r="B102">
            <v>1</v>
          </cell>
          <cell r="F102" t="str">
            <v>VIGILANTE ARMADO - 12X36 NOTURNO</v>
          </cell>
          <cell r="R102">
            <v>321.68700000000001</v>
          </cell>
        </row>
        <row r="103">
          <cell r="B103">
            <v>0</v>
          </cell>
          <cell r="F103" t="str">
            <v>VIGILANTE ARMADO - 220 H</v>
          </cell>
          <cell r="R103">
            <v>0</v>
          </cell>
        </row>
        <row r="104">
          <cell r="B104">
            <v>1</v>
          </cell>
          <cell r="F104" t="str">
            <v>VIGILANTE ARMADO - 12X36 NOTURNO</v>
          </cell>
          <cell r="R104">
            <v>321.68700000000001</v>
          </cell>
        </row>
        <row r="105">
          <cell r="B105">
            <v>1</v>
          </cell>
          <cell r="F105" t="str">
            <v>VIGILANTE ARMADO - 12X36 DIURNO</v>
          </cell>
          <cell r="R105">
            <v>321.68700000000001</v>
          </cell>
        </row>
        <row r="106">
          <cell r="B106">
            <v>0</v>
          </cell>
          <cell r="F106" t="str">
            <v>VIGILANTE ARMADO - 12X36 DIURNO</v>
          </cell>
          <cell r="R106">
            <v>0</v>
          </cell>
        </row>
        <row r="107">
          <cell r="B107">
            <v>0</v>
          </cell>
          <cell r="F107" t="str">
            <v>VIGILANTE ARMADO - 220 H</v>
          </cell>
          <cell r="R107">
            <v>0</v>
          </cell>
        </row>
        <row r="108">
          <cell r="B108">
            <v>1</v>
          </cell>
          <cell r="F108" t="str">
            <v>VIGILANTE ARMADO - 12X36 NOTURNO</v>
          </cell>
          <cell r="R108">
            <v>321.68700000000001</v>
          </cell>
        </row>
        <row r="109">
          <cell r="B109">
            <v>1</v>
          </cell>
          <cell r="F109" t="str">
            <v>VIGILANTE ARMADO - 12X36 DIURNO</v>
          </cell>
          <cell r="R109">
            <v>321.68700000000001</v>
          </cell>
        </row>
        <row r="110">
          <cell r="B110">
            <v>0</v>
          </cell>
          <cell r="F110" t="str">
            <v>VIGILANTE ARMADO - 12X36 DIURNO</v>
          </cell>
          <cell r="R110">
            <v>0</v>
          </cell>
        </row>
        <row r="111">
          <cell r="B111">
            <v>1</v>
          </cell>
          <cell r="F111" t="str">
            <v>VIGILANTE ARMADO - 12X36 NOTURNO</v>
          </cell>
          <cell r="R111">
            <v>321.68700000000001</v>
          </cell>
        </row>
        <row r="112">
          <cell r="B112">
            <v>1</v>
          </cell>
          <cell r="F112" t="str">
            <v>VIGILANTE ARMADO - 12X36 DIURNO</v>
          </cell>
          <cell r="R112">
            <v>321.68700000000001</v>
          </cell>
        </row>
        <row r="113">
          <cell r="B113">
            <v>1</v>
          </cell>
          <cell r="F113" t="str">
            <v>VIGILANTE ARMADO - 220 H</v>
          </cell>
          <cell r="R113">
            <v>415.08</v>
          </cell>
        </row>
        <row r="114">
          <cell r="B114">
            <v>1</v>
          </cell>
          <cell r="F114" t="str">
            <v>VIGILANTE ARMADO - 12X36 DIURNO</v>
          </cell>
          <cell r="R114">
            <v>321.68700000000001</v>
          </cell>
        </row>
        <row r="115">
          <cell r="B115">
            <v>0</v>
          </cell>
          <cell r="F115" t="str">
            <v>VIGILANTE ARMADO - 12X36 DIURNO</v>
          </cell>
          <cell r="R115">
            <v>0</v>
          </cell>
        </row>
        <row r="116">
          <cell r="B116">
            <v>0</v>
          </cell>
          <cell r="F116" t="str">
            <v>VIGILANTE ARMADO - 12X36 NOTURNO</v>
          </cell>
          <cell r="R116">
            <v>0</v>
          </cell>
        </row>
        <row r="117">
          <cell r="B117">
            <v>1</v>
          </cell>
          <cell r="F117" t="str">
            <v>VIGILANTE ARMADO - 12X36 DIURNO</v>
          </cell>
          <cell r="R117">
            <v>321.68700000000001</v>
          </cell>
        </row>
        <row r="118">
          <cell r="B118">
            <v>1</v>
          </cell>
          <cell r="F118" t="str">
            <v>VIGILANTE ARMADO - 220 H</v>
          </cell>
          <cell r="R118">
            <v>415.08</v>
          </cell>
        </row>
        <row r="119">
          <cell r="B119">
            <v>0</v>
          </cell>
          <cell r="F119" t="str">
            <v>VIGILANTE ARMADO - 12X36 DIURNO</v>
          </cell>
          <cell r="R119">
            <v>0</v>
          </cell>
        </row>
        <row r="120">
          <cell r="B120">
            <v>1</v>
          </cell>
          <cell r="F120" t="str">
            <v>VIGILANTE ARMADO - 220 H</v>
          </cell>
          <cell r="R120">
            <v>415.08</v>
          </cell>
        </row>
        <row r="121">
          <cell r="B121">
            <v>0</v>
          </cell>
          <cell r="F121" t="str">
            <v>VIGILANTE ARMADO - 12X36 NOTURNO</v>
          </cell>
          <cell r="R121">
            <v>0</v>
          </cell>
        </row>
        <row r="122">
          <cell r="B122">
            <v>1</v>
          </cell>
          <cell r="F122" t="str">
            <v>VIGILANTE ARMADO - 220 H</v>
          </cell>
          <cell r="R122">
            <v>415.08</v>
          </cell>
        </row>
        <row r="123">
          <cell r="B123">
            <v>1</v>
          </cell>
          <cell r="F123" t="str">
            <v>VIGILANTE ARMADO - 12X36 DIURNO</v>
          </cell>
          <cell r="R123">
            <v>321.68700000000001</v>
          </cell>
        </row>
        <row r="124">
          <cell r="B124">
            <v>0</v>
          </cell>
          <cell r="F124" t="str">
            <v>VIGILANTE ARMADO - 220 H</v>
          </cell>
          <cell r="R124">
            <v>0</v>
          </cell>
        </row>
        <row r="125">
          <cell r="B125">
            <v>0</v>
          </cell>
          <cell r="F125" t="str">
            <v>VIGILANTE ARMADO - 12X36 NOTURNO</v>
          </cell>
          <cell r="R125">
            <v>0</v>
          </cell>
        </row>
        <row r="126">
          <cell r="B126">
            <v>1</v>
          </cell>
          <cell r="F126" t="str">
            <v>VIGILANTE ARMADO - 12X36 NOTURNO</v>
          </cell>
          <cell r="R126">
            <v>321.68700000000001</v>
          </cell>
        </row>
        <row r="127">
          <cell r="B127">
            <v>1</v>
          </cell>
          <cell r="F127" t="str">
            <v>VIGILANTE ARMADO - 12X36 DIURNO</v>
          </cell>
          <cell r="R127">
            <v>321.68700000000001</v>
          </cell>
        </row>
        <row r="128">
          <cell r="B128">
            <v>1</v>
          </cell>
          <cell r="F128" t="str">
            <v>VIGILANTE ARMADO - 12X36 DIURNO</v>
          </cell>
          <cell r="R128">
            <v>321.68700000000001</v>
          </cell>
        </row>
        <row r="129">
          <cell r="B129">
            <v>0</v>
          </cell>
          <cell r="F129" t="str">
            <v>VIGILANTE ARMADO - 12X36 DIURNO</v>
          </cell>
          <cell r="R129">
            <v>0</v>
          </cell>
        </row>
        <row r="130">
          <cell r="B130">
            <v>1</v>
          </cell>
          <cell r="F130" t="str">
            <v>VIGILANTE ARMADO - 12X36 NOTURNO</v>
          </cell>
          <cell r="R130">
            <v>321.68700000000001</v>
          </cell>
        </row>
        <row r="131">
          <cell r="B131">
            <v>1</v>
          </cell>
          <cell r="F131" t="str">
            <v>VIGILANTE ARMADO - 220 H</v>
          </cell>
          <cell r="R131">
            <v>415.08</v>
          </cell>
        </row>
        <row r="132">
          <cell r="B132">
            <v>1</v>
          </cell>
          <cell r="F132" t="str">
            <v>VIGILANTE ARMADO - 220 H</v>
          </cell>
          <cell r="R132">
            <v>415.08</v>
          </cell>
        </row>
        <row r="133">
          <cell r="B133">
            <v>0</v>
          </cell>
          <cell r="F133" t="str">
            <v>VIGILANTE ARMADO - 220 H</v>
          </cell>
          <cell r="R133">
            <v>0</v>
          </cell>
        </row>
        <row r="134">
          <cell r="B134">
            <v>0</v>
          </cell>
          <cell r="F134" t="str">
            <v>VIGILANTE ARMADO - 220 H</v>
          </cell>
          <cell r="R134">
            <v>0</v>
          </cell>
        </row>
        <row r="135">
          <cell r="B135">
            <v>1</v>
          </cell>
          <cell r="F135" t="str">
            <v>VIGILANTE ARMADO - 220 H</v>
          </cell>
          <cell r="R135">
            <v>415.08</v>
          </cell>
        </row>
        <row r="136">
          <cell r="B136">
            <v>1</v>
          </cell>
          <cell r="F136" t="str">
            <v>VIGILANTE ARMADO - 12X36 DIURNO</v>
          </cell>
          <cell r="R136">
            <v>321.68700000000001</v>
          </cell>
        </row>
        <row r="137">
          <cell r="B137">
            <v>1</v>
          </cell>
          <cell r="F137" t="str">
            <v>VIGILANTE ARMADO - 12X36 DIURNO</v>
          </cell>
          <cell r="R137">
            <v>321.68700000000001</v>
          </cell>
        </row>
        <row r="138">
          <cell r="B138">
            <v>0</v>
          </cell>
          <cell r="F138" t="str">
            <v>VIGILANTE ARMADO - 12X36 DIURNO</v>
          </cell>
          <cell r="R138">
            <v>0</v>
          </cell>
        </row>
        <row r="139">
          <cell r="B139">
            <v>0</v>
          </cell>
          <cell r="F139" t="str">
            <v>VIGILANTE ARMADO - 12X36 NOTURNO</v>
          </cell>
          <cell r="R139">
            <v>0</v>
          </cell>
        </row>
        <row r="140">
          <cell r="B140">
            <v>1</v>
          </cell>
          <cell r="F140" t="str">
            <v>VIGILANTE ARMADO - 220 H</v>
          </cell>
          <cell r="R140">
            <v>415.08</v>
          </cell>
        </row>
        <row r="141">
          <cell r="B141">
            <v>1</v>
          </cell>
          <cell r="F141" t="str">
            <v>VIGILANTE ARMADO - 220 H</v>
          </cell>
          <cell r="R141">
            <v>415.08</v>
          </cell>
        </row>
        <row r="142">
          <cell r="B142">
            <v>1</v>
          </cell>
          <cell r="F142" t="str">
            <v>VIGILANTE ARMADO - 12X36 NOTURNO</v>
          </cell>
          <cell r="R142">
            <v>321.68700000000001</v>
          </cell>
        </row>
        <row r="143">
          <cell r="B143">
            <v>1</v>
          </cell>
          <cell r="F143" t="str">
            <v>VIGILANTE ARMADO - 220 H</v>
          </cell>
          <cell r="R143">
            <v>415.08</v>
          </cell>
        </row>
        <row r="144">
          <cell r="B144">
            <v>1</v>
          </cell>
          <cell r="F144" t="str">
            <v>VIGILANTE ARMADO - 12X36 DIURNO</v>
          </cell>
          <cell r="R144">
            <v>321.68700000000001</v>
          </cell>
        </row>
        <row r="145">
          <cell r="B145">
            <v>0</v>
          </cell>
          <cell r="F145" t="str">
            <v>VIGILANTE ARMADO - 220 H</v>
          </cell>
          <cell r="R145">
            <v>0</v>
          </cell>
        </row>
        <row r="146">
          <cell r="B146">
            <v>1</v>
          </cell>
          <cell r="F146" t="str">
            <v>VIGILANTE ARMADO - 220 H</v>
          </cell>
          <cell r="R146">
            <v>415.08</v>
          </cell>
        </row>
        <row r="147">
          <cell r="B147">
            <v>1</v>
          </cell>
          <cell r="F147" t="str">
            <v>VIGILANTE ARMADO - 12X36 NOTURNO</v>
          </cell>
          <cell r="R147">
            <v>321.68700000000001</v>
          </cell>
        </row>
        <row r="148">
          <cell r="B148">
            <v>1</v>
          </cell>
          <cell r="F148" t="str">
            <v>VIGILANTE ARMADO - 12X36 DIURNO</v>
          </cell>
          <cell r="R148">
            <v>321.68700000000001</v>
          </cell>
        </row>
        <row r="149">
          <cell r="B149">
            <v>0</v>
          </cell>
          <cell r="F149" t="str">
            <v>VIGILANTE ARMADO - 12X36 NOTURNO</v>
          </cell>
          <cell r="R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321.68700000000001</v>
          </cell>
        </row>
        <row r="151">
          <cell r="B151">
            <v>1</v>
          </cell>
          <cell r="F151" t="str">
            <v>VIGILANTE ARMADO - 12X36 NOTURNO</v>
          </cell>
          <cell r="R151">
            <v>321.68700000000001</v>
          </cell>
        </row>
        <row r="152">
          <cell r="B152">
            <v>0</v>
          </cell>
          <cell r="F152" t="str">
            <v>VIGILANTE ARMADO - 12X36 NOTURNO</v>
          </cell>
          <cell r="R152">
            <v>0</v>
          </cell>
        </row>
        <row r="153">
          <cell r="B153">
            <v>1</v>
          </cell>
          <cell r="F153" t="str">
            <v>VIGILANTE ARMADO - 12X36 DIURNO</v>
          </cell>
          <cell r="R153">
            <v>321.68700000000001</v>
          </cell>
        </row>
        <row r="154">
          <cell r="B154">
            <v>1</v>
          </cell>
          <cell r="F154" t="str">
            <v>VIGILANTE ARMADO - 12X36 DIURNO</v>
          </cell>
          <cell r="R154">
            <v>321.68700000000001</v>
          </cell>
        </row>
        <row r="155">
          <cell r="B155">
            <v>1</v>
          </cell>
          <cell r="F155" t="str">
            <v>VIGILANTE ARMADO - 220 H</v>
          </cell>
          <cell r="R155">
            <v>415.08</v>
          </cell>
        </row>
        <row r="156">
          <cell r="B156">
            <v>1</v>
          </cell>
          <cell r="F156" t="str">
            <v>VIGILANTE ARMADO - 12X36 NOTURNO</v>
          </cell>
          <cell r="R156">
            <v>321.68700000000001</v>
          </cell>
        </row>
        <row r="157">
          <cell r="B157">
            <v>1</v>
          </cell>
          <cell r="F157" t="str">
            <v>VIGILANTE ARMADO - 220 H</v>
          </cell>
          <cell r="R157">
            <v>415.08</v>
          </cell>
        </row>
        <row r="158">
          <cell r="B158">
            <v>1</v>
          </cell>
          <cell r="F158" t="str">
            <v>VIGILANTE ARMADO - 12X36 NOTURNO</v>
          </cell>
          <cell r="R158">
            <v>321.68700000000001</v>
          </cell>
        </row>
        <row r="159">
          <cell r="B159">
            <v>1</v>
          </cell>
          <cell r="F159" t="str">
            <v>VIGILANTE ARMADO - 12X36 DIURNO</v>
          </cell>
          <cell r="R159">
            <v>321.68700000000001</v>
          </cell>
        </row>
        <row r="160">
          <cell r="B160">
            <v>0</v>
          </cell>
          <cell r="F160" t="str">
            <v>VIGILANTE ARMADO - 220 H</v>
          </cell>
          <cell r="R160">
            <v>0</v>
          </cell>
        </row>
        <row r="161">
          <cell r="B161">
            <v>1</v>
          </cell>
          <cell r="F161" t="str">
            <v>VIGILANTE ARMADO - 12X36 DIURNO</v>
          </cell>
          <cell r="R161">
            <v>321.68700000000001</v>
          </cell>
        </row>
        <row r="162">
          <cell r="B162">
            <v>1</v>
          </cell>
          <cell r="F162" t="str">
            <v>VIGILANTE ARMADO - 12X36 DIURNO</v>
          </cell>
          <cell r="R162">
            <v>321.68700000000001</v>
          </cell>
        </row>
        <row r="163">
          <cell r="B163">
            <v>1</v>
          </cell>
          <cell r="F163" t="str">
            <v>VIGILANTE ARMADO - 220 H</v>
          </cell>
          <cell r="R163">
            <v>415.08</v>
          </cell>
        </row>
        <row r="164">
          <cell r="B164">
            <v>1</v>
          </cell>
          <cell r="F164" t="str">
            <v>VIGILANTE ARMADO - 12X36 DIURNO</v>
          </cell>
          <cell r="R164">
            <v>321.68700000000001</v>
          </cell>
        </row>
        <row r="165">
          <cell r="B165">
            <v>1</v>
          </cell>
          <cell r="F165" t="str">
            <v>VIGILANTE ARMADO - 12X36 DIURNO</v>
          </cell>
          <cell r="R165">
            <v>321.68700000000001</v>
          </cell>
        </row>
        <row r="166">
          <cell r="B166">
            <v>1</v>
          </cell>
          <cell r="F166" t="str">
            <v>VIGILANTE ARMADO - 220 H</v>
          </cell>
          <cell r="R166">
            <v>415.08</v>
          </cell>
        </row>
        <row r="167">
          <cell r="B167">
            <v>1</v>
          </cell>
          <cell r="F167" t="str">
            <v>VIGILANTE ARMADO - 12X36 NOTURNO</v>
          </cell>
          <cell r="R167">
            <v>321.68700000000001</v>
          </cell>
        </row>
        <row r="168">
          <cell r="B168">
            <v>0</v>
          </cell>
          <cell r="F168" t="str">
            <v>VIGILANTE ARMADO - 12X36 NOTURNO</v>
          </cell>
          <cell r="R168">
            <v>0</v>
          </cell>
        </row>
        <row r="169">
          <cell r="B169">
            <v>0</v>
          </cell>
          <cell r="F169" t="str">
            <v>VIGILANTE ARMADO - 220 H</v>
          </cell>
          <cell r="R169">
            <v>0</v>
          </cell>
        </row>
        <row r="170">
          <cell r="B170">
            <v>1</v>
          </cell>
          <cell r="F170" t="str">
            <v>VIGILANTE ARMADO - 12X36 DIURNO</v>
          </cell>
          <cell r="R170">
            <v>321.68700000000001</v>
          </cell>
        </row>
        <row r="171">
          <cell r="B171">
            <v>1</v>
          </cell>
          <cell r="F171" t="str">
            <v>VIGILANTE ARMADO - 12X36 DIURNO</v>
          </cell>
          <cell r="R171">
            <v>321.68700000000001</v>
          </cell>
        </row>
        <row r="172">
          <cell r="B172"/>
          <cell r="F172"/>
          <cell r="R172"/>
        </row>
        <row r="173">
          <cell r="B173"/>
          <cell r="F173"/>
          <cell r="R173"/>
        </row>
        <row r="174">
          <cell r="B174"/>
          <cell r="F174"/>
          <cell r="R174"/>
        </row>
        <row r="182">
          <cell r="B182" t="str">
            <v>FOI DEFINIDO QUE A METODOLOGIA DO CÁLCULO DE DIAS PARA VA E VT SERÁ IGUAL A "DIAS (20) MENOS DIAS ÚTEIS NÃO TRABALHADOS"</v>
          </cell>
          <cell r="F182"/>
          <cell r="R182"/>
        </row>
        <row r="183">
          <cell r="B183" t="str">
            <v xml:space="preserve">INICIALMENTE, QUANDO HOUVER FALTAS, FÉRIAS, AFASTAMENTOS, ETC, COM SUBSTITUTO, OS DIAS TRABALHADOS PELO SUBSTITUTO PODERÃO SER LANÇADOS NO TITULAR. </v>
          </cell>
          <cell r="F183"/>
          <cell r="R183"/>
        </row>
        <row r="184">
          <cell r="B184" t="str">
            <v>COM RELAÇÃO AO VALE TRANSPORTE, O DESCONTO DE 6% TERÁ SEMPRE DE SER PROPORCIONALIZADO PELOS DIAS TRABALHADOS NO MÊS (ISSO PARA O TITULAR E O SUBSTITUTO, SE HOUVER)</v>
          </cell>
          <cell r="F184"/>
          <cell r="R184"/>
        </row>
        <row r="185">
          <cell r="B185" t="str">
            <v>COM RELAÇÃO AO VALE TRANSPORTE, NAS FÉRIAS E FALTAS COM SUBSTITUTO, A REGRA É SEGUIR O TITULAR. SE ELE RECEBE O SUBSTITUTO RECEBE. SE NÃO RECEBE, O SUBSTITUTO NÃO RECEBE.</v>
          </cell>
          <cell r="F185"/>
          <cell r="R185"/>
        </row>
        <row r="186">
          <cell r="B186" t="str">
            <v>COM RELAÇÃO AO VALE TRANSPORTE, NAS LICENÇAS MATERNIDADE OU INSS E NAS DEMISSÕES,  A REGRA É SEGUIR O SUBSTITUTO OU NOVO CONTRATADO.</v>
          </cell>
          <cell r="F186"/>
          <cell r="R186"/>
        </row>
        <row r="187">
          <cell r="B187" t="str">
            <v>COM RELAÇÃO AO VALE TRANSPORTE, NO MÊS DA DEMISSÃO COM NOVO CONTRATADO,  SÓ PODE HAVER UM DESCONTO DE R$ 1,00  (POR DEFINIÇÃO SERÁ O DEMITIDO) POR POSTO DE TRABALHO.</v>
          </cell>
          <cell r="F187"/>
          <cell r="R187"/>
        </row>
        <row r="188">
          <cell r="B188" t="str">
            <v>COM RELAÇÃO AO VALE ALIMENTAÇÃO, OS VALORES DE CESTA BÁSICA SERÃO PROPORCIONALIZADOS. UTILIZAR O MESMO CRITÉRIO DOS TICKETS, OU SEJA, 20 DIAS MENOS DIAS ÚTEIS NÃO TRABALHADOS</v>
          </cell>
          <cell r="F188"/>
          <cell r="R188"/>
        </row>
      </sheetData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  2"/>
      <sheetName val="VT"/>
      <sheetName val="VA"/>
      <sheetName val="ASSIST MED"/>
      <sheetName val="CESTA"/>
      <sheetName val="ODONTO"/>
      <sheetName val="SEGURO"/>
      <sheetName val="FAT_08.2022"/>
      <sheetName val="VA E VT  MENSAL "/>
      <sheetName val="OBSERVAÇÕES"/>
      <sheetName val="Feriados"/>
    </sheetNames>
    <sheetDataSet>
      <sheetData sheetId="0" refreshError="1"/>
      <sheetData sheetId="1" refreshError="1"/>
      <sheetData sheetId="2" refreshError="1"/>
      <sheetData sheetId="3">
        <row r="2">
          <cell r="P2">
            <v>23</v>
          </cell>
        </row>
        <row r="4">
          <cell r="F4" t="str">
            <v>FUNÇÃO</v>
          </cell>
          <cell r="N4" t="str">
            <v>DIAS TRABALHADOS</v>
          </cell>
          <cell r="P4" t="str">
            <v>DIAS UTEIS TJ</v>
          </cell>
          <cell r="Z4" t="str">
            <v>TOTAL C/ DESCONTO</v>
          </cell>
          <cell r="AK4" t="str">
            <v>TOTAL VT</v>
          </cell>
        </row>
        <row r="5">
          <cell r="F5" t="str">
            <v>VIGILANTE ARMADO - 220 H</v>
          </cell>
          <cell r="N5">
            <v>28</v>
          </cell>
          <cell r="P5">
            <v>21</v>
          </cell>
          <cell r="Z5">
            <v>435.83</v>
          </cell>
          <cell r="AK5">
            <v>0</v>
          </cell>
        </row>
        <row r="6">
          <cell r="F6" t="str">
            <v>VIGILANTE ARMADO - 220 H</v>
          </cell>
          <cell r="N6">
            <v>2</v>
          </cell>
          <cell r="P6">
            <v>2</v>
          </cell>
          <cell r="Z6">
            <v>41.51</v>
          </cell>
          <cell r="AK6">
            <v>0</v>
          </cell>
        </row>
        <row r="7">
          <cell r="F7" t="str">
            <v>VIGILANTE ARMADO - 220 H</v>
          </cell>
          <cell r="N7">
            <v>30</v>
          </cell>
          <cell r="P7">
            <v>23</v>
          </cell>
          <cell r="Z7">
            <v>477.34</v>
          </cell>
          <cell r="AK7">
            <v>0</v>
          </cell>
        </row>
        <row r="8">
          <cell r="F8" t="str">
            <v>VIGILANTE ARMADO - 220 H</v>
          </cell>
          <cell r="N8">
            <v>30</v>
          </cell>
          <cell r="P8">
            <v>22</v>
          </cell>
          <cell r="Z8">
            <v>456.59</v>
          </cell>
          <cell r="AK8">
            <v>0</v>
          </cell>
        </row>
        <row r="9">
          <cell r="F9" t="str">
            <v>VIGILANTE ARMADO - 220 H</v>
          </cell>
          <cell r="N9">
            <v>30</v>
          </cell>
          <cell r="P9">
            <v>21</v>
          </cell>
          <cell r="Z9">
            <v>435.83</v>
          </cell>
          <cell r="AK9">
            <v>0</v>
          </cell>
        </row>
        <row r="10">
          <cell r="F10" t="str">
            <v>VIGILANTE ARMADO - 220 H</v>
          </cell>
          <cell r="N10">
            <v>30</v>
          </cell>
          <cell r="P10">
            <v>23</v>
          </cell>
          <cell r="Z10">
            <v>477.34</v>
          </cell>
          <cell r="AK10">
            <v>23.26</v>
          </cell>
        </row>
        <row r="11">
          <cell r="F11" t="str">
            <v>VIGILANTE ARMADO - 12X36 NOTURNO</v>
          </cell>
          <cell r="N11">
            <v>24</v>
          </cell>
          <cell r="P11">
            <v>10</v>
          </cell>
          <cell r="Z11">
            <v>207.54</v>
          </cell>
          <cell r="AK11">
            <v>0</v>
          </cell>
        </row>
        <row r="12">
          <cell r="F12" t="str">
            <v>VIGILANTE ARMADO - 12X36 NOTURNO</v>
          </cell>
          <cell r="N12">
            <v>2</v>
          </cell>
          <cell r="P12">
            <v>2</v>
          </cell>
          <cell r="Z12">
            <v>41.51</v>
          </cell>
          <cell r="AK12">
            <v>0</v>
          </cell>
        </row>
        <row r="13">
          <cell r="F13" t="str">
            <v>VIGILANTE ARMADO - 12X36 NOTURNO</v>
          </cell>
          <cell r="N13">
            <v>1</v>
          </cell>
          <cell r="P13">
            <v>1</v>
          </cell>
          <cell r="Z13">
            <v>20.75</v>
          </cell>
          <cell r="AK13">
            <v>0</v>
          </cell>
        </row>
        <row r="14">
          <cell r="F14" t="str">
            <v>VIGILANTE ARMADO - 12X36 NOTURNO</v>
          </cell>
          <cell r="N14">
            <v>1</v>
          </cell>
          <cell r="P14">
            <v>1</v>
          </cell>
          <cell r="Z14">
            <v>20.75</v>
          </cell>
          <cell r="AK14">
            <v>0</v>
          </cell>
        </row>
        <row r="15">
          <cell r="F15" t="str">
            <v>VIGILANTE ARMADO - 12X36 NOTURNO</v>
          </cell>
          <cell r="N15">
            <v>1</v>
          </cell>
          <cell r="P15">
            <v>1</v>
          </cell>
          <cell r="Z15">
            <v>20.75</v>
          </cell>
          <cell r="AK15">
            <v>0</v>
          </cell>
        </row>
        <row r="16">
          <cell r="F16" t="str">
            <v>VIGILANTE ARMADO - 12X36 NOTURNO</v>
          </cell>
          <cell r="N16">
            <v>19</v>
          </cell>
          <cell r="P16">
            <v>5</v>
          </cell>
          <cell r="Z16">
            <v>103.77</v>
          </cell>
          <cell r="AK16">
            <v>39.630000000000003</v>
          </cell>
        </row>
        <row r="17">
          <cell r="F17" t="str">
            <v>VIGILANTE ARMADO - 12X36 NOTURNO</v>
          </cell>
          <cell r="N17">
            <v>11</v>
          </cell>
          <cell r="P17">
            <v>6</v>
          </cell>
          <cell r="Z17">
            <v>124.52</v>
          </cell>
          <cell r="AK17">
            <v>0</v>
          </cell>
        </row>
        <row r="18">
          <cell r="F18" t="str">
            <v>VIGILANTE ARMADO - 12X36 NOTURNO</v>
          </cell>
          <cell r="N18">
            <v>21</v>
          </cell>
          <cell r="P18">
            <v>10</v>
          </cell>
          <cell r="Z18">
            <v>207.54</v>
          </cell>
          <cell r="AK18">
            <v>0</v>
          </cell>
        </row>
        <row r="19">
          <cell r="F19" t="str">
            <v>VIGILANTE ARMADO - 12X36 NOTURNO</v>
          </cell>
          <cell r="N19">
            <v>9</v>
          </cell>
          <cell r="P19">
            <v>6</v>
          </cell>
          <cell r="Z19">
            <v>124.52</v>
          </cell>
          <cell r="AK19">
            <v>0</v>
          </cell>
        </row>
        <row r="20">
          <cell r="F20" t="str">
            <v>VIGILANTE ARMADO - 12X36 DIURNO</v>
          </cell>
          <cell r="N20">
            <v>27</v>
          </cell>
          <cell r="P20">
            <v>13</v>
          </cell>
          <cell r="Z20">
            <v>269.8</v>
          </cell>
          <cell r="AK20">
            <v>0</v>
          </cell>
        </row>
        <row r="21">
          <cell r="F21" t="str">
            <v>VIGILANTE ARMADO - 12X36 DIURNO</v>
          </cell>
          <cell r="N21">
            <v>3</v>
          </cell>
          <cell r="P21">
            <v>3</v>
          </cell>
          <cell r="Z21">
            <v>62.26</v>
          </cell>
          <cell r="AK21">
            <v>0</v>
          </cell>
        </row>
        <row r="22">
          <cell r="F22" t="str">
            <v>VIGILANTE ARMADO - 12X36 NOTURNO</v>
          </cell>
          <cell r="N22">
            <v>30</v>
          </cell>
          <cell r="P22">
            <v>16</v>
          </cell>
          <cell r="Z22">
            <v>332.06</v>
          </cell>
          <cell r="AK22">
            <v>11.26</v>
          </cell>
        </row>
        <row r="23">
          <cell r="F23" t="str">
            <v>VIGILANTE ARMADO - 12X36 NOTURNO</v>
          </cell>
          <cell r="N23">
            <v>30</v>
          </cell>
          <cell r="P23">
            <v>15</v>
          </cell>
          <cell r="Z23">
            <v>311.31</v>
          </cell>
          <cell r="AK23">
            <v>0</v>
          </cell>
        </row>
        <row r="24">
          <cell r="F24" t="str">
            <v>VIGILANTE ARMADO - 12X36 DIURNO</v>
          </cell>
          <cell r="N24">
            <v>30</v>
          </cell>
          <cell r="P24">
            <v>16</v>
          </cell>
          <cell r="Z24">
            <v>332.06</v>
          </cell>
          <cell r="AK24">
            <v>0</v>
          </cell>
        </row>
        <row r="25">
          <cell r="F25" t="str">
            <v>VIGILANTE ARMADO - 12X36 NOTURNO</v>
          </cell>
          <cell r="N25">
            <v>30</v>
          </cell>
          <cell r="P25">
            <v>15</v>
          </cell>
          <cell r="Z25">
            <v>311.31</v>
          </cell>
          <cell r="AK25">
            <v>0</v>
          </cell>
        </row>
        <row r="26">
          <cell r="F26" t="str">
            <v>VIGILANTE ARMADO - 220 H</v>
          </cell>
          <cell r="N26">
            <v>27</v>
          </cell>
          <cell r="P26">
            <v>19</v>
          </cell>
          <cell r="Z26">
            <v>394.33</v>
          </cell>
          <cell r="AK26">
            <v>0</v>
          </cell>
        </row>
        <row r="27">
          <cell r="F27" t="str">
            <v>VIGILANTE ARMADO - 220 H</v>
          </cell>
          <cell r="N27">
            <v>1</v>
          </cell>
          <cell r="P27">
            <v>1</v>
          </cell>
          <cell r="Z27">
            <v>20.75</v>
          </cell>
          <cell r="AK27">
            <v>0</v>
          </cell>
        </row>
        <row r="28">
          <cell r="F28" t="str">
            <v>VIGILANTE ARMADO - 220 H</v>
          </cell>
          <cell r="N28">
            <v>1</v>
          </cell>
          <cell r="P28">
            <v>1</v>
          </cell>
          <cell r="Z28">
            <v>20.75</v>
          </cell>
          <cell r="AK28">
            <v>0</v>
          </cell>
        </row>
        <row r="29">
          <cell r="F29" t="str">
            <v>VIGILANTE ARMADO - 220 H</v>
          </cell>
          <cell r="N29">
            <v>1</v>
          </cell>
          <cell r="P29">
            <v>1</v>
          </cell>
          <cell r="Z29">
            <v>20.75</v>
          </cell>
          <cell r="AK29">
            <v>0</v>
          </cell>
        </row>
        <row r="30">
          <cell r="F30" t="str">
            <v>VIGILANTE ARMADO - 12X36 DIURNO</v>
          </cell>
          <cell r="N30">
            <v>30</v>
          </cell>
          <cell r="P30">
            <v>15</v>
          </cell>
          <cell r="Z30">
            <v>311.31</v>
          </cell>
          <cell r="AK30">
            <v>170.26</v>
          </cell>
        </row>
        <row r="31">
          <cell r="F31" t="str">
            <v>VIGILANTE ARMADO - 220 H</v>
          </cell>
          <cell r="N31">
            <v>30</v>
          </cell>
          <cell r="P31">
            <v>22</v>
          </cell>
          <cell r="Z31">
            <v>456.59</v>
          </cell>
          <cell r="AK31">
            <v>241.46</v>
          </cell>
        </row>
        <row r="32">
          <cell r="F32" t="str">
            <v>VIGILANTE ARMADO - 12X36 NOTURNO</v>
          </cell>
          <cell r="N32">
            <v>30</v>
          </cell>
          <cell r="P32">
            <v>16</v>
          </cell>
          <cell r="Z32">
            <v>332.06</v>
          </cell>
          <cell r="AK32">
            <v>0</v>
          </cell>
        </row>
        <row r="33">
          <cell r="F33" t="str">
            <v>VIGILANTE ARMADO - 12X36 NOTURNO</v>
          </cell>
          <cell r="N33">
            <v>30</v>
          </cell>
          <cell r="P33">
            <v>15</v>
          </cell>
          <cell r="Z33">
            <v>311.31</v>
          </cell>
          <cell r="AK33">
            <v>0</v>
          </cell>
        </row>
        <row r="34">
          <cell r="F34" t="str">
            <v>VIGILANTE ARMADO - 12X36 DIURNO</v>
          </cell>
          <cell r="N34">
            <v>24</v>
          </cell>
          <cell r="P34">
            <v>0</v>
          </cell>
          <cell r="Z34">
            <v>0</v>
          </cell>
          <cell r="AK34">
            <v>0</v>
          </cell>
        </row>
        <row r="35">
          <cell r="F35" t="str">
            <v>VIGILANTE ARMADO - 12X36 DIURNO</v>
          </cell>
          <cell r="N35">
            <v>6</v>
          </cell>
          <cell r="P35">
            <v>4</v>
          </cell>
          <cell r="Z35">
            <v>83.02</v>
          </cell>
          <cell r="AK35">
            <v>0</v>
          </cell>
        </row>
        <row r="36">
          <cell r="F36" t="str">
            <v>VIGILANTE ARMADO - 12X36 DIURNO</v>
          </cell>
          <cell r="N36">
            <v>30</v>
          </cell>
          <cell r="P36">
            <v>15</v>
          </cell>
          <cell r="Z36">
            <v>311.31</v>
          </cell>
          <cell r="AK36">
            <v>0</v>
          </cell>
        </row>
        <row r="37">
          <cell r="F37" t="str">
            <v>VIGILANTE ARMADO - 12X36 DIURNO</v>
          </cell>
          <cell r="N37">
            <v>30</v>
          </cell>
          <cell r="P37">
            <v>15</v>
          </cell>
          <cell r="Z37">
            <v>311.31</v>
          </cell>
          <cell r="AK37">
            <v>44.26</v>
          </cell>
        </row>
        <row r="38">
          <cell r="F38" t="str">
            <v>VIGILANTE ARMADO - 12X36 DIURNO</v>
          </cell>
          <cell r="N38">
            <v>30</v>
          </cell>
          <cell r="P38">
            <v>16</v>
          </cell>
          <cell r="Z38">
            <v>332.06</v>
          </cell>
          <cell r="AK38">
            <v>0</v>
          </cell>
        </row>
        <row r="39">
          <cell r="F39" t="str">
            <v>VIGILANTE ARMADO - 12X36 DIURNO</v>
          </cell>
          <cell r="N39">
            <v>30</v>
          </cell>
          <cell r="P39">
            <v>15</v>
          </cell>
          <cell r="Z39">
            <v>311.31</v>
          </cell>
          <cell r="AK39">
            <v>2.2599999999999998</v>
          </cell>
        </row>
        <row r="40">
          <cell r="F40" t="str">
            <v>VIGILANTE ARMADO - 220 H</v>
          </cell>
          <cell r="N40">
            <v>30</v>
          </cell>
          <cell r="P40">
            <v>22</v>
          </cell>
          <cell r="Z40">
            <v>456.59</v>
          </cell>
          <cell r="AK40">
            <v>0</v>
          </cell>
        </row>
        <row r="41">
          <cell r="F41" t="str">
            <v>VIGILANTE ARMADO - 12X36 NOTURNO</v>
          </cell>
          <cell r="N41">
            <v>30</v>
          </cell>
          <cell r="P41">
            <v>15</v>
          </cell>
          <cell r="Z41">
            <v>311.31</v>
          </cell>
          <cell r="AK41">
            <v>0</v>
          </cell>
        </row>
        <row r="42">
          <cell r="F42" t="str">
            <v>VIGILANTE ARMADO - 220 H</v>
          </cell>
          <cell r="N42">
            <v>30</v>
          </cell>
          <cell r="P42">
            <v>22</v>
          </cell>
          <cell r="Z42">
            <v>456.59</v>
          </cell>
          <cell r="AK42">
            <v>0</v>
          </cell>
        </row>
        <row r="43">
          <cell r="F43" t="str">
            <v>VIGILANTE ARMADO - 220 H</v>
          </cell>
          <cell r="N43">
            <v>30</v>
          </cell>
          <cell r="P43">
            <v>22</v>
          </cell>
          <cell r="Z43">
            <v>456.59</v>
          </cell>
          <cell r="AK43">
            <v>370.16</v>
          </cell>
        </row>
        <row r="44">
          <cell r="F44" t="str">
            <v>VIGILANTE ARMADO - 12X36 DIURNO</v>
          </cell>
          <cell r="N44">
            <v>30</v>
          </cell>
          <cell r="P44">
            <v>16</v>
          </cell>
          <cell r="Z44">
            <v>332.06</v>
          </cell>
          <cell r="AK44">
            <v>51.76</v>
          </cell>
        </row>
        <row r="45">
          <cell r="F45" t="str">
            <v>VIGILANTE ARMADO - 12X36 DIURNO</v>
          </cell>
          <cell r="N45">
            <v>30</v>
          </cell>
          <cell r="P45">
            <v>16</v>
          </cell>
          <cell r="Z45">
            <v>332.06</v>
          </cell>
          <cell r="AK45">
            <v>0</v>
          </cell>
        </row>
        <row r="46">
          <cell r="F46" t="str">
            <v>VIGILANTE ARMADO - 220 H</v>
          </cell>
          <cell r="N46">
            <v>27</v>
          </cell>
          <cell r="P46">
            <v>19</v>
          </cell>
          <cell r="Z46">
            <v>394.33</v>
          </cell>
          <cell r="AK46">
            <v>23.63</v>
          </cell>
        </row>
        <row r="47">
          <cell r="F47" t="str">
            <v>VIGILANTE ARMADO - 220 H</v>
          </cell>
          <cell r="N47">
            <v>2</v>
          </cell>
          <cell r="P47">
            <v>2</v>
          </cell>
          <cell r="Z47">
            <v>41.51</v>
          </cell>
          <cell r="AK47">
            <v>0</v>
          </cell>
        </row>
        <row r="48">
          <cell r="F48" t="str">
            <v>VIGILANTE ARMADO - 220 H</v>
          </cell>
          <cell r="N48">
            <v>1</v>
          </cell>
          <cell r="P48">
            <v>1</v>
          </cell>
          <cell r="Z48">
            <v>20.75</v>
          </cell>
          <cell r="AK48">
            <v>0</v>
          </cell>
        </row>
        <row r="49">
          <cell r="F49" t="str">
            <v>VIGILANTE ARMADO - 12X36 DIURNO</v>
          </cell>
          <cell r="N49">
            <v>27</v>
          </cell>
          <cell r="P49">
            <v>13</v>
          </cell>
          <cell r="Z49">
            <v>269.8</v>
          </cell>
          <cell r="AK49">
            <v>0</v>
          </cell>
        </row>
        <row r="50">
          <cell r="F50" t="str">
            <v>VIGILANTE ARMADO - 12X36 DIURNO</v>
          </cell>
          <cell r="N50">
            <v>3</v>
          </cell>
          <cell r="P50">
            <v>3</v>
          </cell>
          <cell r="Z50">
            <v>62.26</v>
          </cell>
          <cell r="AK50">
            <v>0</v>
          </cell>
        </row>
        <row r="51">
          <cell r="F51" t="str">
            <v>VIGILANTE ARMADO - 220 H</v>
          </cell>
          <cell r="N51">
            <v>25</v>
          </cell>
          <cell r="P51">
            <v>18</v>
          </cell>
          <cell r="Z51">
            <v>373.57</v>
          </cell>
          <cell r="AK51">
            <v>0</v>
          </cell>
        </row>
        <row r="52">
          <cell r="F52" t="str">
            <v>VIGILANTE ARMADO - 220 H</v>
          </cell>
          <cell r="N52">
            <v>2</v>
          </cell>
          <cell r="P52">
            <v>2</v>
          </cell>
          <cell r="Z52">
            <v>41.51</v>
          </cell>
          <cell r="AK52">
            <v>0</v>
          </cell>
        </row>
        <row r="53">
          <cell r="F53" t="str">
            <v>VIGILANTE ARMADO - 220 H</v>
          </cell>
          <cell r="N53">
            <v>2</v>
          </cell>
          <cell r="P53">
            <v>2</v>
          </cell>
          <cell r="Z53">
            <v>41.51</v>
          </cell>
          <cell r="AK53">
            <v>0</v>
          </cell>
        </row>
        <row r="54">
          <cell r="F54" t="str">
            <v>VIGILANTE ARMADO - 220 H</v>
          </cell>
          <cell r="N54">
            <v>1</v>
          </cell>
          <cell r="P54">
            <v>1</v>
          </cell>
          <cell r="Z54">
            <v>20.75</v>
          </cell>
          <cell r="AK54">
            <v>0</v>
          </cell>
        </row>
        <row r="55">
          <cell r="F55" t="str">
            <v>VIGILANTE ARMADO - 12X36 DIURNO</v>
          </cell>
          <cell r="N55">
            <v>30</v>
          </cell>
          <cell r="P55">
            <v>16</v>
          </cell>
          <cell r="Z55">
            <v>332.06</v>
          </cell>
          <cell r="AK55">
            <v>0</v>
          </cell>
        </row>
        <row r="56">
          <cell r="F56" t="str">
            <v>VIGILANTE ARMADO - 12X36 DIURNO</v>
          </cell>
          <cell r="N56">
            <v>30</v>
          </cell>
          <cell r="P56">
            <v>15</v>
          </cell>
          <cell r="Z56">
            <v>311.31</v>
          </cell>
          <cell r="AK56">
            <v>0</v>
          </cell>
        </row>
        <row r="57">
          <cell r="F57" t="str">
            <v>VIGILANTE ARMADO - 220 H</v>
          </cell>
          <cell r="N57">
            <v>30</v>
          </cell>
          <cell r="P57">
            <v>22</v>
          </cell>
          <cell r="Z57">
            <v>456.59</v>
          </cell>
          <cell r="AK57">
            <v>0</v>
          </cell>
        </row>
        <row r="58">
          <cell r="F58" t="str">
            <v>VIGILANTE ARMADO - 12X36 DIURNO</v>
          </cell>
          <cell r="N58">
            <v>30</v>
          </cell>
          <cell r="P58">
            <v>15</v>
          </cell>
          <cell r="Z58">
            <v>311.31</v>
          </cell>
          <cell r="AK58">
            <v>0</v>
          </cell>
        </row>
        <row r="59">
          <cell r="F59" t="str">
            <v>VIGILANTE ARMADO - 12X36 NOTURNO</v>
          </cell>
          <cell r="N59">
            <v>30</v>
          </cell>
          <cell r="P59">
            <v>16</v>
          </cell>
          <cell r="Z59">
            <v>332.06</v>
          </cell>
          <cell r="AK59">
            <v>0</v>
          </cell>
        </row>
        <row r="60">
          <cell r="F60" t="str">
            <v>VIGILANTE ARMADO - 12X36 DIURNO</v>
          </cell>
          <cell r="N60">
            <v>29</v>
          </cell>
          <cell r="P60">
            <v>15</v>
          </cell>
          <cell r="Z60">
            <v>311.31</v>
          </cell>
          <cell r="AK60">
            <v>0</v>
          </cell>
        </row>
        <row r="61">
          <cell r="F61" t="str">
            <v>VIGILANTE ARMADO - 12X36 DIURNO</v>
          </cell>
          <cell r="N61">
            <v>1</v>
          </cell>
          <cell r="P61">
            <v>1</v>
          </cell>
          <cell r="Z61">
            <v>20.75</v>
          </cell>
          <cell r="AK61">
            <v>0</v>
          </cell>
        </row>
        <row r="62">
          <cell r="F62" t="str">
            <v>VIGILANTE ARMADO - 12X36 NOTURNO</v>
          </cell>
          <cell r="N62">
            <v>30</v>
          </cell>
          <cell r="P62">
            <v>15</v>
          </cell>
          <cell r="Z62">
            <v>311.31</v>
          </cell>
          <cell r="AK62">
            <v>0</v>
          </cell>
        </row>
        <row r="63">
          <cell r="F63" t="str">
            <v>VIGILANTE ARMADO - 12X36 DIURNO</v>
          </cell>
          <cell r="N63">
            <v>30</v>
          </cell>
          <cell r="P63">
            <v>15</v>
          </cell>
          <cell r="Z63">
            <v>311.31</v>
          </cell>
          <cell r="AK63">
            <v>212.26</v>
          </cell>
        </row>
        <row r="64">
          <cell r="F64" t="str">
            <v>VIGILANTE ARMADO - 12X36 NOTURNO</v>
          </cell>
          <cell r="N64">
            <v>29</v>
          </cell>
          <cell r="P64">
            <v>15</v>
          </cell>
          <cell r="Z64">
            <v>311.31</v>
          </cell>
          <cell r="AK64">
            <v>0</v>
          </cell>
        </row>
        <row r="65">
          <cell r="F65" t="str">
            <v>VIGILANTE ARMADO - 12X36 NOTURNO</v>
          </cell>
          <cell r="N65">
            <v>1</v>
          </cell>
          <cell r="P65">
            <v>1</v>
          </cell>
          <cell r="Z65">
            <v>20.75</v>
          </cell>
          <cell r="AK65">
            <v>0</v>
          </cell>
        </row>
        <row r="66">
          <cell r="F66" t="str">
            <v>VIGILANTE ARMADO - 12X36 DIURNO</v>
          </cell>
          <cell r="N66">
            <v>30</v>
          </cell>
          <cell r="P66">
            <v>16</v>
          </cell>
          <cell r="Z66">
            <v>332.06</v>
          </cell>
          <cell r="AK66">
            <v>0</v>
          </cell>
        </row>
        <row r="67">
          <cell r="F67" t="str">
            <v>VIGILANTE ARMADO - 12X36 DIURNO</v>
          </cell>
          <cell r="N67">
            <v>30</v>
          </cell>
          <cell r="P67">
            <v>15</v>
          </cell>
          <cell r="Z67">
            <v>311.31</v>
          </cell>
          <cell r="AK67">
            <v>0</v>
          </cell>
        </row>
        <row r="68">
          <cell r="F68" t="str">
            <v>VIGILANTE ARMADO - 220 H</v>
          </cell>
          <cell r="N68">
            <v>30</v>
          </cell>
          <cell r="P68">
            <v>22</v>
          </cell>
          <cell r="Z68">
            <v>456.59</v>
          </cell>
          <cell r="AK68">
            <v>11.26</v>
          </cell>
        </row>
        <row r="69">
          <cell r="F69" t="str">
            <v>VIGILANTE ARMADO - 12X36 DIURNO</v>
          </cell>
          <cell r="N69">
            <v>27</v>
          </cell>
          <cell r="P69">
            <v>12</v>
          </cell>
          <cell r="Z69">
            <v>249.05</v>
          </cell>
          <cell r="AK69">
            <v>0</v>
          </cell>
        </row>
        <row r="70">
          <cell r="F70" t="str">
            <v>VIGILANTE ARMADO - 12X36 NOTURNO</v>
          </cell>
          <cell r="N70">
            <v>0</v>
          </cell>
          <cell r="P70">
            <v>0</v>
          </cell>
          <cell r="Z70">
            <v>0</v>
          </cell>
          <cell r="AK70">
            <v>0</v>
          </cell>
        </row>
        <row r="71">
          <cell r="F71" t="str">
            <v>VIGILANTE ARMADO - 12X36 DIURNO</v>
          </cell>
          <cell r="N71">
            <v>2</v>
          </cell>
          <cell r="P71">
            <v>2</v>
          </cell>
          <cell r="Z71">
            <v>41.51</v>
          </cell>
          <cell r="AK71">
            <v>0</v>
          </cell>
        </row>
        <row r="72">
          <cell r="F72" t="str">
            <v>VIGILANTE ARMADO - 12X36 DIURNO</v>
          </cell>
          <cell r="N72">
            <v>1</v>
          </cell>
          <cell r="P72">
            <v>1</v>
          </cell>
          <cell r="Z72">
            <v>20.75</v>
          </cell>
          <cell r="AK72">
            <v>0</v>
          </cell>
        </row>
        <row r="73">
          <cell r="F73" t="str">
            <v>VIGILANTE ARMADO - 12X36 DIURNO</v>
          </cell>
          <cell r="N73">
            <v>30</v>
          </cell>
          <cell r="P73">
            <v>15</v>
          </cell>
          <cell r="Z73">
            <v>311.31</v>
          </cell>
          <cell r="AK73">
            <v>74.260000000000005</v>
          </cell>
        </row>
        <row r="74">
          <cell r="F74" t="str">
            <v>VIGILANTE ARMADO - 12X36 DIURNO</v>
          </cell>
          <cell r="N74">
            <v>30</v>
          </cell>
          <cell r="P74">
            <v>15</v>
          </cell>
          <cell r="Z74">
            <v>311.31</v>
          </cell>
          <cell r="AK74">
            <v>0</v>
          </cell>
        </row>
        <row r="75">
          <cell r="F75" t="str">
            <v>VIGILANTE ARMADO - 12X36 DIURNO</v>
          </cell>
          <cell r="N75">
            <v>30</v>
          </cell>
          <cell r="P75">
            <v>16</v>
          </cell>
          <cell r="Z75">
            <v>332.06</v>
          </cell>
          <cell r="AK75">
            <v>0</v>
          </cell>
        </row>
        <row r="76">
          <cell r="F76" t="str">
            <v>VIGILANTE ARMADO - 220 H</v>
          </cell>
          <cell r="N76">
            <v>30</v>
          </cell>
          <cell r="P76">
            <v>23</v>
          </cell>
          <cell r="Z76">
            <v>477.34</v>
          </cell>
          <cell r="AK76">
            <v>0</v>
          </cell>
        </row>
        <row r="77">
          <cell r="F77" t="str">
            <v>VIGILANTE ARMADO - 220 H</v>
          </cell>
          <cell r="N77">
            <v>0</v>
          </cell>
          <cell r="P77">
            <v>0</v>
          </cell>
          <cell r="Z77">
            <v>0</v>
          </cell>
          <cell r="AK77">
            <v>0</v>
          </cell>
        </row>
        <row r="78">
          <cell r="F78" t="str">
            <v>VIGILANTE ARMADO - 220 H</v>
          </cell>
          <cell r="N78">
            <v>30</v>
          </cell>
          <cell r="P78">
            <v>22</v>
          </cell>
          <cell r="Z78">
            <v>456.59</v>
          </cell>
          <cell r="AK78">
            <v>0</v>
          </cell>
        </row>
        <row r="79">
          <cell r="F79" t="str">
            <v>VIGILANTE ARMADO - 220 H</v>
          </cell>
          <cell r="N79">
            <v>30</v>
          </cell>
          <cell r="P79">
            <v>23</v>
          </cell>
          <cell r="Z79">
            <v>477.34</v>
          </cell>
          <cell r="AK79">
            <v>0</v>
          </cell>
        </row>
        <row r="80">
          <cell r="F80" t="str">
            <v>VIGILANTE ARMADO - 220 H</v>
          </cell>
          <cell r="N80">
            <v>30</v>
          </cell>
          <cell r="P80">
            <v>23</v>
          </cell>
          <cell r="Z80">
            <v>477.34</v>
          </cell>
          <cell r="AK80">
            <v>0</v>
          </cell>
        </row>
        <row r="81">
          <cell r="F81" t="str">
            <v>VIGILANTE ARMADO - 220 H</v>
          </cell>
          <cell r="N81">
            <v>8</v>
          </cell>
          <cell r="P81">
            <v>7</v>
          </cell>
          <cell r="Z81">
            <v>145.28</v>
          </cell>
          <cell r="AK81">
            <v>0</v>
          </cell>
        </row>
        <row r="82">
          <cell r="F82" t="str">
            <v>VIGILANTE ARMADO - 220 H</v>
          </cell>
          <cell r="N82">
            <v>22</v>
          </cell>
          <cell r="P82">
            <v>17</v>
          </cell>
          <cell r="Z82">
            <v>352.82</v>
          </cell>
          <cell r="AK82">
            <v>0</v>
          </cell>
        </row>
        <row r="83">
          <cell r="F83" t="str">
            <v>VIGILANTE ARMADO - 12X36 NOTURNO</v>
          </cell>
          <cell r="N83">
            <v>30</v>
          </cell>
          <cell r="P83">
            <v>16</v>
          </cell>
          <cell r="Z83">
            <v>332.06</v>
          </cell>
          <cell r="AK83">
            <v>0</v>
          </cell>
        </row>
        <row r="84">
          <cell r="F84" t="str">
            <v>VIGILANTE ARMADO - 12X36 NOTURNO</v>
          </cell>
          <cell r="N84">
            <v>30</v>
          </cell>
          <cell r="P84">
            <v>15</v>
          </cell>
          <cell r="Z84">
            <v>311.31</v>
          </cell>
          <cell r="AK84">
            <v>0</v>
          </cell>
        </row>
        <row r="85">
          <cell r="F85" t="str">
            <v>VIGILANTE ARMADO - 12X36 DIURNO</v>
          </cell>
          <cell r="N85">
            <v>30</v>
          </cell>
          <cell r="P85">
            <v>15</v>
          </cell>
          <cell r="Z85">
            <v>311.31</v>
          </cell>
          <cell r="AK85">
            <v>68.260000000000005</v>
          </cell>
        </row>
        <row r="86">
          <cell r="F86" t="str">
            <v>VIGILANTE ARMADO - 12X36 DIURNO</v>
          </cell>
          <cell r="N86">
            <v>30</v>
          </cell>
          <cell r="P86">
            <v>16</v>
          </cell>
          <cell r="Z86">
            <v>332.06</v>
          </cell>
          <cell r="AK86">
            <v>0</v>
          </cell>
        </row>
        <row r="87">
          <cell r="F87" t="str">
            <v>VIGILANTE ARMADO - 220 H</v>
          </cell>
          <cell r="N87">
            <v>30</v>
          </cell>
          <cell r="P87">
            <v>22</v>
          </cell>
          <cell r="Z87">
            <v>456.59</v>
          </cell>
          <cell r="AK87">
            <v>0</v>
          </cell>
        </row>
        <row r="88">
          <cell r="F88" t="str">
            <v>VIGILANTE ARMADO - 220 H</v>
          </cell>
          <cell r="N88">
            <v>27</v>
          </cell>
          <cell r="P88">
            <v>19</v>
          </cell>
          <cell r="Z88">
            <v>394.33</v>
          </cell>
          <cell r="AK88">
            <v>0</v>
          </cell>
        </row>
        <row r="89">
          <cell r="F89" t="str">
            <v>VIGILANTE ARMADO - 220 H</v>
          </cell>
          <cell r="N89">
            <v>3</v>
          </cell>
          <cell r="P89">
            <v>3</v>
          </cell>
          <cell r="Z89">
            <v>62.26</v>
          </cell>
          <cell r="AK89">
            <v>0</v>
          </cell>
        </row>
        <row r="90">
          <cell r="F90" t="str">
            <v>VIGILANTE ARMADO - 220 H</v>
          </cell>
          <cell r="N90">
            <v>27</v>
          </cell>
          <cell r="P90">
            <v>23</v>
          </cell>
          <cell r="Z90">
            <v>477.34</v>
          </cell>
          <cell r="AK90">
            <v>0</v>
          </cell>
        </row>
        <row r="91">
          <cell r="F91" t="str">
            <v>VIGILANTE ARMADO - 220 H</v>
          </cell>
          <cell r="N91">
            <v>2</v>
          </cell>
          <cell r="P91">
            <v>3</v>
          </cell>
          <cell r="Z91">
            <v>62.26</v>
          </cell>
          <cell r="AK91">
            <v>0</v>
          </cell>
        </row>
        <row r="92">
          <cell r="F92" t="str">
            <v>VIGILANTE ARMADO - 220 H</v>
          </cell>
          <cell r="N92">
            <v>1</v>
          </cell>
          <cell r="P92">
            <v>1</v>
          </cell>
          <cell r="Z92">
            <v>20.75</v>
          </cell>
          <cell r="AK92">
            <v>0</v>
          </cell>
        </row>
        <row r="93">
          <cell r="F93" t="str">
            <v>VIGILANTE ARMADO - 12X36 DIURNO</v>
          </cell>
          <cell r="N93">
            <v>30</v>
          </cell>
          <cell r="P93">
            <v>15</v>
          </cell>
          <cell r="Z93">
            <v>311.31</v>
          </cell>
          <cell r="AK93">
            <v>0</v>
          </cell>
        </row>
        <row r="94">
          <cell r="F94" t="str">
            <v>VIGILANTE ARMADO - 12X36 NOTURNO</v>
          </cell>
          <cell r="N94">
            <v>30</v>
          </cell>
          <cell r="P94">
            <v>15</v>
          </cell>
          <cell r="Z94">
            <v>311.31</v>
          </cell>
          <cell r="AK94">
            <v>0</v>
          </cell>
        </row>
        <row r="95">
          <cell r="F95" t="str">
            <v>VIGILANTE ARMADO - 12X36 DIURNO</v>
          </cell>
          <cell r="N95">
            <v>30</v>
          </cell>
          <cell r="P95">
            <v>16</v>
          </cell>
          <cell r="Z95">
            <v>332.06</v>
          </cell>
          <cell r="AK95">
            <v>13.86</v>
          </cell>
        </row>
        <row r="96">
          <cell r="F96" t="str">
            <v>VIGILANTE ARMADO - 12X36 NOTURNO</v>
          </cell>
          <cell r="N96">
            <v>30</v>
          </cell>
          <cell r="P96">
            <v>16</v>
          </cell>
          <cell r="Z96">
            <v>332.06</v>
          </cell>
          <cell r="AK96">
            <v>0</v>
          </cell>
        </row>
        <row r="97">
          <cell r="F97" t="str">
            <v>VIGILANTE ARMADO - 220 H</v>
          </cell>
          <cell r="N97">
            <v>30</v>
          </cell>
          <cell r="P97">
            <v>23</v>
          </cell>
          <cell r="Z97">
            <v>477.34</v>
          </cell>
          <cell r="AK97">
            <v>0</v>
          </cell>
        </row>
        <row r="98">
          <cell r="F98" t="str">
            <v>VIGILANTE ARMADO - 220 H</v>
          </cell>
          <cell r="N98">
            <v>30</v>
          </cell>
          <cell r="P98">
            <v>22</v>
          </cell>
          <cell r="Z98">
            <v>456.59</v>
          </cell>
          <cell r="AK98">
            <v>0</v>
          </cell>
        </row>
        <row r="99">
          <cell r="F99" t="str">
            <v>VIGILANTE ARMADO - 220 H</v>
          </cell>
          <cell r="N99">
            <v>0</v>
          </cell>
          <cell r="P99">
            <v>0</v>
          </cell>
          <cell r="Z99">
            <v>0</v>
          </cell>
          <cell r="AK99">
            <v>0</v>
          </cell>
        </row>
        <row r="100">
          <cell r="F100" t="str">
            <v>VIGILANTE ARMADO - 220 H</v>
          </cell>
          <cell r="N100">
            <v>28</v>
          </cell>
          <cell r="P100">
            <v>20</v>
          </cell>
          <cell r="Z100">
            <v>415.08</v>
          </cell>
          <cell r="AK100">
            <v>0</v>
          </cell>
        </row>
        <row r="101">
          <cell r="F101" t="str">
            <v>VIGILANTE ARMADO - 220 H</v>
          </cell>
          <cell r="N101">
            <v>2</v>
          </cell>
          <cell r="P101">
            <v>1</v>
          </cell>
          <cell r="Z101">
            <v>20.75</v>
          </cell>
          <cell r="AK101">
            <v>0</v>
          </cell>
        </row>
        <row r="102">
          <cell r="F102" t="str">
            <v>VIGILANTE ARMADO - 220 H</v>
          </cell>
          <cell r="N102">
            <v>30</v>
          </cell>
          <cell r="P102">
            <v>22</v>
          </cell>
          <cell r="Z102">
            <v>456.59</v>
          </cell>
          <cell r="AK102">
            <v>0</v>
          </cell>
        </row>
        <row r="103">
          <cell r="F103" t="str">
            <v>VIGILANTE ARMADO - 220 H</v>
          </cell>
          <cell r="N103">
            <v>30</v>
          </cell>
          <cell r="P103">
            <v>23</v>
          </cell>
          <cell r="Z103">
            <v>477.34</v>
          </cell>
          <cell r="AK103">
            <v>0</v>
          </cell>
        </row>
        <row r="104">
          <cell r="F104" t="str">
            <v>VIGILANTE ARMADO - 220 H</v>
          </cell>
          <cell r="N104">
            <v>30</v>
          </cell>
          <cell r="P104">
            <v>23</v>
          </cell>
          <cell r="Z104">
            <v>477.34</v>
          </cell>
          <cell r="AK104">
            <v>0</v>
          </cell>
        </row>
        <row r="105">
          <cell r="F105" t="str">
            <v>VIGILANTE ARMADO - 220 H</v>
          </cell>
          <cell r="N105">
            <v>30</v>
          </cell>
          <cell r="P105">
            <v>22</v>
          </cell>
          <cell r="Z105">
            <v>456.59</v>
          </cell>
          <cell r="AK105">
            <v>0</v>
          </cell>
        </row>
        <row r="106">
          <cell r="F106" t="str">
            <v>VIGILANTE ARMADO - 12X36 DIURNO</v>
          </cell>
          <cell r="N106">
            <v>30</v>
          </cell>
          <cell r="P106">
            <v>16</v>
          </cell>
          <cell r="Z106">
            <v>332.06</v>
          </cell>
          <cell r="AK106">
            <v>0</v>
          </cell>
        </row>
        <row r="107">
          <cell r="F107" t="str">
            <v>VIGILANTE ARMADO - 12X36 NOTURNO</v>
          </cell>
          <cell r="N107">
            <v>30</v>
          </cell>
          <cell r="P107">
            <v>16</v>
          </cell>
          <cell r="Z107">
            <v>332.06</v>
          </cell>
          <cell r="AK107">
            <v>0</v>
          </cell>
        </row>
        <row r="108">
          <cell r="F108" t="str">
            <v>VIGILANTE ARMADO - 12X36 DIURNO</v>
          </cell>
          <cell r="N108">
            <v>30</v>
          </cell>
          <cell r="P108">
            <v>15</v>
          </cell>
          <cell r="Z108">
            <v>311.31</v>
          </cell>
          <cell r="AK108">
            <v>0</v>
          </cell>
        </row>
        <row r="109">
          <cell r="F109" t="str">
            <v>VIGILANTE ARMADO - 12X36 NOTURNO</v>
          </cell>
          <cell r="N109">
            <v>30</v>
          </cell>
          <cell r="P109">
            <v>15</v>
          </cell>
          <cell r="Z109">
            <v>311.31</v>
          </cell>
          <cell r="AK109">
            <v>0</v>
          </cell>
        </row>
        <row r="110">
          <cell r="F110" t="str">
            <v>VIGILANTE ARMADO - 220 H</v>
          </cell>
          <cell r="N110">
            <v>30</v>
          </cell>
          <cell r="P110">
            <v>23</v>
          </cell>
          <cell r="Z110">
            <v>477.34</v>
          </cell>
          <cell r="AK110">
            <v>0</v>
          </cell>
        </row>
        <row r="111">
          <cell r="F111" t="str">
            <v>VIGILANTE ARMADO - 220 H</v>
          </cell>
          <cell r="N111">
            <v>30</v>
          </cell>
          <cell r="P111">
            <v>23</v>
          </cell>
          <cell r="Z111">
            <v>477.34</v>
          </cell>
          <cell r="AK111">
            <v>0</v>
          </cell>
        </row>
        <row r="112">
          <cell r="F112" t="str">
            <v>VIGILANTE ARMADO - 220 H</v>
          </cell>
          <cell r="N112">
            <v>25</v>
          </cell>
          <cell r="P112">
            <v>18</v>
          </cell>
          <cell r="Z112">
            <v>373.57</v>
          </cell>
          <cell r="AK112">
            <v>0</v>
          </cell>
        </row>
        <row r="113">
          <cell r="F113" t="str">
            <v>VIGILANTE ARMADO - 220 H</v>
          </cell>
          <cell r="N113">
            <v>5</v>
          </cell>
          <cell r="P113">
            <v>5</v>
          </cell>
          <cell r="Z113">
            <v>103.77</v>
          </cell>
          <cell r="AK113">
            <v>0</v>
          </cell>
        </row>
        <row r="114">
          <cell r="F114" t="str">
            <v>VIGILANTE ARMADO - 220 H</v>
          </cell>
          <cell r="N114">
            <v>30</v>
          </cell>
          <cell r="P114">
            <v>23</v>
          </cell>
          <cell r="Z114">
            <v>477.34</v>
          </cell>
          <cell r="AK114">
            <v>0</v>
          </cell>
        </row>
        <row r="115">
          <cell r="F115" t="str">
            <v>VIGILANTE ARMADO - 12X36 NOTURNO</v>
          </cell>
          <cell r="N115">
            <v>30</v>
          </cell>
          <cell r="P115">
            <v>15</v>
          </cell>
          <cell r="Z115">
            <v>311.31</v>
          </cell>
          <cell r="AK115">
            <v>0</v>
          </cell>
        </row>
        <row r="116">
          <cell r="F116" t="str">
            <v>VIGILANTE ARMADO - 12X36 NOTURNO</v>
          </cell>
          <cell r="N116">
            <v>30</v>
          </cell>
          <cell r="P116">
            <v>16</v>
          </cell>
          <cell r="Z116">
            <v>332.06</v>
          </cell>
          <cell r="AK116">
            <v>0</v>
          </cell>
        </row>
        <row r="117">
          <cell r="F117" t="str">
            <v>VIGILANTE ARMADO - 12X36 DIURNO</v>
          </cell>
          <cell r="N117">
            <v>30</v>
          </cell>
          <cell r="P117">
            <v>15</v>
          </cell>
          <cell r="Z117">
            <v>311.31</v>
          </cell>
          <cell r="AK117">
            <v>0</v>
          </cell>
        </row>
        <row r="118">
          <cell r="F118" t="str">
            <v>VIGILANTE ARMADO - 12X36 DIURNO</v>
          </cell>
          <cell r="N118">
            <v>30</v>
          </cell>
          <cell r="P118">
            <v>16</v>
          </cell>
          <cell r="Z118">
            <v>332.06</v>
          </cell>
          <cell r="AK118">
            <v>0</v>
          </cell>
        </row>
        <row r="119">
          <cell r="F119" t="str">
            <v>VIGILANTE ARMADO - 12X36 DIURNO</v>
          </cell>
          <cell r="N119">
            <v>28</v>
          </cell>
          <cell r="P119">
            <v>14</v>
          </cell>
          <cell r="Z119">
            <v>290.56</v>
          </cell>
          <cell r="AK119">
            <v>3.51</v>
          </cell>
        </row>
        <row r="120">
          <cell r="F120" t="str">
            <v>VIGILANTE ARMADO - 12X36 DIURNO</v>
          </cell>
          <cell r="N120">
            <v>2</v>
          </cell>
          <cell r="P120">
            <v>2</v>
          </cell>
          <cell r="Z120">
            <v>41.51</v>
          </cell>
          <cell r="AK120">
            <v>0</v>
          </cell>
        </row>
        <row r="121">
          <cell r="F121" t="str">
            <v>VIGILANTE ARMADO - 12X36 DIURNO</v>
          </cell>
          <cell r="N121">
            <v>30</v>
          </cell>
          <cell r="P121">
            <v>15</v>
          </cell>
          <cell r="Z121">
            <v>311.31</v>
          </cell>
          <cell r="AK121">
            <v>0</v>
          </cell>
        </row>
        <row r="122">
          <cell r="F122" t="str">
            <v>VIGILANTE ARMADO - 220 H</v>
          </cell>
          <cell r="N122">
            <v>30</v>
          </cell>
          <cell r="P122">
            <v>22</v>
          </cell>
          <cell r="Z122">
            <v>456.59</v>
          </cell>
          <cell r="AK122">
            <v>0</v>
          </cell>
        </row>
        <row r="123">
          <cell r="F123" t="str">
            <v>VIGILANTE ARMADO - 12X36 NOTURNO</v>
          </cell>
          <cell r="N123">
            <v>30</v>
          </cell>
          <cell r="P123">
            <v>16</v>
          </cell>
          <cell r="Z123">
            <v>332.06</v>
          </cell>
          <cell r="AK123">
            <v>0</v>
          </cell>
        </row>
        <row r="124">
          <cell r="F124" t="str">
            <v>VIGILANTE ARMADO - 12X36 NOTURNO</v>
          </cell>
          <cell r="N124">
            <v>30</v>
          </cell>
          <cell r="P124">
            <v>15</v>
          </cell>
          <cell r="Z124">
            <v>311.31</v>
          </cell>
          <cell r="AK124">
            <v>48.76</v>
          </cell>
        </row>
        <row r="125">
          <cell r="F125" t="str">
            <v>VIGILANTE ARMADO - 220 H</v>
          </cell>
          <cell r="N125">
            <v>30</v>
          </cell>
          <cell r="P125">
            <v>23</v>
          </cell>
          <cell r="Z125">
            <v>477.34</v>
          </cell>
          <cell r="AK125">
            <v>0</v>
          </cell>
        </row>
        <row r="126">
          <cell r="F126" t="str">
            <v>VIGILANTE ARMADO - 12X36 DIURNO</v>
          </cell>
          <cell r="N126">
            <v>0</v>
          </cell>
          <cell r="P126">
            <v>0</v>
          </cell>
          <cell r="Z126">
            <v>0</v>
          </cell>
          <cell r="AK126">
            <v>0</v>
          </cell>
        </row>
        <row r="127">
          <cell r="F127" t="str">
            <v>VIGILANTE ARMADO - 12X36 DIURNO</v>
          </cell>
          <cell r="N127">
            <v>30</v>
          </cell>
          <cell r="P127">
            <v>16</v>
          </cell>
          <cell r="Z127">
            <v>332.06</v>
          </cell>
          <cell r="AK127">
            <v>0</v>
          </cell>
        </row>
        <row r="128">
          <cell r="F128" t="str">
            <v>VIGILANTE ARMADO - 12X36 NOTURNO</v>
          </cell>
          <cell r="N128">
            <v>30</v>
          </cell>
          <cell r="P128">
            <v>15</v>
          </cell>
          <cell r="Z128">
            <v>311.31</v>
          </cell>
          <cell r="AK128">
            <v>0</v>
          </cell>
        </row>
        <row r="129">
          <cell r="F129" t="str">
            <v>VIGILANTE ARMADO - 12X36 DIURNO</v>
          </cell>
          <cell r="N129">
            <v>28</v>
          </cell>
          <cell r="P129">
            <v>15</v>
          </cell>
          <cell r="Z129">
            <v>311.31</v>
          </cell>
          <cell r="AK129">
            <v>0</v>
          </cell>
        </row>
        <row r="130">
          <cell r="F130" t="str">
            <v>VIGILANTE ARMADO - 12X36 DIURNO</v>
          </cell>
          <cell r="N130">
            <v>1</v>
          </cell>
          <cell r="P130">
            <v>1</v>
          </cell>
          <cell r="Z130">
            <v>20.75</v>
          </cell>
          <cell r="AK130">
            <v>0</v>
          </cell>
        </row>
        <row r="131">
          <cell r="F131" t="str">
            <v>VIGILANTE ARMADO - 12X36 DIURNO</v>
          </cell>
          <cell r="N131">
            <v>1</v>
          </cell>
          <cell r="P131">
            <v>1</v>
          </cell>
          <cell r="Z131">
            <v>20.75</v>
          </cell>
          <cell r="AK131">
            <v>0</v>
          </cell>
        </row>
        <row r="132">
          <cell r="F132" t="str">
            <v>VIGILANTE ARMADO - 12X36 NOTURNO</v>
          </cell>
          <cell r="N132">
            <v>29</v>
          </cell>
          <cell r="P132">
            <v>15</v>
          </cell>
          <cell r="Z132">
            <v>311.31</v>
          </cell>
          <cell r="AK132">
            <v>0</v>
          </cell>
        </row>
        <row r="133">
          <cell r="F133" t="str">
            <v>VIGILANTE ARMADO - 220 H</v>
          </cell>
          <cell r="N133">
            <v>9</v>
          </cell>
          <cell r="P133">
            <v>8</v>
          </cell>
          <cell r="Z133">
            <v>166.03</v>
          </cell>
          <cell r="AK133">
            <v>0</v>
          </cell>
        </row>
        <row r="134">
          <cell r="F134" t="str">
            <v>VIGILANTE ARMADO - 12X36 NOTURNO</v>
          </cell>
          <cell r="N134">
            <v>10</v>
          </cell>
          <cell r="P134">
            <v>5</v>
          </cell>
          <cell r="Z134">
            <v>103.77</v>
          </cell>
          <cell r="AK134">
            <v>0</v>
          </cell>
        </row>
        <row r="135">
          <cell r="F135" t="str">
            <v>VIGILANTE ARMADO - 12X36 NOTURNO</v>
          </cell>
          <cell r="N135">
            <v>10</v>
          </cell>
          <cell r="P135">
            <v>5</v>
          </cell>
          <cell r="Z135">
            <v>103.77</v>
          </cell>
          <cell r="AK135">
            <v>0</v>
          </cell>
        </row>
        <row r="136">
          <cell r="F136" t="str">
            <v>VIGILANTE ARMADO - 12X36 DIURNO</v>
          </cell>
          <cell r="N136">
            <v>10</v>
          </cell>
          <cell r="P136">
            <v>5</v>
          </cell>
          <cell r="Z136">
            <v>103.77</v>
          </cell>
          <cell r="AK136">
            <v>0</v>
          </cell>
        </row>
        <row r="137">
          <cell r="F137" t="str">
            <v>VIGILANTE ARMADO - 12X36 DIURNO</v>
          </cell>
          <cell r="N137">
            <v>30</v>
          </cell>
          <cell r="P137">
            <v>16</v>
          </cell>
          <cell r="Z137">
            <v>332.06</v>
          </cell>
          <cell r="AK137">
            <v>0</v>
          </cell>
        </row>
        <row r="138">
          <cell r="F138" t="str">
            <v>VIGILANTE ARMADO - 12X36 DIURNO</v>
          </cell>
          <cell r="N138">
            <v>30</v>
          </cell>
          <cell r="P138">
            <v>15</v>
          </cell>
          <cell r="Z138">
            <v>311.31</v>
          </cell>
          <cell r="AK138">
            <v>0</v>
          </cell>
        </row>
        <row r="139">
          <cell r="F139" t="str">
            <v>VIGILANTE ARMADO - 12X36 NOTURNO</v>
          </cell>
          <cell r="N139">
            <v>3</v>
          </cell>
          <cell r="P139">
            <v>2</v>
          </cell>
          <cell r="Z139">
            <v>41.51</v>
          </cell>
          <cell r="AK139">
            <v>0</v>
          </cell>
        </row>
        <row r="140">
          <cell r="F140" t="str">
            <v>VIGILANTE ARMADO - 12X36 NOTURNO</v>
          </cell>
          <cell r="N140">
            <v>27</v>
          </cell>
          <cell r="P140">
            <v>12</v>
          </cell>
          <cell r="Z140">
            <v>249.05</v>
          </cell>
          <cell r="AK140">
            <v>0</v>
          </cell>
        </row>
        <row r="141">
          <cell r="F141" t="str">
            <v>VIGILANTE ARMADO - 220 H</v>
          </cell>
          <cell r="N141">
            <v>30</v>
          </cell>
          <cell r="P141">
            <v>23</v>
          </cell>
          <cell r="Z141">
            <v>477.34</v>
          </cell>
          <cell r="AK141">
            <v>0</v>
          </cell>
        </row>
        <row r="142">
          <cell r="F142" t="str">
            <v>VIGILANTE ARMADO - 220 H</v>
          </cell>
          <cell r="N142">
            <v>12</v>
          </cell>
          <cell r="P142">
            <v>6</v>
          </cell>
          <cell r="Z142">
            <v>124.52</v>
          </cell>
          <cell r="AK142">
            <v>0</v>
          </cell>
        </row>
        <row r="143">
          <cell r="F143" t="str">
            <v>VIGILANTE ARMADO - 220 H</v>
          </cell>
          <cell r="N143">
            <v>2</v>
          </cell>
          <cell r="P143">
            <v>1</v>
          </cell>
          <cell r="Z143">
            <v>20.75</v>
          </cell>
          <cell r="AK143">
            <v>0</v>
          </cell>
        </row>
        <row r="144">
          <cell r="F144" t="str">
            <v>VIGILANTE ARMADO - 220 H</v>
          </cell>
          <cell r="N144">
            <v>1</v>
          </cell>
          <cell r="P144">
            <v>1</v>
          </cell>
          <cell r="Z144">
            <v>20.75</v>
          </cell>
          <cell r="AK144">
            <v>0</v>
          </cell>
        </row>
        <row r="145">
          <cell r="F145" t="str">
            <v>VIGILANTE ARMADO - 220 H</v>
          </cell>
          <cell r="N145">
            <v>13</v>
          </cell>
          <cell r="P145">
            <v>3</v>
          </cell>
          <cell r="Z145">
            <v>62.26</v>
          </cell>
          <cell r="AK145">
            <v>0</v>
          </cell>
        </row>
        <row r="146">
          <cell r="F146" t="str">
            <v>VIGILANTE ARMADO - 220 H</v>
          </cell>
          <cell r="N146">
            <v>2</v>
          </cell>
          <cell r="P146">
            <v>2</v>
          </cell>
          <cell r="Z146">
            <v>41.51</v>
          </cell>
          <cell r="AK146">
            <v>0</v>
          </cell>
        </row>
        <row r="147">
          <cell r="F147" t="str">
            <v>VIGILANTE ARMADO - 12X36 DIURNO</v>
          </cell>
          <cell r="N147">
            <v>30</v>
          </cell>
          <cell r="P147">
            <v>16</v>
          </cell>
          <cell r="Z147">
            <v>332.06</v>
          </cell>
          <cell r="AK147">
            <v>0</v>
          </cell>
        </row>
        <row r="148">
          <cell r="F148" t="str">
            <v>VIGILANTE ARMADO - 12X36 DIURNO</v>
          </cell>
          <cell r="N148">
            <v>30</v>
          </cell>
          <cell r="P148">
            <v>15</v>
          </cell>
          <cell r="Z148">
            <v>311.31</v>
          </cell>
          <cell r="AK148">
            <v>0</v>
          </cell>
        </row>
        <row r="149">
          <cell r="F149" t="str">
            <v>VIGILANTE ARMADO - 12X36 DIURNO</v>
          </cell>
          <cell r="N149">
            <v>14</v>
          </cell>
          <cell r="P149">
            <v>7</v>
          </cell>
          <cell r="Z149">
            <v>145.28</v>
          </cell>
          <cell r="AK149">
            <v>0</v>
          </cell>
        </row>
        <row r="150">
          <cell r="F150" t="str">
            <v>VIGILANTE ARMADO - 12X36 DIURNO</v>
          </cell>
          <cell r="N150">
            <v>16</v>
          </cell>
          <cell r="P150">
            <v>8</v>
          </cell>
          <cell r="Z150">
            <v>166.03</v>
          </cell>
          <cell r="AK150">
            <v>0</v>
          </cell>
        </row>
        <row r="151">
          <cell r="F151" t="str">
            <v>VIGILANTE ARMADO - 12X36 NOTURNO</v>
          </cell>
          <cell r="N151">
            <v>0</v>
          </cell>
          <cell r="P151">
            <v>0</v>
          </cell>
          <cell r="Z151">
            <v>0</v>
          </cell>
          <cell r="AK151">
            <v>0</v>
          </cell>
        </row>
        <row r="152">
          <cell r="F152" t="str">
            <v>VIGILANTE ARMADO - 12X36 NOTURNO</v>
          </cell>
          <cell r="N152">
            <v>30</v>
          </cell>
          <cell r="P152">
            <v>15</v>
          </cell>
          <cell r="Z152">
            <v>311.31</v>
          </cell>
          <cell r="AK152">
            <v>0</v>
          </cell>
        </row>
        <row r="153">
          <cell r="F153" t="str">
            <v>VIGILANTE ARMADO - 12X36 NOTURNO</v>
          </cell>
          <cell r="N153">
            <v>20</v>
          </cell>
          <cell r="P153">
            <v>11</v>
          </cell>
          <cell r="Z153">
            <v>228.29</v>
          </cell>
          <cell r="AK153">
            <v>0</v>
          </cell>
        </row>
        <row r="154">
          <cell r="F154" t="str">
            <v>VIGILANTE ARMADO - 12X36 NOTURNO</v>
          </cell>
          <cell r="N154">
            <v>10</v>
          </cell>
          <cell r="P154">
            <v>5</v>
          </cell>
          <cell r="Z154">
            <v>103.77</v>
          </cell>
          <cell r="AK154">
            <v>0</v>
          </cell>
        </row>
        <row r="155">
          <cell r="F155" t="str">
            <v>VIGILANTE ARMADO - 12X36 NOTURNO</v>
          </cell>
          <cell r="N155">
            <v>23</v>
          </cell>
          <cell r="P155">
            <v>12</v>
          </cell>
          <cell r="Z155">
            <v>249.05</v>
          </cell>
          <cell r="AK155">
            <v>0</v>
          </cell>
        </row>
        <row r="156">
          <cell r="F156" t="str">
            <v>VIGILANTE ARMADO - 12X36 DIURNO</v>
          </cell>
          <cell r="N156">
            <v>0</v>
          </cell>
          <cell r="P156">
            <v>0</v>
          </cell>
          <cell r="Z156">
            <v>0</v>
          </cell>
          <cell r="AK156">
            <v>0</v>
          </cell>
        </row>
        <row r="157">
          <cell r="F157" t="str">
            <v>VIGILANTE ARMADO - 12X36 DIURNO</v>
          </cell>
          <cell r="N157">
            <v>30</v>
          </cell>
          <cell r="P157">
            <v>16</v>
          </cell>
          <cell r="Z157">
            <v>332.06</v>
          </cell>
          <cell r="AK157">
            <v>0</v>
          </cell>
        </row>
        <row r="158">
          <cell r="F158" t="str">
            <v>VIGILANTE ARMADO - 12X36 NOTURNO</v>
          </cell>
          <cell r="N158">
            <v>30</v>
          </cell>
          <cell r="P158">
            <v>16</v>
          </cell>
          <cell r="Z158">
            <v>332.06</v>
          </cell>
          <cell r="AK158">
            <v>0</v>
          </cell>
        </row>
        <row r="159">
          <cell r="F159" t="str">
            <v>VIGILANTE ARMADO - 220 H</v>
          </cell>
          <cell r="N159">
            <v>30</v>
          </cell>
          <cell r="P159">
            <v>23</v>
          </cell>
          <cell r="Z159">
            <v>477.34</v>
          </cell>
          <cell r="AK159">
            <v>0</v>
          </cell>
        </row>
        <row r="160">
          <cell r="F160" t="str">
            <v>VIGILANTE ARMADO - 12X36 NOTURNO</v>
          </cell>
          <cell r="N160">
            <v>0</v>
          </cell>
          <cell r="P160">
            <v>0</v>
          </cell>
          <cell r="Z160">
            <v>0</v>
          </cell>
          <cell r="AK160">
            <v>0</v>
          </cell>
        </row>
        <row r="161">
          <cell r="F161" t="str">
            <v>VIGILANTE ARMADO - 12X36 DIURNO</v>
          </cell>
          <cell r="N161">
            <v>3</v>
          </cell>
          <cell r="P161">
            <v>3</v>
          </cell>
          <cell r="Z161">
            <v>62.26</v>
          </cell>
          <cell r="AK161">
            <v>0</v>
          </cell>
        </row>
        <row r="162">
          <cell r="F162" t="str">
            <v>VIGILANTE ARMADO - 12X36 DIURNO</v>
          </cell>
          <cell r="N162">
            <v>4</v>
          </cell>
          <cell r="P162">
            <v>4</v>
          </cell>
          <cell r="Z162">
            <v>83.02</v>
          </cell>
          <cell r="AK162">
            <v>0</v>
          </cell>
        </row>
        <row r="163">
          <cell r="F163" t="str">
            <v>VIGILANTE ARMADO - 12X36 DIURNO</v>
          </cell>
          <cell r="N163">
            <v>23</v>
          </cell>
          <cell r="P163">
            <v>12</v>
          </cell>
          <cell r="Z163">
            <v>249.05</v>
          </cell>
          <cell r="AK163">
            <v>0</v>
          </cell>
        </row>
        <row r="164">
          <cell r="F164" t="str">
            <v>VIGILANTE ARMADO - 12X36 DIURNO</v>
          </cell>
          <cell r="N164">
            <v>7</v>
          </cell>
          <cell r="P164">
            <v>3</v>
          </cell>
          <cell r="Z164">
            <v>62.26</v>
          </cell>
          <cell r="AK164">
            <v>0</v>
          </cell>
        </row>
        <row r="165">
          <cell r="F165" t="str">
            <v>VIGILANTE ARMADO - 12X36 NOTURNO</v>
          </cell>
          <cell r="N165">
            <v>30</v>
          </cell>
          <cell r="P165">
            <v>15</v>
          </cell>
          <cell r="Z165">
            <v>311.31</v>
          </cell>
          <cell r="AK165">
            <v>0</v>
          </cell>
        </row>
        <row r="166">
          <cell r="F166" t="str">
            <v>VIGILANTE ARMADO - 12X36 DIURNO</v>
          </cell>
          <cell r="N166">
            <v>30</v>
          </cell>
          <cell r="P166">
            <v>15</v>
          </cell>
          <cell r="Z166">
            <v>311.31</v>
          </cell>
          <cell r="AK166">
            <v>0</v>
          </cell>
        </row>
        <row r="167">
          <cell r="F167" t="str">
            <v>VIGILANTE ARMADO - 12X36 NOTURNO</v>
          </cell>
          <cell r="N167">
            <v>30</v>
          </cell>
          <cell r="P167">
            <v>16</v>
          </cell>
          <cell r="Z167">
            <v>332.06</v>
          </cell>
          <cell r="AK167">
            <v>0</v>
          </cell>
        </row>
        <row r="168">
          <cell r="F168" t="str">
            <v>VIGILANTE ARMADO - 12X36 NOTURNO</v>
          </cell>
          <cell r="N168">
            <v>30</v>
          </cell>
          <cell r="P168">
            <v>15</v>
          </cell>
          <cell r="Z168">
            <v>311.31</v>
          </cell>
          <cell r="AK168">
            <v>0</v>
          </cell>
        </row>
        <row r="169">
          <cell r="F169" t="str">
            <v>VIGILANTE ARMADO - 12X36 DIURNO</v>
          </cell>
          <cell r="N169">
            <v>30</v>
          </cell>
          <cell r="P169">
            <v>16</v>
          </cell>
          <cell r="Z169">
            <v>332.06</v>
          </cell>
          <cell r="AK169">
            <v>0</v>
          </cell>
        </row>
        <row r="204">
          <cell r="Z204">
            <v>41922.910000000003</v>
          </cell>
          <cell r="AK204">
            <v>1410.11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0</v>
          </cell>
        </row>
        <row r="13">
          <cell r="H13" t="str">
            <v>VIGILANTE ARMADO - 220 H</v>
          </cell>
          <cell r="BJ13">
            <v>392.05908906666662</v>
          </cell>
        </row>
        <row r="14">
          <cell r="H14" t="str">
            <v>VIGILANTE ARMADO - 220 H</v>
          </cell>
          <cell r="BJ14">
            <v>392.05908906666662</v>
          </cell>
        </row>
        <row r="15">
          <cell r="H15" t="str">
            <v>VIGILANTE ARMADO - 220 H</v>
          </cell>
          <cell r="BJ15">
            <v>392.05908906666662</v>
          </cell>
        </row>
        <row r="16">
          <cell r="H16" t="str">
            <v>VIGILANTE ARMADO - 220 H</v>
          </cell>
          <cell r="BJ16">
            <v>392.05908906666662</v>
          </cell>
        </row>
        <row r="17">
          <cell r="H17" t="str">
            <v>VIGILANTE ARMADO - 12X36 NOTURNO</v>
          </cell>
          <cell r="BJ17">
            <v>361.85638178181819</v>
          </cell>
        </row>
        <row r="18">
          <cell r="H18" t="str">
            <v>VIGILANTE ARMADO - 12X36 NOTURNO</v>
          </cell>
          <cell r="BJ18">
            <v>361.85638178181819</v>
          </cell>
        </row>
        <row r="19">
          <cell r="H19" t="str">
            <v>VIGILANTE ARMADO - 12X36 NOTURNO</v>
          </cell>
          <cell r="BJ19">
            <v>0</v>
          </cell>
        </row>
        <row r="20">
          <cell r="H20" t="str">
            <v>VIGILANTE ARMADO - 12X36 NOTURNO</v>
          </cell>
          <cell r="BJ20">
            <v>361.85638178181819</v>
          </cell>
        </row>
        <row r="21">
          <cell r="H21" t="str">
            <v>VIGILANTE ARMADO - 12X36 NOTURNO</v>
          </cell>
          <cell r="BJ21">
            <v>0</v>
          </cell>
        </row>
        <row r="22">
          <cell r="H22" t="str">
            <v>VIGILANTE ARMADO - 12X36 DIURNO</v>
          </cell>
          <cell r="BJ22">
            <v>302.23388</v>
          </cell>
        </row>
        <row r="23">
          <cell r="H23" t="str">
            <v>VIGILANTE ARMADO - 12X36 NOTURNO</v>
          </cell>
          <cell r="BJ23">
            <v>361.85638178181819</v>
          </cell>
        </row>
        <row r="24">
          <cell r="H24" t="str">
            <v>VIGILANTE ARMADO - 12X36 NOTURNO</v>
          </cell>
          <cell r="BJ24">
            <v>361.85638178181819</v>
          </cell>
        </row>
        <row r="25">
          <cell r="H25" t="str">
            <v>VIGILANTE ARMADO - 12X36 NOTURNO</v>
          </cell>
          <cell r="BJ25">
            <v>0</v>
          </cell>
        </row>
        <row r="26">
          <cell r="H26" t="str">
            <v>VIGILANTE ARMADO - 12X36 DIURNO</v>
          </cell>
          <cell r="BJ26">
            <v>302.23388</v>
          </cell>
        </row>
        <row r="27">
          <cell r="H27" t="str">
            <v>VIGILANTE ARMADO - 12X36 NOTURNO</v>
          </cell>
          <cell r="BJ27">
            <v>0</v>
          </cell>
        </row>
        <row r="28">
          <cell r="H28" t="str">
            <v>VIGILANTE ARMADO - 12X36 DIURNO</v>
          </cell>
          <cell r="BJ28">
            <v>0</v>
          </cell>
        </row>
        <row r="29">
          <cell r="H29" t="str">
            <v>VIGILANTE ARMADO - 12X36 NOTURNO</v>
          </cell>
          <cell r="BJ29">
            <v>361.85638178181819</v>
          </cell>
        </row>
        <row r="30">
          <cell r="H30" t="str">
            <v>VIGILANTE ARMADO - 220 H</v>
          </cell>
          <cell r="BJ30">
            <v>392.05908906666662</v>
          </cell>
        </row>
        <row r="31">
          <cell r="H31" t="str">
            <v>VIGILANTE ARMADO - 12X36 DIURNO</v>
          </cell>
          <cell r="BJ31">
            <v>302.23388</v>
          </cell>
        </row>
        <row r="32">
          <cell r="H32" t="str">
            <v>VIGILANTE ARMADO - 220 H</v>
          </cell>
          <cell r="BJ32">
            <v>392.05908906666662</v>
          </cell>
        </row>
        <row r="33">
          <cell r="H33" t="str">
            <v>VIGILANTE ARMADO - 12X36 NOTURNO</v>
          </cell>
          <cell r="BJ33">
            <v>361.85638178181819</v>
          </cell>
        </row>
        <row r="34">
          <cell r="H34" t="str">
            <v>VIGILANTE ARMADO - 12X36 NOTURNO</v>
          </cell>
          <cell r="BJ34">
            <v>361.85638178181819</v>
          </cell>
        </row>
        <row r="35">
          <cell r="H35" t="str">
            <v>VIGILANTE ARMADO - 12X36 DIURNO</v>
          </cell>
          <cell r="BJ35">
            <v>0</v>
          </cell>
        </row>
        <row r="36">
          <cell r="H36" t="str">
            <v>VIGILANTE ARMADO - 12X36 DIURNO</v>
          </cell>
          <cell r="BJ36">
            <v>302.23388</v>
          </cell>
        </row>
        <row r="37">
          <cell r="H37" t="str">
            <v>VIGILANTE ARMADO - 12X36 DIURNO</v>
          </cell>
          <cell r="BJ37">
            <v>0</v>
          </cell>
        </row>
        <row r="38">
          <cell r="H38" t="str">
            <v>VIGILANTE ARMADO - 12X36 DIURNO</v>
          </cell>
          <cell r="BJ38">
            <v>302.23388</v>
          </cell>
        </row>
        <row r="39">
          <cell r="H39" t="str">
            <v>VIGILANTE ARMADO - 12X36 DIURNO</v>
          </cell>
          <cell r="BJ39">
            <v>0</v>
          </cell>
        </row>
        <row r="40">
          <cell r="H40" t="str">
            <v>VIGILANTE ARMADO - 12X36 DIURNO</v>
          </cell>
          <cell r="BJ40">
            <v>302.23388</v>
          </cell>
        </row>
        <row r="41">
          <cell r="H41" t="str">
            <v>VIGILANTE ARMADO - 12X36 DIURNO</v>
          </cell>
          <cell r="BJ41">
            <v>302.23388</v>
          </cell>
        </row>
        <row r="42">
          <cell r="H42" t="str">
            <v>VIGILANTE ARMADO - 12X36 DIURNO</v>
          </cell>
          <cell r="BJ42">
            <v>302.23388</v>
          </cell>
        </row>
        <row r="43">
          <cell r="H43" t="str">
            <v>VIGILANTE ARMADO - 220 H</v>
          </cell>
          <cell r="BJ43">
            <v>392.05908906666662</v>
          </cell>
        </row>
        <row r="44">
          <cell r="H44" t="str">
            <v>VIGILANTE ARMADO - 12X36 NOTURNO</v>
          </cell>
          <cell r="BJ44">
            <v>361.85638178181819</v>
          </cell>
        </row>
        <row r="45">
          <cell r="H45" t="str">
            <v>VIGILANTE ARMADO - 220 H</v>
          </cell>
          <cell r="BJ45">
            <v>392.05908906666662</v>
          </cell>
        </row>
        <row r="46">
          <cell r="H46" t="str">
            <v>VIGILANTE ARMADO - 12X36 DIURNO</v>
          </cell>
          <cell r="BJ46">
            <v>0</v>
          </cell>
        </row>
        <row r="47">
          <cell r="H47" t="str">
            <v>VIGILANTE ARMADO - 220 H</v>
          </cell>
          <cell r="BJ47">
            <v>392.05908906666662</v>
          </cell>
        </row>
        <row r="48">
          <cell r="H48" t="str">
            <v>VIGILANTE ARMADO - 12X36 DIURNO</v>
          </cell>
          <cell r="BJ48">
            <v>0</v>
          </cell>
        </row>
        <row r="49">
          <cell r="H49" t="str">
            <v>VIGILANTE ARMADO - 12X36 DIURNO</v>
          </cell>
          <cell r="BJ49">
            <v>302.23388</v>
          </cell>
        </row>
        <row r="50">
          <cell r="H50" t="str">
            <v>VIGILANTE ARMADO - 12X36 DIURNO</v>
          </cell>
          <cell r="BJ50">
            <v>302.23388</v>
          </cell>
        </row>
        <row r="51">
          <cell r="H51" t="str">
            <v>VIGILANTE ARMADO - 220 H</v>
          </cell>
          <cell r="BJ51">
            <v>392.05908906666662</v>
          </cell>
        </row>
        <row r="52">
          <cell r="H52" t="str">
            <v>VIGILANTE ARMADO - 12X36 DIURNO</v>
          </cell>
          <cell r="BJ52">
            <v>0</v>
          </cell>
        </row>
        <row r="53">
          <cell r="H53" t="str">
            <v>VIGILANTE ARMADO - 12X36 DIURNO</v>
          </cell>
          <cell r="BJ53">
            <v>302.23388</v>
          </cell>
        </row>
        <row r="54">
          <cell r="H54" t="str">
            <v>VIGILANTE ARMADO - 220 H</v>
          </cell>
          <cell r="BJ54">
            <v>392.05908906666662</v>
          </cell>
        </row>
        <row r="55">
          <cell r="H55" t="str">
            <v>VIGILANTE ARMADO - 220 H</v>
          </cell>
          <cell r="BJ55">
            <v>0</v>
          </cell>
        </row>
        <row r="56">
          <cell r="H56" t="str">
            <v>VIGILANTE ARMADO - 12X36 NOTURNO</v>
          </cell>
          <cell r="BJ56">
            <v>0</v>
          </cell>
        </row>
        <row r="57">
          <cell r="H57" t="str">
            <v>VIGILANTE ARMADO - 12X36 DIURNO</v>
          </cell>
          <cell r="BJ57">
            <v>302.23388</v>
          </cell>
        </row>
        <row r="58">
          <cell r="H58" t="str">
            <v>VIGILANTE ARMADO - 12X36 DIURNO</v>
          </cell>
          <cell r="BJ58">
            <v>302.23388</v>
          </cell>
        </row>
        <row r="59">
          <cell r="H59" t="str">
            <v>VIGILANTE ARMADO - 12X36 DIURNO</v>
          </cell>
          <cell r="BJ59">
            <v>0</v>
          </cell>
        </row>
        <row r="60">
          <cell r="H60" t="str">
            <v>VIGILANTE ARMADO - 220 H</v>
          </cell>
          <cell r="BJ60">
            <v>392.05908906666662</v>
          </cell>
        </row>
        <row r="61">
          <cell r="H61" t="str">
            <v>VIGILANTE ARMADO - 12X36 DIURNO</v>
          </cell>
          <cell r="BJ61">
            <v>302.23388</v>
          </cell>
        </row>
        <row r="62">
          <cell r="H62" t="str">
            <v>VIGILANTE ARMADO - 12X36 NOTURNO</v>
          </cell>
          <cell r="BJ62">
            <v>361.85638178181819</v>
          </cell>
        </row>
        <row r="63">
          <cell r="H63" t="str">
            <v>VIGILANTE ARMADO - 12X36 DIURNO</v>
          </cell>
          <cell r="BJ63">
            <v>0</v>
          </cell>
        </row>
        <row r="64">
          <cell r="H64" t="str">
            <v>VIGILANTE ARMADO - 12X36 DIURNO</v>
          </cell>
          <cell r="BJ64">
            <v>302.23388</v>
          </cell>
        </row>
        <row r="65">
          <cell r="H65" t="str">
            <v>VIGILANTE ARMADO - 12X36 NOTURNO</v>
          </cell>
          <cell r="BJ65">
            <v>361.85638178181819</v>
          </cell>
        </row>
        <row r="66">
          <cell r="H66" t="str">
            <v>VIGILANTE ARMADO - 12X36 NOTURNO</v>
          </cell>
          <cell r="BJ66">
            <v>0</v>
          </cell>
        </row>
        <row r="67">
          <cell r="H67" t="str">
            <v>VIGILANTE ARMADO - 12X36 DIURNO</v>
          </cell>
          <cell r="BJ67">
            <v>302.23388</v>
          </cell>
        </row>
        <row r="68">
          <cell r="H68" t="str">
            <v>VIGILANTE ARMADO - 12X36 NOTURNO</v>
          </cell>
          <cell r="BJ68">
            <v>361.85638178181819</v>
          </cell>
        </row>
        <row r="69">
          <cell r="H69" t="str">
            <v>VIGILANTE ARMADO - 12X36 DIURNO</v>
          </cell>
          <cell r="BJ69">
            <v>302.23388</v>
          </cell>
        </row>
        <row r="70">
          <cell r="H70" t="str">
            <v>VIGILANTE ARMADO - 12X36 DIURNO</v>
          </cell>
          <cell r="BJ70">
            <v>302.23388</v>
          </cell>
        </row>
        <row r="71">
          <cell r="H71" t="str">
            <v>VIGILANTE ARMADO - 220 H</v>
          </cell>
          <cell r="BJ71">
            <v>0</v>
          </cell>
        </row>
        <row r="72">
          <cell r="H72" t="str">
            <v>VIGILANTE ARMADO - 220 H</v>
          </cell>
          <cell r="BJ72">
            <v>392.05908906666662</v>
          </cell>
        </row>
        <row r="73">
          <cell r="H73" t="str">
            <v>VIGILANTE ARMADO - 12X36 DIURNO</v>
          </cell>
          <cell r="BJ73">
            <v>302.23388</v>
          </cell>
        </row>
        <row r="74">
          <cell r="H74" t="str">
            <v>VIGILANTE ARMADO - 12X36 NOTURNO</v>
          </cell>
          <cell r="BJ74">
            <v>0</v>
          </cell>
        </row>
        <row r="75">
          <cell r="H75" t="str">
            <v>VIGILANTE ARMADO - 220 H</v>
          </cell>
          <cell r="BJ75">
            <v>0</v>
          </cell>
        </row>
        <row r="76">
          <cell r="H76" t="str">
            <v>VIGILANTE ARMADO - 12X36 DIURNO</v>
          </cell>
          <cell r="BJ76">
            <v>302.23388</v>
          </cell>
        </row>
        <row r="77">
          <cell r="H77" t="str">
            <v>VIGILANTE ARMADO - 12X36 DIURNO</v>
          </cell>
          <cell r="BJ77">
            <v>0</v>
          </cell>
        </row>
        <row r="78">
          <cell r="H78" t="str">
            <v>VIGILANTE ARMADO - 12X36 DIURNO</v>
          </cell>
          <cell r="BJ78">
            <v>302.23388</v>
          </cell>
        </row>
        <row r="79">
          <cell r="H79" t="str">
            <v>VIGILANTE ARMADO - 12X36 DIURNO</v>
          </cell>
          <cell r="BJ79">
            <v>302.23388</v>
          </cell>
        </row>
        <row r="80">
          <cell r="H80" t="str">
            <v>VIGILANTE ARMADO - 220 H</v>
          </cell>
          <cell r="BJ80">
            <v>392.05908906666662</v>
          </cell>
        </row>
        <row r="81">
          <cell r="H81" t="str">
            <v>VIGILANTE ARMADO - 220 H</v>
          </cell>
          <cell r="BJ81">
            <v>0</v>
          </cell>
        </row>
        <row r="82">
          <cell r="H82" t="str">
            <v>VIGILANTE ARMADO - 220 H</v>
          </cell>
          <cell r="BJ82">
            <v>392.05908906666662</v>
          </cell>
        </row>
        <row r="83">
          <cell r="H83" t="str">
            <v>VIGILANTE ARMADO - 220 H</v>
          </cell>
          <cell r="BJ83">
            <v>392.05908906666662</v>
          </cell>
        </row>
        <row r="84">
          <cell r="H84" t="str">
            <v>VIGILANTE ARMADO - 220 H</v>
          </cell>
          <cell r="BJ84">
            <v>392.05908906666662</v>
          </cell>
        </row>
        <row r="85">
          <cell r="H85" t="str">
            <v>VIGILANTE ARMADO - 220 H</v>
          </cell>
          <cell r="BJ85">
            <v>392.05908906666662</v>
          </cell>
        </row>
        <row r="86">
          <cell r="H86" t="str">
            <v>VIGILANTE ARMADO - 220 H</v>
          </cell>
          <cell r="BJ86">
            <v>0</v>
          </cell>
        </row>
        <row r="87">
          <cell r="H87" t="str">
            <v>VIGILANTE ARMADO - 12X36 NOTURNO</v>
          </cell>
          <cell r="BJ87">
            <v>361.85638178181819</v>
          </cell>
        </row>
        <row r="88">
          <cell r="H88" t="str">
            <v>VIGILANTE ARMADO - 12X36 NOTURNO</v>
          </cell>
          <cell r="BJ88">
            <v>361.85638178181819</v>
          </cell>
        </row>
        <row r="89">
          <cell r="H89" t="str">
            <v>VIGILANTE ARMADO - 12X36 DIURNO</v>
          </cell>
          <cell r="BJ89">
            <v>302.23388</v>
          </cell>
        </row>
        <row r="90">
          <cell r="H90" t="str">
            <v>VIGILANTE ARMADO - 12X36 DIURNO</v>
          </cell>
          <cell r="BJ90">
            <v>302.23388</v>
          </cell>
        </row>
        <row r="91">
          <cell r="H91" t="str">
            <v>VIGILANTE ARMADO - 220 H</v>
          </cell>
          <cell r="BJ91">
            <v>392.05908906666662</v>
          </cell>
        </row>
        <row r="92">
          <cell r="H92" t="str">
            <v>VIGILANTE ARMADO - 220 H</v>
          </cell>
          <cell r="BJ92">
            <v>392.05908906666662</v>
          </cell>
        </row>
        <row r="93">
          <cell r="H93" t="str">
            <v>VIGILANTE ARMADO - 220 H</v>
          </cell>
          <cell r="BJ93">
            <v>0</v>
          </cell>
        </row>
        <row r="94">
          <cell r="H94" t="str">
            <v>VIGILANTE ARMADO - 220 H</v>
          </cell>
          <cell r="BJ94">
            <v>392.05908906666662</v>
          </cell>
        </row>
        <row r="95">
          <cell r="H95" t="str">
            <v>VIGILANTE ARMADO - 12X36 DIURNO</v>
          </cell>
          <cell r="BJ95">
            <v>302.23388</v>
          </cell>
        </row>
        <row r="96">
          <cell r="H96" t="str">
            <v>VIGILANTE ARMADO - 12X36 NOTURNO</v>
          </cell>
          <cell r="BJ96">
            <v>361.85638178181819</v>
          </cell>
        </row>
        <row r="97">
          <cell r="H97" t="str">
            <v>VIGILANTE ARMADO - 12X36 DIURNO</v>
          </cell>
          <cell r="BJ97">
            <v>302.23388</v>
          </cell>
        </row>
        <row r="98">
          <cell r="H98" t="str">
            <v>VIGILANTE ARMADO - 12X36 NOTURNO</v>
          </cell>
          <cell r="BJ98">
            <v>361.85638178181819</v>
          </cell>
        </row>
        <row r="99">
          <cell r="H99" t="str">
            <v>VIGILANTE ARMADO - 220 H</v>
          </cell>
          <cell r="BJ99">
            <v>0</v>
          </cell>
        </row>
        <row r="100">
          <cell r="H100" t="str">
            <v>VIGILANTE ARMADO - 220 H</v>
          </cell>
          <cell r="BJ100">
            <v>392.05908906666662</v>
          </cell>
        </row>
        <row r="101">
          <cell r="H101" t="str">
            <v>VIGILANTE ARMADO - 220 H</v>
          </cell>
          <cell r="BJ101">
            <v>392.05908906666662</v>
          </cell>
        </row>
        <row r="102">
          <cell r="H102" t="str">
            <v>VIGILANTE ARMADO - 220 H</v>
          </cell>
          <cell r="BJ102">
            <v>0</v>
          </cell>
        </row>
        <row r="103">
          <cell r="H103" t="str">
            <v>VIGILANTE ARMADO - 220 H</v>
          </cell>
          <cell r="BJ103">
            <v>0</v>
          </cell>
        </row>
        <row r="104">
          <cell r="H104" t="str">
            <v>VIGILANTE ARMADO - 220 H</v>
          </cell>
          <cell r="BJ104">
            <v>392.05908906666662</v>
          </cell>
        </row>
        <row r="105">
          <cell r="H105" t="str">
            <v>VIGILANTE ARMADO - 220 H</v>
          </cell>
          <cell r="BJ105">
            <v>392.05908906666662</v>
          </cell>
        </row>
        <row r="106">
          <cell r="H106" t="str">
            <v>VIGILANTE ARMADO - 220 H</v>
          </cell>
          <cell r="BJ106">
            <v>392.05908906666662</v>
          </cell>
        </row>
        <row r="107">
          <cell r="H107" t="str">
            <v>VIGILANTE ARMADO - 220 H</v>
          </cell>
          <cell r="BJ107">
            <v>392.05908906666662</v>
          </cell>
        </row>
        <row r="108">
          <cell r="H108" t="str">
            <v>VIGILANTE ARMADO - 12X36 DIURNO</v>
          </cell>
          <cell r="BJ108">
            <v>0</v>
          </cell>
        </row>
        <row r="109">
          <cell r="H109" t="str">
            <v>VIGILANTE ARMADO - 220 H</v>
          </cell>
          <cell r="BJ109">
            <v>392.05908906666662</v>
          </cell>
        </row>
        <row r="110">
          <cell r="H110" t="str">
            <v>VIGILANTE ARMADO - 12X36 DIURNO</v>
          </cell>
          <cell r="BJ110">
            <v>302.23388</v>
          </cell>
        </row>
        <row r="111">
          <cell r="H111" t="str">
            <v>VIGILANTE ARMADO - 12X36 NOTURNO</v>
          </cell>
          <cell r="BJ111">
            <v>361.85638178181819</v>
          </cell>
        </row>
        <row r="112">
          <cell r="H112" t="str">
            <v>VIGILANTE ARMADO - 12X36 DIURNO</v>
          </cell>
          <cell r="BJ112">
            <v>302.23388</v>
          </cell>
        </row>
        <row r="113">
          <cell r="H113" t="str">
            <v>VIGILANTE ARMADO - 12X36 DIURNO</v>
          </cell>
          <cell r="BJ113">
            <v>0</v>
          </cell>
        </row>
        <row r="114">
          <cell r="H114" t="str">
            <v>VIGILANTE ARMADO - 12X36 NOTURNO</v>
          </cell>
          <cell r="BJ114">
            <v>361.85638178181819</v>
          </cell>
        </row>
        <row r="115">
          <cell r="H115" t="str">
            <v>VIGILANTE ARMADO - 12X36 NOTURNO</v>
          </cell>
          <cell r="BJ115">
            <v>0</v>
          </cell>
        </row>
        <row r="116">
          <cell r="H116" t="str">
            <v>VIGILANTE ARMADO - 220 H</v>
          </cell>
          <cell r="BJ116">
            <v>392.05908906666662</v>
          </cell>
        </row>
        <row r="117">
          <cell r="H117" t="str">
            <v>VIGILANTE ARMADO - 220 H</v>
          </cell>
          <cell r="BJ117">
            <v>392.05908906666662</v>
          </cell>
        </row>
        <row r="118">
          <cell r="H118" t="str">
            <v>VIGILANTE ARMADO - 220 H</v>
          </cell>
          <cell r="BJ118">
            <v>392.05908906666662</v>
          </cell>
        </row>
        <row r="119">
          <cell r="H119" t="str">
            <v>VIGILANTE ARMADO - 12X36 NOTURNO</v>
          </cell>
          <cell r="BJ119">
            <v>0</v>
          </cell>
        </row>
        <row r="120">
          <cell r="H120" t="str">
            <v>VIGILANTE ARMADO - 12X36 NOTURNO</v>
          </cell>
          <cell r="BJ120">
            <v>0</v>
          </cell>
        </row>
        <row r="121">
          <cell r="H121" t="str">
            <v>VIGILANTE ARMADO - 12X36 NOTURNO</v>
          </cell>
          <cell r="BJ121">
            <v>0</v>
          </cell>
        </row>
        <row r="122">
          <cell r="H122" t="str">
            <v>VIGILANTE ARMADO - 220 H</v>
          </cell>
          <cell r="BJ122">
            <v>392.05908906666662</v>
          </cell>
        </row>
        <row r="123">
          <cell r="H123" t="str">
            <v>VIGILANTE ARMADO - 12X36 NOTURNO</v>
          </cell>
          <cell r="BJ123">
            <v>361.85638178181819</v>
          </cell>
        </row>
        <row r="124">
          <cell r="H124" t="str">
            <v>VIGILANTE ARMADO - 12X36 NOTURNO</v>
          </cell>
          <cell r="BJ124">
            <v>361.85638178181819</v>
          </cell>
        </row>
        <row r="125">
          <cell r="H125" t="str">
            <v>VIGILANTE ARMADO - 12X36 DIURNO</v>
          </cell>
          <cell r="BJ125">
            <v>302.23388</v>
          </cell>
        </row>
        <row r="126">
          <cell r="H126" t="str">
            <v>VIGILANTE ARMADO - 12X36 DIURNO</v>
          </cell>
          <cell r="BJ126">
            <v>302.23388</v>
          </cell>
        </row>
        <row r="127">
          <cell r="H127" t="str">
            <v>VIGILANTE ARMADO - 12X36 DIURNO</v>
          </cell>
          <cell r="BJ127">
            <v>302.23388</v>
          </cell>
        </row>
        <row r="128">
          <cell r="H128" t="str">
            <v>VIGILANTE ARMADO - 12X36 DIURNO</v>
          </cell>
          <cell r="BJ128">
            <v>302.23388</v>
          </cell>
        </row>
        <row r="129">
          <cell r="H129" t="str">
            <v>VIGILANTE ARMADO - 220 H</v>
          </cell>
          <cell r="BJ129">
            <v>392.05908906666662</v>
          </cell>
        </row>
        <row r="130">
          <cell r="H130" t="str">
            <v>VIGILANTE ARMADO - 12X36 NOTURNO</v>
          </cell>
          <cell r="BJ130">
            <v>361.85638178181819</v>
          </cell>
        </row>
        <row r="131">
          <cell r="H131" t="str">
            <v>VIGILANTE ARMADO - 12X36 NOTURNO</v>
          </cell>
          <cell r="BJ131">
            <v>361.85638178181819</v>
          </cell>
        </row>
        <row r="132">
          <cell r="H132" t="str">
            <v>VIGILANTE ARMADO - 220 H</v>
          </cell>
          <cell r="BJ132">
            <v>392.05908906666662</v>
          </cell>
        </row>
        <row r="133">
          <cell r="H133" t="str">
            <v>VIGILANTE ARMADO - 12X36 DIURNO</v>
          </cell>
          <cell r="BJ133">
            <v>0</v>
          </cell>
        </row>
        <row r="134">
          <cell r="H134" t="str">
            <v>VIGILANTE ARMADO - 12X36 DIURNO</v>
          </cell>
          <cell r="BJ134">
            <v>302.23388</v>
          </cell>
        </row>
        <row r="135">
          <cell r="H135" t="str">
            <v>VIGILANTE ARMADO - 12X36 NOTURNO</v>
          </cell>
          <cell r="BJ135">
            <v>361.85638178181819</v>
          </cell>
        </row>
        <row r="136">
          <cell r="H136" t="str">
            <v>VIGILANTE ARMADO - 12X36 DIURNO</v>
          </cell>
          <cell r="BJ136">
            <v>0</v>
          </cell>
        </row>
        <row r="137">
          <cell r="H137" t="str">
            <v>VIGILANTE ARMADO - 12X36 DIURNO</v>
          </cell>
          <cell r="BJ137">
            <v>0</v>
          </cell>
        </row>
        <row r="138">
          <cell r="H138" t="str">
            <v>VIGILANTE ARMADO - 12X36 DIURNO</v>
          </cell>
          <cell r="BJ138">
            <v>302.23388</v>
          </cell>
        </row>
        <row r="139">
          <cell r="H139" t="str">
            <v>VIGILANTE ARMADO - 12X36 NOTURNO</v>
          </cell>
          <cell r="BJ139">
            <v>0</v>
          </cell>
        </row>
        <row r="140">
          <cell r="H140" t="str">
            <v>VIGILANTE ARMADO - 12X36 NOTURNO</v>
          </cell>
          <cell r="BJ140">
            <v>361.85638178181819</v>
          </cell>
        </row>
        <row r="141">
          <cell r="H141" t="str">
            <v>VIGILANTE ARMADO - 220 H</v>
          </cell>
          <cell r="BJ141">
            <v>392.05908906666662</v>
          </cell>
        </row>
        <row r="142">
          <cell r="H142" t="str">
            <v>VIGILANTE ARMADO - 12X36 NOTURNO</v>
          </cell>
          <cell r="BJ142">
            <v>361.85638178181819</v>
          </cell>
        </row>
        <row r="143">
          <cell r="H143" t="str">
            <v>VIGILANTE ARMADO - 12X36 NOTURNO</v>
          </cell>
          <cell r="BJ143">
            <v>0</v>
          </cell>
        </row>
        <row r="144">
          <cell r="H144" t="str">
            <v>VIGILANTE ARMADO - 12X36 DIURNO</v>
          </cell>
          <cell r="BJ144">
            <v>302.23388</v>
          </cell>
        </row>
        <row r="145">
          <cell r="H145" t="str">
            <v>VIGILANTE ARMADO - 12X36 DIURNO</v>
          </cell>
          <cell r="BJ145">
            <v>302.23388</v>
          </cell>
        </row>
        <row r="146">
          <cell r="H146" t="str">
            <v>VIGILANTE ARMADO - 12X36 NOTURNO</v>
          </cell>
          <cell r="BJ146">
            <v>361.85638178181819</v>
          </cell>
        </row>
        <row r="147">
          <cell r="H147" t="str">
            <v>VIGILANTE ARMADO - 12X36 NOTURNO</v>
          </cell>
          <cell r="BJ147">
            <v>0</v>
          </cell>
        </row>
        <row r="148">
          <cell r="H148" t="str">
            <v>VIGILANTE ARMADO - 220 H</v>
          </cell>
          <cell r="BJ148">
            <v>392.05908906666662</v>
          </cell>
        </row>
        <row r="149">
          <cell r="H149" t="str">
            <v>VIGILANTE ARMADO - 220 H</v>
          </cell>
          <cell r="BJ149">
            <v>392.05908906666662</v>
          </cell>
        </row>
        <row r="150">
          <cell r="H150" t="str">
            <v>VIGILANTE ARMADO - 220 H</v>
          </cell>
          <cell r="BJ150">
            <v>0</v>
          </cell>
        </row>
        <row r="151">
          <cell r="H151" t="str">
            <v>VIGILANTE ARMADO - 220 H</v>
          </cell>
          <cell r="BJ151">
            <v>0</v>
          </cell>
        </row>
        <row r="152">
          <cell r="H152" t="str">
            <v>VIGILANTE ARMADO - 12X36 DIURNO</v>
          </cell>
          <cell r="BJ152">
            <v>302.23388</v>
          </cell>
        </row>
        <row r="153">
          <cell r="H153" t="str">
            <v>VIGILANTE ARMADO - 12X36 DIURNO</v>
          </cell>
          <cell r="BJ153">
            <v>0</v>
          </cell>
        </row>
        <row r="154">
          <cell r="H154" t="str">
            <v>VIGILANTE ARMADO - 12X36 DIURNO</v>
          </cell>
          <cell r="BJ154">
            <v>302.23388</v>
          </cell>
        </row>
        <row r="155">
          <cell r="H155" t="str">
            <v>VIGILANTE ARMADO - 12X36 DIURNO</v>
          </cell>
          <cell r="BJ155">
            <v>302.23388</v>
          </cell>
        </row>
        <row r="156">
          <cell r="H156" t="str">
            <v>VIGILANTE ARMADO - 12X36 DIURNO</v>
          </cell>
          <cell r="BJ156">
            <v>0</v>
          </cell>
        </row>
        <row r="157">
          <cell r="H157" t="str">
            <v>VIGILANTE ARMADO - 12X36 NOTURNO</v>
          </cell>
          <cell r="BJ157">
            <v>0</v>
          </cell>
        </row>
        <row r="158">
          <cell r="H158" t="str">
            <v>VIGILANTE ARMADO - 12X36 NOTURNO</v>
          </cell>
          <cell r="BJ158">
            <v>0</v>
          </cell>
        </row>
        <row r="159">
          <cell r="H159" t="str">
            <v>VIGILANTE ARMADO - 12X36 NOTURNO</v>
          </cell>
          <cell r="BJ159">
            <v>361.85638178181819</v>
          </cell>
        </row>
        <row r="160">
          <cell r="H160" t="str">
            <v>VIGILANTE ARMADO - 12X36 NOTURNO</v>
          </cell>
          <cell r="BJ160">
            <v>361.85638178181819</v>
          </cell>
        </row>
        <row r="161">
          <cell r="H161" t="str">
            <v>VIGILANTE ARMADO - 12X36 NOTURNO</v>
          </cell>
          <cell r="BJ161">
            <v>0</v>
          </cell>
        </row>
        <row r="162">
          <cell r="H162" t="str">
            <v>VIGILANTE ARMADO - 12X36 NOTURNO</v>
          </cell>
          <cell r="BJ162">
            <v>0</v>
          </cell>
        </row>
        <row r="163">
          <cell r="H163" t="str">
            <v>VIGILANTE ARMADO - 12X36 NOTURNO</v>
          </cell>
          <cell r="BJ163">
            <v>361.85638178181819</v>
          </cell>
        </row>
        <row r="164">
          <cell r="H164" t="str">
            <v>VIGILANTE ARMADO - 12X36 DIURNO</v>
          </cell>
          <cell r="BJ164">
            <v>302.23388</v>
          </cell>
        </row>
        <row r="165">
          <cell r="H165" t="str">
            <v>VIGILANTE ARMADO - 12X36 DIURNO</v>
          </cell>
          <cell r="BJ165">
            <v>0</v>
          </cell>
        </row>
        <row r="166">
          <cell r="H166" t="str">
            <v>VIGILANTE ARMADO - 12X36 NOTURNO</v>
          </cell>
          <cell r="BJ166">
            <v>361.85638178181819</v>
          </cell>
        </row>
        <row r="167">
          <cell r="H167" t="str">
            <v>VIGILANTE ARMADO - 220 H</v>
          </cell>
          <cell r="BJ167">
            <v>392.05908906666662</v>
          </cell>
        </row>
        <row r="168">
          <cell r="H168" t="str">
            <v>VIGILANTE ARMADO - 12X36 DIURNO</v>
          </cell>
          <cell r="BJ168">
            <v>302.23388</v>
          </cell>
        </row>
        <row r="169">
          <cell r="H169" t="str">
            <v>VIGILANTE ARMADO - 12X36 DIURNO</v>
          </cell>
          <cell r="BJ169">
            <v>302.23388</v>
          </cell>
        </row>
        <row r="170">
          <cell r="H170" t="str">
            <v>VIGILANTE ARMADO - 12X36 NOTURNO</v>
          </cell>
          <cell r="BJ170">
            <v>361.85638178181819</v>
          </cell>
        </row>
        <row r="171">
          <cell r="H171" t="str">
            <v>VIGILANTE ARMADO - 12X36 NOTURNO</v>
          </cell>
          <cell r="BJ171">
            <v>361.85638178181819</v>
          </cell>
        </row>
        <row r="172">
          <cell r="H172" t="str">
            <v>VIGILANTE ARMADO - 12X36 DIURNO</v>
          </cell>
          <cell r="BJ172">
            <v>302.23388</v>
          </cell>
        </row>
        <row r="173">
          <cell r="H173" t="str">
            <v>VIGILANTE ARMADO - 12X36 DIURNO</v>
          </cell>
          <cell r="BJ173">
            <v>302.23388</v>
          </cell>
        </row>
        <row r="174">
          <cell r="H174" t="str">
            <v>VIGILANTE ARMADO - 12X36 NOTURNO</v>
          </cell>
          <cell r="BJ174">
            <v>361.85638178181819</v>
          </cell>
        </row>
        <row r="175">
          <cell r="H175" t="str">
            <v>VIGILANTE ARMADO - 12X36 NOTURNO</v>
          </cell>
          <cell r="BJ175">
            <v>361.85638178181819</v>
          </cell>
        </row>
        <row r="176">
          <cell r="H176"/>
          <cell r="BJ176"/>
        </row>
        <row r="177">
          <cell r="H177"/>
          <cell r="BJ177"/>
        </row>
        <row r="185">
          <cell r="H185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415.08</v>
          </cell>
        </row>
        <row r="12">
          <cell r="B12">
            <v>0</v>
          </cell>
          <cell r="F12" t="str">
            <v>VIGILANTE ARMADO - 220 H</v>
          </cell>
          <cell r="R12">
            <v>0</v>
          </cell>
        </row>
        <row r="13">
          <cell r="B13">
            <v>1</v>
          </cell>
          <cell r="F13" t="str">
            <v>VIGILANTE ARMADO - 220 H</v>
          </cell>
          <cell r="R13">
            <v>415.08</v>
          </cell>
        </row>
        <row r="14">
          <cell r="B14">
            <v>1</v>
          </cell>
          <cell r="F14" t="str">
            <v>VIGILANTE ARMADO - 220 H</v>
          </cell>
          <cell r="R14">
            <v>415.08</v>
          </cell>
        </row>
        <row r="15">
          <cell r="B15">
            <v>1</v>
          </cell>
          <cell r="F15" t="str">
            <v>VIGILANTE ARMADO - 220 H</v>
          </cell>
          <cell r="R15">
            <v>415.08</v>
          </cell>
        </row>
        <row r="16">
          <cell r="B16">
            <v>1</v>
          </cell>
          <cell r="F16" t="str">
            <v>VIGILANTE ARMADO - 220 H</v>
          </cell>
          <cell r="R16">
            <v>415.08</v>
          </cell>
        </row>
        <row r="17">
          <cell r="B17">
            <v>1</v>
          </cell>
          <cell r="F17" t="str">
            <v>VIGILANTE ARMADO - 12X36 NOTURNO</v>
          </cell>
          <cell r="R17">
            <v>321.68700000000001</v>
          </cell>
        </row>
        <row r="18">
          <cell r="B18">
            <v>1</v>
          </cell>
          <cell r="F18" t="str">
            <v>VIGILANTE ARMADO - 12X36 NOTURNO</v>
          </cell>
          <cell r="R18">
            <v>321.68700000000001</v>
          </cell>
        </row>
        <row r="19">
          <cell r="B19">
            <v>0</v>
          </cell>
          <cell r="F19" t="str">
            <v>VIGILANTE ARMADO - 12X36 NOTURNO</v>
          </cell>
          <cell r="R19">
            <v>0</v>
          </cell>
        </row>
        <row r="20">
          <cell r="B20">
            <v>1</v>
          </cell>
          <cell r="F20" t="str">
            <v>VIGILANTE ARMADO - 12X36 NOTURNO</v>
          </cell>
          <cell r="R20">
            <v>321.68700000000001</v>
          </cell>
        </row>
        <row r="21">
          <cell r="B21">
            <v>0</v>
          </cell>
          <cell r="F21" t="str">
            <v>VIGILANTE ARMADO - 12X36 NOTURNO</v>
          </cell>
          <cell r="R21">
            <v>0</v>
          </cell>
        </row>
        <row r="22">
          <cell r="B22">
            <v>1</v>
          </cell>
          <cell r="F22" t="str">
            <v>VIGILANTE ARMADO - 12X36 DIURNO</v>
          </cell>
          <cell r="R22">
            <v>321.68700000000001</v>
          </cell>
        </row>
        <row r="23">
          <cell r="B23">
            <v>1</v>
          </cell>
          <cell r="F23" t="str">
            <v>VIGILANTE ARMADO - 12X36 NOTURNO</v>
          </cell>
          <cell r="R23">
            <v>321.68700000000001</v>
          </cell>
        </row>
        <row r="24">
          <cell r="B24">
            <v>1</v>
          </cell>
          <cell r="F24" t="str">
            <v>VIGILANTE ARMADO - 12X36 NOTURNO</v>
          </cell>
          <cell r="R24">
            <v>321.68700000000001</v>
          </cell>
        </row>
        <row r="25">
          <cell r="B25">
            <v>0</v>
          </cell>
          <cell r="F25" t="str">
            <v>VIGILANTE ARMADO - 12X36 NOTURNO</v>
          </cell>
          <cell r="R25">
            <v>0</v>
          </cell>
        </row>
        <row r="26">
          <cell r="B26">
            <v>1</v>
          </cell>
          <cell r="F26" t="str">
            <v>VIGILANTE ARMADO - 12X36 DIURNO</v>
          </cell>
          <cell r="R26">
            <v>321.68700000000001</v>
          </cell>
        </row>
        <row r="27">
          <cell r="B27">
            <v>0</v>
          </cell>
          <cell r="F27" t="str">
            <v>VIGILANTE ARMADO - 12X36 NOTURNO</v>
          </cell>
          <cell r="R27">
            <v>0</v>
          </cell>
        </row>
        <row r="28">
          <cell r="B28">
            <v>0</v>
          </cell>
          <cell r="F28" t="str">
            <v>VIGILANTE ARMADO - 12X36 DIURNO</v>
          </cell>
          <cell r="R28">
            <v>0</v>
          </cell>
        </row>
        <row r="29">
          <cell r="B29">
            <v>1</v>
          </cell>
          <cell r="F29" t="str">
            <v>VIGILANTE ARMADO - 12X36 NOTURNO</v>
          </cell>
          <cell r="R29">
            <v>321.68700000000001</v>
          </cell>
        </row>
        <row r="30">
          <cell r="B30">
            <v>1</v>
          </cell>
          <cell r="F30" t="str">
            <v>VIGILANTE ARMADO - 220 H</v>
          </cell>
          <cell r="R30">
            <v>415.08</v>
          </cell>
        </row>
        <row r="31">
          <cell r="B31">
            <v>1</v>
          </cell>
          <cell r="F31" t="str">
            <v>VIGILANTE ARMADO - 12X36 DIURNO</v>
          </cell>
          <cell r="R31">
            <v>321.68700000000001</v>
          </cell>
        </row>
        <row r="32">
          <cell r="B32">
            <v>1</v>
          </cell>
          <cell r="F32" t="str">
            <v>VIGILANTE ARMADO - 220 H</v>
          </cell>
          <cell r="R32">
            <v>415.08</v>
          </cell>
        </row>
        <row r="33">
          <cell r="B33">
            <v>1</v>
          </cell>
          <cell r="F33" t="str">
            <v>VIGILANTE ARMADO - 12X36 NOTURNO</v>
          </cell>
          <cell r="R33">
            <v>321.68700000000001</v>
          </cell>
        </row>
        <row r="34">
          <cell r="B34">
            <v>1</v>
          </cell>
          <cell r="F34" t="str">
            <v>VIGILANTE ARMADO - 12X36 NOTURNO</v>
          </cell>
          <cell r="R34">
            <v>321.68700000000001</v>
          </cell>
        </row>
        <row r="35">
          <cell r="B35">
            <v>1</v>
          </cell>
          <cell r="F35" t="str">
            <v>VIGILANTE ARMADO - 12X36 DIURNO</v>
          </cell>
          <cell r="R35">
            <v>321.68700000000001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</row>
        <row r="37">
          <cell r="B37">
            <v>0</v>
          </cell>
          <cell r="F37" t="str">
            <v>VIGILANTE ARMADO - 12X36 DIURNO</v>
          </cell>
          <cell r="R37">
            <v>0</v>
          </cell>
        </row>
        <row r="38">
          <cell r="B38">
            <v>1</v>
          </cell>
          <cell r="F38" t="str">
            <v>VIGILANTE ARMADO - 12X36 DIURNO</v>
          </cell>
          <cell r="R38">
            <v>321.68700000000001</v>
          </cell>
        </row>
        <row r="39">
          <cell r="B39">
            <v>0</v>
          </cell>
          <cell r="F39" t="str">
            <v>VIGILANTE ARMADO - 12X36 DIURNO</v>
          </cell>
          <cell r="R39">
            <v>0</v>
          </cell>
        </row>
        <row r="40">
          <cell r="B40">
            <v>1</v>
          </cell>
          <cell r="F40" t="str">
            <v>VIGILANTE ARMADO - 12X36 DIURNO</v>
          </cell>
          <cell r="R40">
            <v>321.68700000000001</v>
          </cell>
        </row>
        <row r="41">
          <cell r="B41">
            <v>1</v>
          </cell>
          <cell r="F41" t="str">
            <v>VIGILANTE ARMADO - 12X36 DIURNO</v>
          </cell>
          <cell r="R41">
            <v>321.68700000000001</v>
          </cell>
        </row>
        <row r="42">
          <cell r="B42">
            <v>1</v>
          </cell>
          <cell r="F42" t="str">
            <v>VIGILANTE ARMADO - 12X36 DIURNO</v>
          </cell>
          <cell r="R42">
            <v>321.68700000000001</v>
          </cell>
        </row>
        <row r="43">
          <cell r="B43">
            <v>1</v>
          </cell>
          <cell r="F43" t="str">
            <v>VIGILANTE ARMADO - 220 H</v>
          </cell>
          <cell r="R43">
            <v>415.08</v>
          </cell>
        </row>
        <row r="44">
          <cell r="B44">
            <v>1</v>
          </cell>
          <cell r="F44" t="str">
            <v>VIGILANTE ARMADO - 12X36 NOTURNO</v>
          </cell>
          <cell r="R44">
            <v>321.68700000000001</v>
          </cell>
        </row>
        <row r="45">
          <cell r="B45">
            <v>1</v>
          </cell>
          <cell r="F45" t="str">
            <v>VIGILANTE ARMADO - 220 H</v>
          </cell>
          <cell r="R45">
            <v>415.08</v>
          </cell>
        </row>
        <row r="46">
          <cell r="B46">
            <v>0</v>
          </cell>
          <cell r="F46" t="str">
            <v>VIGILANTE ARMADO - 12X36 DIURNO</v>
          </cell>
          <cell r="R46">
            <v>0</v>
          </cell>
        </row>
        <row r="47">
          <cell r="B47">
            <v>1</v>
          </cell>
          <cell r="F47" t="str">
            <v>VIGILANTE ARMADO - 220 H</v>
          </cell>
          <cell r="R47">
            <v>415.08</v>
          </cell>
        </row>
        <row r="48">
          <cell r="B48">
            <v>0</v>
          </cell>
          <cell r="F48" t="str">
            <v>VIGILANTE ARMADO - 12X36 DIURNO</v>
          </cell>
          <cell r="R48">
            <v>0</v>
          </cell>
        </row>
        <row r="49">
          <cell r="B49">
            <v>1</v>
          </cell>
          <cell r="F49" t="str">
            <v>VIGILANTE ARMADO - 12X36 DIURNO</v>
          </cell>
          <cell r="R49">
            <v>321.68700000000001</v>
          </cell>
        </row>
        <row r="50">
          <cell r="B50">
            <v>1</v>
          </cell>
          <cell r="F50" t="str">
            <v>VIGILANTE ARMADO - 12X36 DIURNO</v>
          </cell>
          <cell r="R50">
            <v>321.68700000000001</v>
          </cell>
        </row>
        <row r="51">
          <cell r="B51">
            <v>1</v>
          </cell>
          <cell r="F51" t="str">
            <v>VIGILANTE ARMADO - 220 H</v>
          </cell>
          <cell r="R51">
            <v>415.08</v>
          </cell>
        </row>
        <row r="52">
          <cell r="B52">
            <v>0</v>
          </cell>
          <cell r="F52" t="str">
            <v>VIGILANTE ARMADO - 12X36 DIURNO</v>
          </cell>
          <cell r="R52">
            <v>0</v>
          </cell>
        </row>
        <row r="53">
          <cell r="B53">
            <v>1</v>
          </cell>
          <cell r="F53" t="str">
            <v>VIGILANTE ARMADO - 12X36 DIURNO</v>
          </cell>
          <cell r="R53">
            <v>321.68700000000001</v>
          </cell>
        </row>
        <row r="54">
          <cell r="B54">
            <v>1</v>
          </cell>
          <cell r="F54" t="str">
            <v>VIGILANTE ARMADO - 220 H</v>
          </cell>
          <cell r="R54">
            <v>415.08</v>
          </cell>
        </row>
        <row r="55">
          <cell r="B55">
            <v>0</v>
          </cell>
          <cell r="F55" t="str">
            <v>VIGILANTE ARMADO - 220 H</v>
          </cell>
          <cell r="R55">
            <v>0</v>
          </cell>
        </row>
        <row r="56">
          <cell r="B56">
            <v>0</v>
          </cell>
          <cell r="F56" t="str">
            <v>VIGILANTE ARMADO - 12X36 NOTURNO</v>
          </cell>
          <cell r="R56">
            <v>0</v>
          </cell>
        </row>
        <row r="57">
          <cell r="B57">
            <v>1</v>
          </cell>
          <cell r="F57" t="str">
            <v>VIGILANTE ARMADO - 12X36 DIURNO</v>
          </cell>
          <cell r="R57">
            <v>321.68700000000001</v>
          </cell>
        </row>
        <row r="58">
          <cell r="B58">
            <v>1</v>
          </cell>
          <cell r="F58" t="str">
            <v>VIGILANTE ARMADO - 12X36 DIURNO</v>
          </cell>
          <cell r="R58">
            <v>321.68700000000001</v>
          </cell>
        </row>
        <row r="59">
          <cell r="B59">
            <v>0</v>
          </cell>
          <cell r="F59" t="str">
            <v>VIGILANTE ARMADO - 12X36 DIURNO</v>
          </cell>
          <cell r="R59">
            <v>0</v>
          </cell>
        </row>
        <row r="60">
          <cell r="B60">
            <v>1</v>
          </cell>
          <cell r="F60" t="str">
            <v>VIGILANTE ARMADO - 220 H</v>
          </cell>
          <cell r="R60">
            <v>415.08</v>
          </cell>
        </row>
        <row r="61">
          <cell r="B61">
            <v>1</v>
          </cell>
          <cell r="F61" t="str">
            <v>VIGILANTE ARMADO - 12X36 DIURNO</v>
          </cell>
          <cell r="R61">
            <v>321.68700000000001</v>
          </cell>
        </row>
        <row r="62">
          <cell r="B62">
            <v>1</v>
          </cell>
          <cell r="F62" t="str">
            <v>VIGILANTE ARMADO - 12X36 NOTURNO</v>
          </cell>
          <cell r="R62">
            <v>321.68700000000001</v>
          </cell>
        </row>
        <row r="63">
          <cell r="B63">
            <v>0</v>
          </cell>
          <cell r="F63" t="str">
            <v>VIGILANTE ARMADO - 12X36 DIURNO</v>
          </cell>
          <cell r="R63">
            <v>0</v>
          </cell>
        </row>
        <row r="64">
          <cell r="B64">
            <v>1</v>
          </cell>
          <cell r="F64" t="str">
            <v>VIGILANTE ARMADO - 12X36 DIURNO</v>
          </cell>
          <cell r="R64">
            <v>321.68700000000001</v>
          </cell>
        </row>
        <row r="65">
          <cell r="B65">
            <v>1</v>
          </cell>
          <cell r="F65" t="str">
            <v>VIGILANTE ARMADO - 12X36 NOTURNO</v>
          </cell>
          <cell r="R65">
            <v>321.68700000000001</v>
          </cell>
        </row>
        <row r="66">
          <cell r="B66">
            <v>0</v>
          </cell>
          <cell r="F66" t="str">
            <v>VIGILANTE ARMADO - 12X36 NOTURNO</v>
          </cell>
          <cell r="R66">
            <v>0</v>
          </cell>
        </row>
        <row r="67">
          <cell r="B67">
            <v>1</v>
          </cell>
          <cell r="F67" t="str">
            <v>VIGILANTE ARMADO - 12X36 DIURNO</v>
          </cell>
          <cell r="R67">
            <v>321.68700000000001</v>
          </cell>
        </row>
        <row r="68">
          <cell r="B68">
            <v>1</v>
          </cell>
          <cell r="F68" t="str">
            <v>VIGILANTE ARMADO - 12X36 NOTURNO</v>
          </cell>
          <cell r="R68">
            <v>321.68700000000001</v>
          </cell>
        </row>
        <row r="69">
          <cell r="B69">
            <v>1</v>
          </cell>
          <cell r="F69" t="str">
            <v>VIGILANTE ARMADO - 12X36 DIURNO</v>
          </cell>
          <cell r="R69">
            <v>321.68700000000001</v>
          </cell>
        </row>
        <row r="70">
          <cell r="B70">
            <v>1</v>
          </cell>
          <cell r="F70" t="str">
            <v>VIGILANTE ARMADO - 12X36 DIURNO</v>
          </cell>
          <cell r="R70">
            <v>321.68700000000001</v>
          </cell>
        </row>
        <row r="71">
          <cell r="B71">
            <v>0</v>
          </cell>
          <cell r="F71" t="str">
            <v>VIGILANTE ARMADO - 220 H</v>
          </cell>
          <cell r="R71">
            <v>0</v>
          </cell>
        </row>
        <row r="72">
          <cell r="B72">
            <v>1</v>
          </cell>
          <cell r="F72" t="str">
            <v>VIGILANTE ARMADO - 220 H</v>
          </cell>
          <cell r="R72">
            <v>415.08</v>
          </cell>
        </row>
        <row r="73">
          <cell r="B73">
            <v>1</v>
          </cell>
          <cell r="F73" t="str">
            <v>VIGILANTE ARMADO - 12X36 DIURNO</v>
          </cell>
          <cell r="R73">
            <v>321.68700000000001</v>
          </cell>
        </row>
        <row r="74">
          <cell r="B74">
            <v>0</v>
          </cell>
          <cell r="F74" t="str">
            <v>VIGILANTE ARMADO - 12X36 NOTURNO</v>
          </cell>
          <cell r="R74">
            <v>0</v>
          </cell>
        </row>
        <row r="75">
          <cell r="B75">
            <v>0</v>
          </cell>
          <cell r="F75" t="str">
            <v>VIGILANTE ARMADO - 220 H</v>
          </cell>
          <cell r="R75">
            <v>0</v>
          </cell>
        </row>
        <row r="76">
          <cell r="B76">
            <v>1</v>
          </cell>
          <cell r="F76" t="str">
            <v>VIGILANTE ARMADO - 12X36 DIURNO</v>
          </cell>
          <cell r="R76">
            <v>321.68700000000001</v>
          </cell>
        </row>
        <row r="77">
          <cell r="B77">
            <v>0</v>
          </cell>
          <cell r="F77" t="str">
            <v>VIGILANTE ARMADO - 12X36 DIURNO</v>
          </cell>
          <cell r="R77">
            <v>0</v>
          </cell>
        </row>
        <row r="78">
          <cell r="B78">
            <v>1</v>
          </cell>
          <cell r="F78" t="str">
            <v>VIGILANTE ARMADO - 12X36 DIURNO</v>
          </cell>
          <cell r="R78">
            <v>321.68700000000001</v>
          </cell>
        </row>
        <row r="79">
          <cell r="B79">
            <v>1</v>
          </cell>
          <cell r="F79" t="str">
            <v>VIGILANTE ARMADO - 12X36 DIURNO</v>
          </cell>
          <cell r="R79">
            <v>321.68700000000001</v>
          </cell>
        </row>
        <row r="80">
          <cell r="B80">
            <v>1</v>
          </cell>
          <cell r="F80" t="str">
            <v>VIGILANTE ARMADO - 220 H</v>
          </cell>
          <cell r="R80">
            <v>415.08</v>
          </cell>
        </row>
        <row r="81">
          <cell r="B81">
            <v>0</v>
          </cell>
          <cell r="F81" t="str">
            <v>VIGILANTE ARMADO - 220 H</v>
          </cell>
          <cell r="R81">
            <v>0</v>
          </cell>
        </row>
        <row r="82">
          <cell r="B82">
            <v>1</v>
          </cell>
          <cell r="F82" t="str">
            <v>VIGILANTE ARMADO - 220 H</v>
          </cell>
          <cell r="R82">
            <v>415.08</v>
          </cell>
        </row>
        <row r="83">
          <cell r="B83">
            <v>1</v>
          </cell>
          <cell r="F83" t="str">
            <v>VIGILANTE ARMADO - 220 H</v>
          </cell>
          <cell r="R83">
            <v>415.08</v>
          </cell>
        </row>
        <row r="84">
          <cell r="B84">
            <v>1</v>
          </cell>
          <cell r="F84" t="str">
            <v>VIGILANTE ARMADO - 220 H</v>
          </cell>
          <cell r="R84">
            <v>415.08</v>
          </cell>
        </row>
        <row r="85">
          <cell r="B85">
            <v>1</v>
          </cell>
          <cell r="F85" t="str">
            <v>VIGILANTE ARMADO - 220 H</v>
          </cell>
          <cell r="R85">
            <v>415.08</v>
          </cell>
        </row>
        <row r="86">
          <cell r="B86">
            <v>0</v>
          </cell>
          <cell r="F86" t="str">
            <v>VIGILANTE ARMADO - 220 H</v>
          </cell>
          <cell r="R86">
            <v>0</v>
          </cell>
        </row>
        <row r="87">
          <cell r="B87">
            <v>1</v>
          </cell>
          <cell r="F87" t="str">
            <v>VIGILANTE ARMADO - 12X36 NOTURNO</v>
          </cell>
          <cell r="R87">
            <v>321.68700000000001</v>
          </cell>
        </row>
        <row r="88">
          <cell r="B88">
            <v>1</v>
          </cell>
          <cell r="F88" t="str">
            <v>VIGILANTE ARMADO - 12X36 NOTURNO</v>
          </cell>
          <cell r="R88">
            <v>321.68700000000001</v>
          </cell>
        </row>
        <row r="89">
          <cell r="B89">
            <v>1</v>
          </cell>
          <cell r="F89" t="str">
            <v>VIGILANTE ARMADO - 12X36 DIURNO</v>
          </cell>
          <cell r="R89">
            <v>321.68700000000001</v>
          </cell>
        </row>
        <row r="90">
          <cell r="B90">
            <v>1</v>
          </cell>
          <cell r="F90" t="str">
            <v>VIGILANTE ARMADO - 12X36 DIURNO</v>
          </cell>
          <cell r="R90">
            <v>321.68700000000001</v>
          </cell>
        </row>
        <row r="91">
          <cell r="B91">
            <v>1</v>
          </cell>
          <cell r="F91" t="str">
            <v>VIGILANTE ARMADO - 220 H</v>
          </cell>
          <cell r="R91">
            <v>415.08</v>
          </cell>
        </row>
        <row r="92">
          <cell r="B92">
            <v>1</v>
          </cell>
          <cell r="F92" t="str">
            <v>VIGILANTE ARMADO - 220 H</v>
          </cell>
          <cell r="R92">
            <v>415.08</v>
          </cell>
        </row>
        <row r="93">
          <cell r="B93">
            <v>0</v>
          </cell>
          <cell r="F93" t="str">
            <v>VIGILANTE ARMADO - 220 H</v>
          </cell>
          <cell r="R93">
            <v>0</v>
          </cell>
        </row>
        <row r="94">
          <cell r="B94">
            <v>1</v>
          </cell>
          <cell r="F94" t="str">
            <v>VIGILANTE ARMADO - 220 H</v>
          </cell>
          <cell r="R94">
            <v>415.08</v>
          </cell>
        </row>
        <row r="95">
          <cell r="B95">
            <v>1</v>
          </cell>
          <cell r="F95" t="str">
            <v>VIGILANTE ARMADO - 12X36 DIURNO</v>
          </cell>
          <cell r="R95">
            <v>321.68700000000001</v>
          </cell>
        </row>
        <row r="96">
          <cell r="B96">
            <v>1</v>
          </cell>
          <cell r="F96" t="str">
            <v>VIGILANTE ARMADO - 12X36 NOTURNO</v>
          </cell>
          <cell r="R96">
            <v>321.68700000000001</v>
          </cell>
        </row>
        <row r="97">
          <cell r="B97">
            <v>1</v>
          </cell>
          <cell r="F97" t="str">
            <v>VIGILANTE ARMADO - 12X36 DIURNO</v>
          </cell>
          <cell r="R97">
            <v>321.68700000000001</v>
          </cell>
        </row>
        <row r="98">
          <cell r="B98">
            <v>1</v>
          </cell>
          <cell r="F98" t="str">
            <v>VIGILANTE ARMADO - 12X36 NOTURNO</v>
          </cell>
          <cell r="R98">
            <v>321.68700000000001</v>
          </cell>
        </row>
        <row r="99">
          <cell r="B99">
            <v>0</v>
          </cell>
          <cell r="F99" t="str">
            <v>VIGILANTE ARMADO - 220 H</v>
          </cell>
          <cell r="R99">
            <v>0</v>
          </cell>
        </row>
        <row r="100">
          <cell r="B100">
            <v>1</v>
          </cell>
          <cell r="F100" t="str">
            <v>VIGILANTE ARMADO - 220 H</v>
          </cell>
          <cell r="R100">
            <v>415.08</v>
          </cell>
        </row>
        <row r="101">
          <cell r="B101">
            <v>1</v>
          </cell>
          <cell r="F101" t="str">
            <v>VIGILANTE ARMADO - 220 H</v>
          </cell>
          <cell r="R101">
            <v>415.08</v>
          </cell>
        </row>
        <row r="102">
          <cell r="B102">
            <v>0</v>
          </cell>
          <cell r="F102" t="str">
            <v>VIGILANTE ARMADO - 220 H</v>
          </cell>
          <cell r="R102">
            <v>0</v>
          </cell>
        </row>
        <row r="103">
          <cell r="B103">
            <v>0</v>
          </cell>
          <cell r="F103" t="str">
            <v>VIGILANTE ARMADO - 220 H</v>
          </cell>
          <cell r="R103">
            <v>0</v>
          </cell>
        </row>
        <row r="104">
          <cell r="B104">
            <v>1</v>
          </cell>
          <cell r="F104" t="str">
            <v>VIGILANTE ARMADO - 220 H</v>
          </cell>
          <cell r="R104">
            <v>415.08</v>
          </cell>
        </row>
        <row r="105">
          <cell r="B105">
            <v>1</v>
          </cell>
          <cell r="F105" t="str">
            <v>VIGILANTE ARMADO - 220 H</v>
          </cell>
          <cell r="R105">
            <v>415.08</v>
          </cell>
        </row>
        <row r="106">
          <cell r="B106">
            <v>1</v>
          </cell>
          <cell r="F106" t="str">
            <v>VIGILANTE ARMADO - 220 H</v>
          </cell>
          <cell r="R106">
            <v>415.08</v>
          </cell>
        </row>
        <row r="107">
          <cell r="B107">
            <v>1</v>
          </cell>
          <cell r="F107" t="str">
            <v>VIGILANTE ARMADO - 220 H</v>
          </cell>
          <cell r="R107">
            <v>415.08</v>
          </cell>
        </row>
        <row r="108">
          <cell r="B108">
            <v>0</v>
          </cell>
          <cell r="F108" t="str">
            <v>VIGILANTE ARMADO - 12X36 DIURNO</v>
          </cell>
          <cell r="R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415.08</v>
          </cell>
        </row>
        <row r="110">
          <cell r="B110">
            <v>1</v>
          </cell>
          <cell r="F110" t="str">
            <v>VIGILANTE ARMADO - 12X36 DIURNO</v>
          </cell>
          <cell r="R110">
            <v>321.68700000000001</v>
          </cell>
        </row>
        <row r="111">
          <cell r="B111">
            <v>1</v>
          </cell>
          <cell r="F111" t="str">
            <v>VIGILANTE ARMADO - 12X36 NOTURNO</v>
          </cell>
          <cell r="R111">
            <v>321.68700000000001</v>
          </cell>
        </row>
        <row r="112">
          <cell r="B112">
            <v>1</v>
          </cell>
          <cell r="F112" t="str">
            <v>VIGILANTE ARMADO - 12X36 DIURNO</v>
          </cell>
          <cell r="R112">
            <v>321.68700000000001</v>
          </cell>
        </row>
        <row r="113">
          <cell r="B113">
            <v>0</v>
          </cell>
          <cell r="F113" t="str">
            <v>VIGILANTE ARMADO - 12X36 DIURNO</v>
          </cell>
          <cell r="R113">
            <v>0</v>
          </cell>
        </row>
        <row r="114">
          <cell r="B114">
            <v>1</v>
          </cell>
          <cell r="F114" t="str">
            <v>VIGILANTE ARMADO - 12X36 NOTURNO</v>
          </cell>
          <cell r="R114">
            <v>321.68700000000001</v>
          </cell>
        </row>
        <row r="115">
          <cell r="B115">
            <v>0</v>
          </cell>
          <cell r="F115" t="str">
            <v>VIGILANTE ARMADO - 12X36 NOTURNO</v>
          </cell>
          <cell r="R115">
            <v>0</v>
          </cell>
        </row>
        <row r="116">
          <cell r="B116">
            <v>1</v>
          </cell>
          <cell r="F116" t="str">
            <v>VIGILANTE ARMADO - 220 H</v>
          </cell>
          <cell r="R116">
            <v>415.08</v>
          </cell>
        </row>
        <row r="117">
          <cell r="B117">
            <v>1</v>
          </cell>
          <cell r="F117" t="str">
            <v>VIGILANTE ARMADO - 220 H</v>
          </cell>
          <cell r="R117">
            <v>415.08</v>
          </cell>
        </row>
        <row r="118">
          <cell r="B118">
            <v>1</v>
          </cell>
          <cell r="F118" t="str">
            <v>VIGILANTE ARMADO - 220 H</v>
          </cell>
          <cell r="R118">
            <v>415.08</v>
          </cell>
        </row>
        <row r="119">
          <cell r="B119">
            <v>1</v>
          </cell>
          <cell r="F119" t="str">
            <v>VIGILANTE ARMADO - 12X36 NOTURNO</v>
          </cell>
          <cell r="R119">
            <v>0</v>
          </cell>
        </row>
        <row r="120">
          <cell r="B120">
            <v>0</v>
          </cell>
          <cell r="F120" t="str">
            <v>VIGILANTE ARMADO - 12X36 NOTURNO</v>
          </cell>
          <cell r="R120">
            <v>0</v>
          </cell>
        </row>
        <row r="121">
          <cell r="B121">
            <v>1</v>
          </cell>
          <cell r="F121" t="str">
            <v>VIGILANTE ARMADO - 12X36 NOTURNO</v>
          </cell>
          <cell r="R121">
            <v>0</v>
          </cell>
        </row>
        <row r="122">
          <cell r="B122">
            <v>1</v>
          </cell>
          <cell r="F122" t="str">
            <v>VIGILANTE ARMADO - 220 H</v>
          </cell>
          <cell r="R122">
            <v>415.08</v>
          </cell>
        </row>
        <row r="123">
          <cell r="B123">
            <v>1</v>
          </cell>
          <cell r="F123" t="str">
            <v>VIGILANTE ARMADO - 12X36 NOTURNO</v>
          </cell>
          <cell r="R123">
            <v>321.68700000000001</v>
          </cell>
        </row>
        <row r="124">
          <cell r="B124">
            <v>1</v>
          </cell>
          <cell r="F124" t="str">
            <v>VIGILANTE ARMADO - 12X36 NOTURNO</v>
          </cell>
          <cell r="R124">
            <v>321.68700000000001</v>
          </cell>
        </row>
        <row r="125">
          <cell r="B125">
            <v>1</v>
          </cell>
          <cell r="F125" t="str">
            <v>VIGILANTE ARMADO - 12X36 DIURNO</v>
          </cell>
          <cell r="R125">
            <v>321.68700000000001</v>
          </cell>
        </row>
        <row r="126">
          <cell r="B126">
            <v>1</v>
          </cell>
          <cell r="F126" t="str">
            <v>VIGILANTE ARMADO - 12X36 DIURNO</v>
          </cell>
          <cell r="R126">
            <v>321.68700000000001</v>
          </cell>
        </row>
        <row r="127">
          <cell r="B127">
            <v>1</v>
          </cell>
          <cell r="F127" t="str">
            <v>VIGILANTE ARMADO - 12X36 DIURNO</v>
          </cell>
          <cell r="R127">
            <v>321.68700000000001</v>
          </cell>
        </row>
        <row r="128">
          <cell r="B128">
            <v>1</v>
          </cell>
          <cell r="F128" t="str">
            <v>VIGILANTE ARMADO - 12X36 DIURNO</v>
          </cell>
          <cell r="R128">
            <v>321.68700000000001</v>
          </cell>
        </row>
        <row r="129">
          <cell r="B129">
            <v>1</v>
          </cell>
          <cell r="F129" t="str">
            <v>VIGILANTE ARMADO - 220 H</v>
          </cell>
          <cell r="R129">
            <v>415.08</v>
          </cell>
        </row>
        <row r="130">
          <cell r="B130">
            <v>1</v>
          </cell>
          <cell r="F130" t="str">
            <v>VIGILANTE ARMADO - 12X36 NOTURNO</v>
          </cell>
          <cell r="R130">
            <v>321.68700000000001</v>
          </cell>
        </row>
        <row r="131">
          <cell r="B131">
            <v>1</v>
          </cell>
          <cell r="F131" t="str">
            <v>VIGILANTE ARMADO - 12X36 NOTURNO</v>
          </cell>
          <cell r="R131">
            <v>321.68700000000001</v>
          </cell>
        </row>
        <row r="132">
          <cell r="B132">
            <v>1</v>
          </cell>
          <cell r="F132" t="str">
            <v>VIGILANTE ARMADO - 220 H</v>
          </cell>
          <cell r="R132">
            <v>415.08</v>
          </cell>
        </row>
        <row r="133">
          <cell r="B133">
            <v>0</v>
          </cell>
          <cell r="F133" t="str">
            <v>VIGILANTE ARMADO - 12X36 DIURNO</v>
          </cell>
          <cell r="R133">
            <v>0</v>
          </cell>
        </row>
        <row r="134">
          <cell r="B134">
            <v>1</v>
          </cell>
          <cell r="F134" t="str">
            <v>VIGILANTE ARMADO - 12X36 DIURNO</v>
          </cell>
          <cell r="R134">
            <v>321.68700000000001</v>
          </cell>
        </row>
        <row r="135">
          <cell r="B135">
            <v>1</v>
          </cell>
          <cell r="F135" t="str">
            <v>VIGILANTE ARMADO - 12X36 NOTURNO</v>
          </cell>
          <cell r="R135">
            <v>321.68700000000001</v>
          </cell>
        </row>
        <row r="136">
          <cell r="B136">
            <v>0</v>
          </cell>
          <cell r="F136" t="str">
            <v>VIGILANTE ARMADO - 12X36 DIURNO</v>
          </cell>
          <cell r="R136">
            <v>0</v>
          </cell>
        </row>
        <row r="137">
          <cell r="B137">
            <v>0</v>
          </cell>
          <cell r="F137" t="str">
            <v>VIGILANTE ARMADO - 12X36 DIURNO</v>
          </cell>
          <cell r="R137">
            <v>0</v>
          </cell>
        </row>
        <row r="138">
          <cell r="B138">
            <v>1</v>
          </cell>
          <cell r="F138" t="str">
            <v>VIGILANTE ARMADO - 12X36 DIURNO</v>
          </cell>
          <cell r="R138">
            <v>321.68700000000001</v>
          </cell>
        </row>
        <row r="139">
          <cell r="B139">
            <v>0</v>
          </cell>
          <cell r="F139" t="str">
            <v>VIGILANTE ARMADO - 12X36 NOTURNO</v>
          </cell>
          <cell r="R139">
            <v>0</v>
          </cell>
        </row>
        <row r="140">
          <cell r="B140">
            <v>1</v>
          </cell>
          <cell r="F140" t="str">
            <v>VIGILANTE ARMADO - 12X36 NOTURNO</v>
          </cell>
          <cell r="R140">
            <v>321.68700000000001</v>
          </cell>
        </row>
        <row r="141">
          <cell r="B141">
            <v>1</v>
          </cell>
          <cell r="F141" t="str">
            <v>VIGILANTE ARMADO - 220 H</v>
          </cell>
          <cell r="R141">
            <v>415.08</v>
          </cell>
        </row>
        <row r="142">
          <cell r="B142">
            <v>1</v>
          </cell>
          <cell r="F142" t="str">
            <v>VIGILANTE ARMADO - 12X36 NOTURNO</v>
          </cell>
          <cell r="R142">
            <v>321.68700000000001</v>
          </cell>
        </row>
        <row r="143">
          <cell r="B143">
            <v>0</v>
          </cell>
          <cell r="F143" t="str">
            <v>VIGILANTE ARMADO - 12X36 NOTURNO</v>
          </cell>
          <cell r="R143">
            <v>0</v>
          </cell>
        </row>
        <row r="144">
          <cell r="B144">
            <v>1</v>
          </cell>
          <cell r="F144" t="str">
            <v>VIGILANTE ARMADO - 12X36 DIURNO</v>
          </cell>
          <cell r="R144">
            <v>321.68700000000001</v>
          </cell>
        </row>
        <row r="145">
          <cell r="B145">
            <v>1</v>
          </cell>
          <cell r="F145" t="str">
            <v>VIGILANTE ARMADO - 12X36 DIURNO</v>
          </cell>
          <cell r="R145">
            <v>321.68700000000001</v>
          </cell>
        </row>
        <row r="146">
          <cell r="B146">
            <v>1</v>
          </cell>
          <cell r="F146" t="str">
            <v>VIGILANTE ARMADO - 12X36 NOTURNO</v>
          </cell>
          <cell r="R146">
            <v>0</v>
          </cell>
        </row>
        <row r="147">
          <cell r="B147">
            <v>0</v>
          </cell>
          <cell r="F147" t="str">
            <v>VIGILANTE ARMADO - 12X36 NOTURNO</v>
          </cell>
          <cell r="R147">
            <v>321.68700000000001</v>
          </cell>
        </row>
        <row r="148">
          <cell r="B148">
            <v>1</v>
          </cell>
          <cell r="F148" t="str">
            <v>VIGILANTE ARMADO - 220 H</v>
          </cell>
          <cell r="R148">
            <v>415.08</v>
          </cell>
        </row>
        <row r="149">
          <cell r="B149">
            <v>1</v>
          </cell>
          <cell r="F149" t="str">
            <v>VIGILANTE ARMADO - 220 H</v>
          </cell>
          <cell r="R149">
            <v>415.08</v>
          </cell>
        </row>
        <row r="150">
          <cell r="B150">
            <v>0</v>
          </cell>
          <cell r="F150" t="str">
            <v>VIGILANTE ARMADO - 220 H</v>
          </cell>
          <cell r="R150">
            <v>0</v>
          </cell>
        </row>
        <row r="151">
          <cell r="B151">
            <v>0</v>
          </cell>
          <cell r="F151" t="str">
            <v>VIGILANTE ARMADO - 220 H</v>
          </cell>
          <cell r="R151">
            <v>0</v>
          </cell>
        </row>
        <row r="152">
          <cell r="B152">
            <v>1</v>
          </cell>
          <cell r="F152" t="str">
            <v>VIGILANTE ARMADO - 12X36 DIURNO</v>
          </cell>
          <cell r="R152">
            <v>321.68700000000001</v>
          </cell>
        </row>
        <row r="153">
          <cell r="B153">
            <v>0</v>
          </cell>
          <cell r="F153" t="str">
            <v>VIGILANTE ARMADO - 12X36 DIURNO</v>
          </cell>
          <cell r="R153">
            <v>0</v>
          </cell>
        </row>
        <row r="154">
          <cell r="B154">
            <v>1</v>
          </cell>
          <cell r="F154" t="str">
            <v>VIGILANTE ARMADO - 12X36 DIURNO</v>
          </cell>
          <cell r="R154">
            <v>321.68700000000001</v>
          </cell>
        </row>
        <row r="155">
          <cell r="B155">
            <v>1</v>
          </cell>
          <cell r="F155" t="str">
            <v>VIGILANTE ARMADO - 12X36 DIURNO</v>
          </cell>
          <cell r="R155">
            <v>321.68700000000001</v>
          </cell>
        </row>
        <row r="156">
          <cell r="B156">
            <v>0</v>
          </cell>
          <cell r="F156" t="str">
            <v>VIGILANTE ARMADO - 12X36 DIURNO</v>
          </cell>
          <cell r="R156">
            <v>0</v>
          </cell>
        </row>
        <row r="157">
          <cell r="B157">
            <v>0</v>
          </cell>
          <cell r="F157" t="str">
            <v>VIGILANTE ARMADO - 12X36 NOTURNO</v>
          </cell>
          <cell r="R157">
            <v>0</v>
          </cell>
        </row>
        <row r="158">
          <cell r="B158">
            <v>0</v>
          </cell>
          <cell r="F158" t="str">
            <v>VIGILANTE ARMADO - 12X36 NOTURNO</v>
          </cell>
          <cell r="R158">
            <v>0</v>
          </cell>
        </row>
        <row r="159">
          <cell r="B159">
            <v>1</v>
          </cell>
          <cell r="F159" t="str">
            <v>VIGILANTE ARMADO - 12X36 NOTURNO</v>
          </cell>
          <cell r="R159">
            <v>321.68700000000001</v>
          </cell>
        </row>
        <row r="160">
          <cell r="B160">
            <v>1</v>
          </cell>
          <cell r="F160" t="str">
            <v>VIGILANTE ARMADO - 12X36 NOTURNO</v>
          </cell>
          <cell r="R160">
            <v>321.68700000000001</v>
          </cell>
        </row>
        <row r="161">
          <cell r="B161">
            <v>0</v>
          </cell>
          <cell r="F161" t="str">
            <v>VIGILANTE ARMADO - 12X36 NOTURNO</v>
          </cell>
          <cell r="R161">
            <v>0</v>
          </cell>
        </row>
        <row r="162">
          <cell r="B162">
            <v>0</v>
          </cell>
          <cell r="F162" t="str">
            <v>VIGILANTE ARMADO - 12X36 NOTURNO</v>
          </cell>
          <cell r="R162">
            <v>0</v>
          </cell>
        </row>
        <row r="163">
          <cell r="B163">
            <v>1</v>
          </cell>
          <cell r="F163" t="str">
            <v>VIGILANTE ARMADO - 12X36 NOTURNO</v>
          </cell>
          <cell r="R163">
            <v>321.68700000000001</v>
          </cell>
        </row>
        <row r="164">
          <cell r="B164">
            <v>1</v>
          </cell>
          <cell r="F164" t="str">
            <v>VIGILANTE ARMADO - 12X36 DIURNO</v>
          </cell>
          <cell r="R164">
            <v>321.68700000000001</v>
          </cell>
        </row>
        <row r="165">
          <cell r="B165">
            <v>0</v>
          </cell>
          <cell r="F165" t="str">
            <v>VIGILANTE ARMADO - 12X36 DIURNO</v>
          </cell>
          <cell r="R165">
            <v>0</v>
          </cell>
        </row>
        <row r="166">
          <cell r="B166">
            <v>1</v>
          </cell>
          <cell r="F166" t="str">
            <v>VIGILANTE ARMADO - 12X36 NOTURNO</v>
          </cell>
          <cell r="R166">
            <v>321.68700000000001</v>
          </cell>
        </row>
        <row r="167">
          <cell r="B167">
            <v>1</v>
          </cell>
          <cell r="F167" t="str">
            <v>VIGILANTE ARMADO - 220 H</v>
          </cell>
          <cell r="R167">
            <v>415.08</v>
          </cell>
        </row>
        <row r="168">
          <cell r="B168">
            <v>1</v>
          </cell>
          <cell r="F168" t="str">
            <v>VIGILANTE ARMADO - 12X36 DIURNO</v>
          </cell>
          <cell r="R168">
            <v>321.68700000000001</v>
          </cell>
        </row>
        <row r="169">
          <cell r="B169">
            <v>1</v>
          </cell>
          <cell r="F169" t="str">
            <v>VIGILANTE ARMADO - 12X36 DIURNO</v>
          </cell>
          <cell r="R169">
            <v>321.68700000000001</v>
          </cell>
        </row>
        <row r="170">
          <cell r="B170">
            <v>1</v>
          </cell>
          <cell r="F170" t="str">
            <v>VIGILANTE ARMADO - 12X36 NOTURNO</v>
          </cell>
          <cell r="R170">
            <v>321.68700000000001</v>
          </cell>
        </row>
        <row r="171">
          <cell r="B171">
            <v>1</v>
          </cell>
          <cell r="F171" t="str">
            <v>VIGILANTE ARMADO - 12X36 NOTURNO</v>
          </cell>
          <cell r="R171">
            <v>321.68700000000001</v>
          </cell>
        </row>
        <row r="172">
          <cell r="B172">
            <v>1</v>
          </cell>
          <cell r="F172" t="str">
            <v>VIGILANTE ARMADO - 12X36 DIURNO</v>
          </cell>
          <cell r="R172">
            <v>321.68700000000001</v>
          </cell>
        </row>
        <row r="173">
          <cell r="B173">
            <v>1</v>
          </cell>
          <cell r="F173" t="str">
            <v>VIGILANTE ARMADO - 12X36 DIURNO</v>
          </cell>
          <cell r="R173">
            <v>321.68700000000001</v>
          </cell>
        </row>
        <row r="174">
          <cell r="B174">
            <v>1</v>
          </cell>
          <cell r="F174" t="str">
            <v>VIGILANTE ARMADO - 12X36 NOTURNO</v>
          </cell>
          <cell r="R174">
            <v>321.68700000000001</v>
          </cell>
        </row>
        <row r="175">
          <cell r="B175">
            <v>1</v>
          </cell>
          <cell r="F175" t="str">
            <v>VIGILANTE ARMADO - 12X36 NOTURNO</v>
          </cell>
          <cell r="R175">
            <v>321.68700000000001</v>
          </cell>
        </row>
        <row r="176">
          <cell r="B176"/>
          <cell r="F176"/>
          <cell r="R176"/>
        </row>
        <row r="177">
          <cell r="B177"/>
          <cell r="F177"/>
          <cell r="R177"/>
        </row>
        <row r="185">
          <cell r="B185" t="str">
            <v>FOI DEFINIDO QUE A METODOLOGIA DO CÁLCULO DE DIAS PARA VA E VT SERÁ IGUAL A "DIAS (20) MENOS DIAS ÚTEIS NÃO TRABALHADOS"</v>
          </cell>
          <cell r="F185"/>
          <cell r="R185"/>
        </row>
        <row r="186">
          <cell r="B186" t="str">
            <v xml:space="preserve">INICIALMENTE, QUANDO HOUVER FALTAS, FÉRIAS, AFASTAMENTOS, ETC, COM SUBSTITUTO, OS DIAS TRABALHADOS PELO SUBSTITUTO PODERÃO SER LANÇADOS NO TITULAR. </v>
          </cell>
          <cell r="F186"/>
          <cell r="R186"/>
        </row>
        <row r="187">
          <cell r="B187" t="str">
            <v>COM RELAÇÃO AO VALE TRANSPORTE, O DESCONTO DE 6% TERÁ SEMPRE DE SER PROPORCIONALIZADO PELOS DIAS TRABALHADOS NO MÊS (ISSO PARA O TITULAR E O SUBSTITUTO, SE HOUVER)</v>
          </cell>
          <cell r="F187"/>
          <cell r="R187"/>
        </row>
        <row r="188">
          <cell r="B188" t="str">
            <v>COM RELAÇÃO AO VALE TRANSPORTE, NAS FÉRIAS E FALTAS COM SUBSTITUTO, A REGRA É SEGUIR O TITULAR. SE ELE RECEBE O SUBSTITUTO RECEBE. SE NÃO RECEBE, O SUBSTITUTO NÃO RECEBE.</v>
          </cell>
          <cell r="F188"/>
          <cell r="R188"/>
        </row>
        <row r="189">
          <cell r="B189" t="str">
            <v>COM RELAÇÃO AO VALE TRANSPORTE, NAS LICENÇAS MATERNIDADE OU INSS E NAS DEMISSÕES,  A REGRA É SEGUIR O SUBSTITUTO OU NOVO CONTRATADO.</v>
          </cell>
          <cell r="F189"/>
          <cell r="R189"/>
        </row>
        <row r="190">
          <cell r="B190" t="str">
            <v>COM RELAÇÃO AO VALE TRANSPORTE, NO MÊS DA DEMISSÃO COM NOVO CONTRATADO,  SÓ PODE HAVER UM DESCONTO DE R$ 1,00  (POR DEFINIÇÃO SERÁ O DEMITIDO) POR POSTO DE TRABALHO.</v>
          </cell>
          <cell r="F190"/>
          <cell r="R190"/>
        </row>
        <row r="191">
          <cell r="B191" t="str">
            <v>COM RELAÇÃO AO VALE ALIMENTAÇÃO, OS VALORES DE CESTA BÁSICA SERÃO PROPORCIONALIZADOS. UTILIZAR O MESMO CRITÉRIO DOS TICKETS, OU SEJA, 20 DIAS MENOS DIAS ÚTEIS NÃO TRABALHADOS</v>
          </cell>
          <cell r="F191"/>
          <cell r="R191"/>
        </row>
      </sheetData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  2"/>
      <sheetName val="Pendencias"/>
      <sheetName val="Recibo_VT"/>
      <sheetName val="ASSITENCIA_MEDICA"/>
      <sheetName val="Recibo_VA"/>
      <sheetName val="PLANO_ODONTOLOGICO"/>
      <sheetName val="SEGURO_VIDA"/>
      <sheetName val="CESTA"/>
      <sheetName val="FAT_09.2022"/>
      <sheetName val="VA E VT  MENSAL "/>
      <sheetName val="Feriados"/>
    </sheetNames>
    <sheetDataSet>
      <sheetData sheetId="0" refreshError="1"/>
      <sheetData sheetId="1" refreshError="1"/>
      <sheetData sheetId="2" refreshError="1"/>
      <sheetData sheetId="3">
        <row r="2">
          <cell r="Q2">
            <v>21</v>
          </cell>
        </row>
        <row r="4">
          <cell r="G4" t="str">
            <v>CARGO</v>
          </cell>
          <cell r="O4" t="str">
            <v>DIAS TRABALHADOS</v>
          </cell>
          <cell r="Q4" t="str">
            <v>DIAS UTEIS TJ</v>
          </cell>
          <cell r="AA4" t="str">
            <v>TOTAL C/ DESCONTO</v>
          </cell>
          <cell r="AL4" t="str">
            <v>TOTAL VT</v>
          </cell>
        </row>
        <row r="5">
          <cell r="G5" t="str">
            <v>VIGILANTE ARMADO - 220 H</v>
          </cell>
          <cell r="O5">
            <v>30</v>
          </cell>
          <cell r="Q5">
            <v>21</v>
          </cell>
          <cell r="AA5">
            <v>435.83</v>
          </cell>
          <cell r="AL5">
            <v>0</v>
          </cell>
        </row>
        <row r="6">
          <cell r="G6" t="str">
            <v>VIGILANTE ARMADO - 220 H</v>
          </cell>
          <cell r="O6">
            <v>30</v>
          </cell>
          <cell r="Q6">
            <v>20</v>
          </cell>
          <cell r="AA6">
            <v>415.08</v>
          </cell>
          <cell r="AL6">
            <v>0</v>
          </cell>
        </row>
        <row r="7">
          <cell r="G7" t="str">
            <v>VIGILANTE ARMADO - 220 H</v>
          </cell>
          <cell r="O7">
            <v>30</v>
          </cell>
          <cell r="Q7">
            <v>21</v>
          </cell>
          <cell r="AA7">
            <v>435.83</v>
          </cell>
          <cell r="AL7">
            <v>0</v>
          </cell>
        </row>
        <row r="8">
          <cell r="G8" t="str">
            <v>VIGILANTE ARMADO - 220 H</v>
          </cell>
          <cell r="O8">
            <v>30</v>
          </cell>
          <cell r="Q8">
            <v>21</v>
          </cell>
          <cell r="AA8">
            <v>435.83</v>
          </cell>
          <cell r="AL8">
            <v>0</v>
          </cell>
        </row>
        <row r="9">
          <cell r="G9" t="str">
            <v>VIGILANTE ARMADO - 220 H</v>
          </cell>
          <cell r="O9">
            <v>30</v>
          </cell>
          <cell r="Q9">
            <v>20</v>
          </cell>
          <cell r="AA9">
            <v>415.08</v>
          </cell>
          <cell r="AL9">
            <v>0</v>
          </cell>
        </row>
        <row r="10">
          <cell r="G10" t="str">
            <v>VIGILANTE ARMADO - 12X36 NOTURNO</v>
          </cell>
          <cell r="O10">
            <v>28</v>
          </cell>
          <cell r="Q10">
            <v>13</v>
          </cell>
          <cell r="AA10">
            <v>269.8</v>
          </cell>
          <cell r="AL10">
            <v>0</v>
          </cell>
        </row>
        <row r="11">
          <cell r="G11" t="str">
            <v>VIGILANTE ARMADO - 12X36 NOTURNO</v>
          </cell>
          <cell r="O11">
            <v>1</v>
          </cell>
          <cell r="Q11">
            <v>1</v>
          </cell>
          <cell r="AA11">
            <v>20.75</v>
          </cell>
          <cell r="AL11">
            <v>0</v>
          </cell>
        </row>
        <row r="12">
          <cell r="G12" t="str">
            <v>VIGILANTE ARMADO - 12X36 NOTURNO</v>
          </cell>
          <cell r="O12">
            <v>1</v>
          </cell>
          <cell r="Q12">
            <v>1</v>
          </cell>
          <cell r="AA12">
            <v>20.75</v>
          </cell>
          <cell r="AL12">
            <v>0</v>
          </cell>
        </row>
        <row r="13">
          <cell r="G13" t="str">
            <v>VIGILANTE ARMADO - 12X36 NOTURNO</v>
          </cell>
          <cell r="O13">
            <v>30</v>
          </cell>
          <cell r="Q13">
            <v>15</v>
          </cell>
          <cell r="AA13">
            <v>311.31</v>
          </cell>
          <cell r="AL13">
            <v>147.04</v>
          </cell>
        </row>
        <row r="14">
          <cell r="G14" t="str">
            <v>VIGILANTE ARMADO - 12X36 NOTURNO</v>
          </cell>
          <cell r="O14">
            <v>21</v>
          </cell>
          <cell r="Q14">
            <v>10</v>
          </cell>
          <cell r="AA14">
            <v>207.54</v>
          </cell>
          <cell r="AL14">
            <v>0</v>
          </cell>
        </row>
        <row r="15">
          <cell r="G15" t="str">
            <v>VIGILANTE ARMADO - 12X36 NOTURNO</v>
          </cell>
          <cell r="O15">
            <v>9</v>
          </cell>
          <cell r="Q15">
            <v>5</v>
          </cell>
          <cell r="AA15">
            <v>103.77</v>
          </cell>
          <cell r="AL15">
            <v>0</v>
          </cell>
        </row>
        <row r="16">
          <cell r="G16" t="str">
            <v>VIGILANTE ARMADO - 12X36 DIURNO</v>
          </cell>
          <cell r="O16">
            <v>30</v>
          </cell>
          <cell r="Q16">
            <v>15</v>
          </cell>
          <cell r="AA16">
            <v>311.31</v>
          </cell>
          <cell r="AL16">
            <v>0</v>
          </cell>
        </row>
        <row r="17">
          <cell r="G17" t="str">
            <v>VIGILANTE ARMADO - 12X36 NOTURNO</v>
          </cell>
          <cell r="O17">
            <v>30</v>
          </cell>
          <cell r="Q17">
            <v>15</v>
          </cell>
          <cell r="AA17">
            <v>311.31</v>
          </cell>
          <cell r="AL17">
            <v>11.26</v>
          </cell>
        </row>
        <row r="18">
          <cell r="G18" t="str">
            <v>VIGILANTE ARMADO - 12X36 NOTURNO</v>
          </cell>
          <cell r="O18">
            <v>30</v>
          </cell>
          <cell r="Q18">
            <v>15</v>
          </cell>
          <cell r="AA18">
            <v>311.31</v>
          </cell>
          <cell r="AL18">
            <v>0</v>
          </cell>
        </row>
        <row r="19">
          <cell r="G19" t="str">
            <v>VIGILANTE ARMADO - 12X36 DIURNO</v>
          </cell>
          <cell r="O19">
            <v>30</v>
          </cell>
          <cell r="Q19">
            <v>15</v>
          </cell>
          <cell r="AA19">
            <v>311.31</v>
          </cell>
          <cell r="AL19">
            <v>0</v>
          </cell>
        </row>
        <row r="20">
          <cell r="G20" t="str">
            <v>VIGILANTE ARMADO - 12X36 NOTURNO</v>
          </cell>
          <cell r="O20">
            <v>30</v>
          </cell>
          <cell r="Q20">
            <v>15</v>
          </cell>
          <cell r="AA20">
            <v>311.31</v>
          </cell>
          <cell r="AL20">
            <v>0</v>
          </cell>
        </row>
        <row r="21">
          <cell r="G21" t="str">
            <v>VIGILANTE ARMADO - 220 H</v>
          </cell>
          <cell r="O21">
            <v>27</v>
          </cell>
          <cell r="Q21">
            <v>18</v>
          </cell>
          <cell r="AA21">
            <v>373.57</v>
          </cell>
          <cell r="AL21">
            <v>41.63</v>
          </cell>
        </row>
        <row r="22">
          <cell r="G22" t="str">
            <v>VIGILANTE ARMADO - 220 H</v>
          </cell>
          <cell r="O22">
            <v>3</v>
          </cell>
          <cell r="Q22">
            <v>3</v>
          </cell>
          <cell r="AA22">
            <v>64.959999999999994</v>
          </cell>
          <cell r="AL22">
            <v>0</v>
          </cell>
        </row>
        <row r="23">
          <cell r="G23" t="str">
            <v>VIGILANTE ARMADO - 12X36 DIURNO</v>
          </cell>
          <cell r="O23">
            <v>30</v>
          </cell>
          <cell r="Q23">
            <v>15</v>
          </cell>
          <cell r="AA23">
            <v>311.31</v>
          </cell>
          <cell r="AL23">
            <v>146.97999999999999</v>
          </cell>
        </row>
        <row r="24">
          <cell r="G24" t="str">
            <v>VIGILANTE ARMADO - 220 H</v>
          </cell>
          <cell r="O24">
            <v>30</v>
          </cell>
          <cell r="Q24">
            <v>21</v>
          </cell>
          <cell r="AA24">
            <v>435.83</v>
          </cell>
          <cell r="AL24">
            <v>224.86</v>
          </cell>
        </row>
        <row r="25">
          <cell r="G25" t="str">
            <v>VIGILANTE ARMADO - 12X36 NOTURNO</v>
          </cell>
          <cell r="O25">
            <v>30</v>
          </cell>
          <cell r="Q25">
            <v>15</v>
          </cell>
          <cell r="AA25">
            <v>311.31</v>
          </cell>
          <cell r="AL25">
            <v>0</v>
          </cell>
        </row>
        <row r="26">
          <cell r="G26" t="str">
            <v>VIGILANTE ARMADO - 12X36 NOTURNO</v>
          </cell>
          <cell r="O26">
            <v>30</v>
          </cell>
          <cell r="Q26">
            <v>15</v>
          </cell>
          <cell r="AA26">
            <v>311.31</v>
          </cell>
          <cell r="AL26">
            <v>0</v>
          </cell>
        </row>
        <row r="27">
          <cell r="G27" t="str">
            <v>VIGILANTE ARMADO - 12X36 DIURNO</v>
          </cell>
          <cell r="O27">
            <v>28</v>
          </cell>
          <cell r="Q27">
            <v>13</v>
          </cell>
          <cell r="AA27">
            <v>269.8</v>
          </cell>
          <cell r="AL27">
            <v>0</v>
          </cell>
        </row>
        <row r="28">
          <cell r="G28" t="str">
            <v>VIGILANTE ARMADO - 12X36 DIURNO</v>
          </cell>
          <cell r="O28">
            <v>2</v>
          </cell>
          <cell r="Q28">
            <v>2</v>
          </cell>
          <cell r="AA28">
            <v>41.51</v>
          </cell>
          <cell r="AL28">
            <v>0</v>
          </cell>
        </row>
        <row r="29">
          <cell r="G29" t="str">
            <v>VIGILANTE ARMADO - 12X36 DIURNO</v>
          </cell>
          <cell r="O29">
            <v>30</v>
          </cell>
          <cell r="Q29">
            <v>15</v>
          </cell>
          <cell r="AA29">
            <v>311.31</v>
          </cell>
          <cell r="AL29">
            <v>0</v>
          </cell>
        </row>
        <row r="30">
          <cell r="G30" t="str">
            <v>VIGILANTE ARMADO - 12X36 DIURNO</v>
          </cell>
          <cell r="O30">
            <v>10</v>
          </cell>
          <cell r="Q30">
            <v>5</v>
          </cell>
          <cell r="AA30">
            <v>103.77</v>
          </cell>
          <cell r="AL30">
            <v>3.75</v>
          </cell>
        </row>
        <row r="31">
          <cell r="G31" t="str">
            <v>VIGILANTE ARMADO - 12X36 DIURNO</v>
          </cell>
          <cell r="O31">
            <v>20</v>
          </cell>
          <cell r="Q31">
            <v>10</v>
          </cell>
          <cell r="AA31">
            <v>207.54</v>
          </cell>
          <cell r="AL31">
            <v>0</v>
          </cell>
        </row>
        <row r="32">
          <cell r="G32" t="str">
            <v>VIGILANTE ARMADO - 12X36 DIURNO</v>
          </cell>
          <cell r="O32">
            <v>30</v>
          </cell>
          <cell r="Q32">
            <v>15</v>
          </cell>
          <cell r="AA32">
            <v>311.31</v>
          </cell>
          <cell r="AL32">
            <v>0</v>
          </cell>
        </row>
        <row r="33">
          <cell r="G33" t="str">
            <v>VIGILANTE ARMADO - 12X36 DIURNO</v>
          </cell>
          <cell r="O33">
            <v>30</v>
          </cell>
          <cell r="Q33">
            <v>15</v>
          </cell>
          <cell r="AA33">
            <v>311.31</v>
          </cell>
          <cell r="AL33">
            <v>0</v>
          </cell>
        </row>
        <row r="34">
          <cell r="G34" t="str">
            <v>VIGILANTE ARMADO - 220 H</v>
          </cell>
          <cell r="O34">
            <v>29</v>
          </cell>
          <cell r="Q34">
            <v>20</v>
          </cell>
          <cell r="AA34">
            <v>415.08</v>
          </cell>
          <cell r="AL34">
            <v>114.38</v>
          </cell>
        </row>
        <row r="35">
          <cell r="G35" t="str">
            <v>VIGILANTE ARMADO - 220 H</v>
          </cell>
          <cell r="O35">
            <v>1</v>
          </cell>
          <cell r="Q35">
            <v>1</v>
          </cell>
          <cell r="AA35">
            <v>20.75</v>
          </cell>
          <cell r="AL35">
            <v>0</v>
          </cell>
        </row>
        <row r="36">
          <cell r="G36" t="str">
            <v>VIGILANTE ARMADO - 12X36 NOTURNO</v>
          </cell>
          <cell r="O36">
            <v>30</v>
          </cell>
          <cell r="Q36">
            <v>15</v>
          </cell>
          <cell r="AA36">
            <v>311.31</v>
          </cell>
          <cell r="AL36">
            <v>0</v>
          </cell>
        </row>
        <row r="37">
          <cell r="G37" t="str">
            <v>VIGILANTE ARMADO - 220 H</v>
          </cell>
          <cell r="O37">
            <v>26</v>
          </cell>
          <cell r="Q37">
            <v>17</v>
          </cell>
          <cell r="AA37">
            <v>352.82</v>
          </cell>
          <cell r="AL37">
            <v>0</v>
          </cell>
        </row>
        <row r="38">
          <cell r="G38" t="str">
            <v>VIGILANTE ARMADO - 220 H</v>
          </cell>
          <cell r="O38">
            <v>4</v>
          </cell>
          <cell r="Q38">
            <v>4</v>
          </cell>
          <cell r="AA38">
            <v>83.02</v>
          </cell>
          <cell r="AL38">
            <v>0</v>
          </cell>
        </row>
        <row r="39">
          <cell r="G39" t="str">
            <v>VIGILANTE ARMADO - 220 H</v>
          </cell>
          <cell r="O39">
            <v>25</v>
          </cell>
          <cell r="Q39">
            <v>16</v>
          </cell>
          <cell r="AA39">
            <v>332.06</v>
          </cell>
          <cell r="AL39">
            <v>40.880000000000003</v>
          </cell>
        </row>
        <row r="40">
          <cell r="G40" t="str">
            <v>VIGILANTE ARMADO - 220 H</v>
          </cell>
          <cell r="O40">
            <v>1</v>
          </cell>
          <cell r="Q40">
            <v>1</v>
          </cell>
          <cell r="AA40">
            <v>20.75</v>
          </cell>
          <cell r="AL40">
            <v>0</v>
          </cell>
        </row>
        <row r="41">
          <cell r="G41" t="str">
            <v>VIGILANTE ARMADO - 220 H</v>
          </cell>
          <cell r="O41">
            <v>2</v>
          </cell>
          <cell r="Q41">
            <v>2</v>
          </cell>
          <cell r="AA41">
            <v>41.51</v>
          </cell>
          <cell r="AL41">
            <v>0</v>
          </cell>
        </row>
        <row r="42">
          <cell r="G42" t="str">
            <v>VIGILANTE ARMADO - 220 H</v>
          </cell>
          <cell r="O42">
            <v>2</v>
          </cell>
          <cell r="Q42">
            <v>2</v>
          </cell>
          <cell r="AA42">
            <v>41.51</v>
          </cell>
          <cell r="AL42">
            <v>0</v>
          </cell>
        </row>
        <row r="43">
          <cell r="G43" t="str">
            <v>VIGILANTE ARMADO - 12X36 DIURNO</v>
          </cell>
          <cell r="O43">
            <v>30</v>
          </cell>
          <cell r="Q43">
            <v>15</v>
          </cell>
          <cell r="AA43">
            <v>311.31</v>
          </cell>
          <cell r="AL43">
            <v>0</v>
          </cell>
        </row>
        <row r="44">
          <cell r="G44" t="str">
            <v>VIGILANTE ARMADO - 12X36 DIURNO</v>
          </cell>
          <cell r="O44">
            <v>30</v>
          </cell>
          <cell r="Q44">
            <v>15</v>
          </cell>
          <cell r="AA44">
            <v>311.31</v>
          </cell>
          <cell r="AL44">
            <v>0</v>
          </cell>
        </row>
        <row r="45">
          <cell r="G45" t="str">
            <v>VIGILANTE ARMADO - 220 H</v>
          </cell>
          <cell r="O45">
            <v>30</v>
          </cell>
          <cell r="Q45">
            <v>21</v>
          </cell>
          <cell r="AA45">
            <v>435.83</v>
          </cell>
          <cell r="AL45">
            <v>0</v>
          </cell>
        </row>
        <row r="46">
          <cell r="G46" t="str">
            <v>VIGILANTE ARMADO - 12X36 DIURNO</v>
          </cell>
          <cell r="O46">
            <v>30</v>
          </cell>
          <cell r="Q46">
            <v>15</v>
          </cell>
          <cell r="AA46">
            <v>311.31</v>
          </cell>
          <cell r="AL46">
            <v>0</v>
          </cell>
        </row>
        <row r="47">
          <cell r="G47" t="str">
            <v>VIGILANTE ARMADO - 220 H</v>
          </cell>
          <cell r="O47">
            <v>30</v>
          </cell>
          <cell r="Q47">
            <v>21</v>
          </cell>
          <cell r="AA47">
            <v>435.83</v>
          </cell>
          <cell r="AL47">
            <v>0</v>
          </cell>
        </row>
        <row r="48">
          <cell r="G48" t="str">
            <v>VIGILANTE ARMADO - 12X36 DIURNO</v>
          </cell>
          <cell r="O48">
            <v>29</v>
          </cell>
          <cell r="Q48">
            <v>14</v>
          </cell>
          <cell r="AA48">
            <v>290.56</v>
          </cell>
          <cell r="AL48">
            <v>0</v>
          </cell>
        </row>
        <row r="49">
          <cell r="G49" t="str">
            <v>VIGILANTE ARMADO - 12X36 DIURNO</v>
          </cell>
          <cell r="O49">
            <v>1</v>
          </cell>
          <cell r="Q49">
            <v>1</v>
          </cell>
          <cell r="AA49">
            <v>20.75</v>
          </cell>
          <cell r="AL49">
            <v>0</v>
          </cell>
        </row>
        <row r="50">
          <cell r="G50" t="str">
            <v>VIGILANTE ARMADO - 12X36 DIURNO</v>
          </cell>
          <cell r="O50">
            <v>30</v>
          </cell>
          <cell r="Q50">
            <v>15</v>
          </cell>
          <cell r="AA50">
            <v>311.31</v>
          </cell>
          <cell r="AL50">
            <v>0</v>
          </cell>
        </row>
        <row r="51">
          <cell r="G51" t="str">
            <v>VIGILANTE ARMADO - 220 H</v>
          </cell>
          <cell r="O51">
            <v>30</v>
          </cell>
          <cell r="Q51">
            <v>21</v>
          </cell>
          <cell r="AA51">
            <v>435.83</v>
          </cell>
          <cell r="AL51">
            <v>0</v>
          </cell>
        </row>
        <row r="52">
          <cell r="G52" t="str">
            <v>VIGILANTE ARMADO - 12X36 DIURNO</v>
          </cell>
          <cell r="O52">
            <v>28</v>
          </cell>
          <cell r="Q52">
            <v>13</v>
          </cell>
          <cell r="AA52">
            <v>269.8</v>
          </cell>
          <cell r="AL52">
            <v>0</v>
          </cell>
        </row>
        <row r="53">
          <cell r="G53" t="str">
            <v>VIGILANTE ARMADO - 12X36 DIURNO</v>
          </cell>
          <cell r="O53">
            <v>1</v>
          </cell>
          <cell r="Q53">
            <v>1</v>
          </cell>
          <cell r="AA53">
            <v>20.75</v>
          </cell>
          <cell r="AL53">
            <v>0</v>
          </cell>
        </row>
        <row r="54">
          <cell r="G54" t="str">
            <v>VIGILANTE ARMADO - 12X36 DIURNO</v>
          </cell>
          <cell r="O54">
            <v>1</v>
          </cell>
          <cell r="Q54">
            <v>1</v>
          </cell>
          <cell r="AA54">
            <v>20.75</v>
          </cell>
          <cell r="AL54">
            <v>0</v>
          </cell>
        </row>
        <row r="55">
          <cell r="G55" t="str">
            <v>VIGILANTE ARMADO - 12X36 NOTURNO</v>
          </cell>
          <cell r="O55">
            <v>30</v>
          </cell>
          <cell r="Q55">
            <v>15</v>
          </cell>
          <cell r="AA55">
            <v>311.31</v>
          </cell>
          <cell r="AL55">
            <v>0</v>
          </cell>
        </row>
        <row r="56">
          <cell r="G56" t="str">
            <v>VIGILANTE ARMADO - 12X36 DIURNO</v>
          </cell>
          <cell r="O56">
            <v>30</v>
          </cell>
          <cell r="Q56">
            <v>15</v>
          </cell>
          <cell r="AA56">
            <v>311.31</v>
          </cell>
          <cell r="AL56">
            <v>0</v>
          </cell>
        </row>
        <row r="57">
          <cell r="G57" t="str">
            <v>VIGILANTE ARMADO - 12X36 NOTURNO</v>
          </cell>
          <cell r="O57">
            <v>30</v>
          </cell>
          <cell r="Q57">
            <v>15</v>
          </cell>
          <cell r="AA57">
            <v>311.31</v>
          </cell>
          <cell r="AL57">
            <v>0</v>
          </cell>
        </row>
        <row r="58">
          <cell r="G58" t="str">
            <v>VIGILANTE ARMADO - 12X36 DIURNO</v>
          </cell>
          <cell r="O58">
            <v>30</v>
          </cell>
          <cell r="Q58">
            <v>15</v>
          </cell>
          <cell r="AA58">
            <v>311.31</v>
          </cell>
          <cell r="AL58">
            <v>287.26</v>
          </cell>
        </row>
        <row r="59">
          <cell r="G59" t="str">
            <v>VIGILANTE ARMADO - 12X36 NOTURNO</v>
          </cell>
          <cell r="O59">
            <v>27</v>
          </cell>
          <cell r="Q59">
            <v>12</v>
          </cell>
          <cell r="AA59">
            <v>249.05</v>
          </cell>
          <cell r="AL59">
            <v>0</v>
          </cell>
        </row>
        <row r="60">
          <cell r="G60" t="str">
            <v>VIGILANTE ARMADO - 12X36 NOTURNO</v>
          </cell>
          <cell r="O60">
            <v>2</v>
          </cell>
          <cell r="Q60">
            <v>2</v>
          </cell>
          <cell r="AA60">
            <v>41.51</v>
          </cell>
          <cell r="AL60">
            <v>0</v>
          </cell>
        </row>
        <row r="61">
          <cell r="G61" t="str">
            <v>VIGILANTE ARMADO - 12X36 NOTURNO</v>
          </cell>
          <cell r="O61">
            <v>1</v>
          </cell>
          <cell r="Q61">
            <v>1</v>
          </cell>
          <cell r="AA61">
            <v>20.75</v>
          </cell>
          <cell r="AL61">
            <v>0</v>
          </cell>
        </row>
        <row r="62">
          <cell r="G62" t="str">
            <v>VIGILANTE ARMADO - 12X36 DIURNO</v>
          </cell>
          <cell r="O62">
            <v>30</v>
          </cell>
          <cell r="Q62">
            <v>15</v>
          </cell>
          <cell r="AA62">
            <v>311.31</v>
          </cell>
          <cell r="AL62">
            <v>0</v>
          </cell>
        </row>
        <row r="63">
          <cell r="G63" t="str">
            <v>VIGILANTE ARMADO - 12X36 DIURNO</v>
          </cell>
          <cell r="O63">
            <v>30</v>
          </cell>
          <cell r="Q63">
            <v>15</v>
          </cell>
          <cell r="AA63">
            <v>311.31</v>
          </cell>
          <cell r="AL63">
            <v>0</v>
          </cell>
        </row>
        <row r="64">
          <cell r="G64" t="str">
            <v>VIGILANTE ARMADO - 220 H</v>
          </cell>
          <cell r="O64">
            <v>30</v>
          </cell>
          <cell r="Q64">
            <v>21</v>
          </cell>
          <cell r="AA64">
            <v>435.83</v>
          </cell>
          <cell r="AL64">
            <v>0</v>
          </cell>
        </row>
        <row r="65">
          <cell r="G65" t="str">
            <v>VIGILANTE ARMADO - 12X36 DIURNO</v>
          </cell>
          <cell r="O65">
            <v>30</v>
          </cell>
          <cell r="Q65">
            <v>15</v>
          </cell>
          <cell r="AA65">
            <v>311.31</v>
          </cell>
          <cell r="AL65">
            <v>0</v>
          </cell>
        </row>
        <row r="66">
          <cell r="G66" t="str">
            <v>VIGILANTE ARMADO - 12X36 NOTURNO</v>
          </cell>
          <cell r="O66">
            <v>0</v>
          </cell>
          <cell r="Q66">
            <v>0</v>
          </cell>
          <cell r="AA66">
            <v>0</v>
          </cell>
          <cell r="AL66">
            <v>0</v>
          </cell>
        </row>
        <row r="67">
          <cell r="G67" t="str">
            <v>VIGILANTE ARMADO - 12X36 DIURNO</v>
          </cell>
          <cell r="O67">
            <v>30</v>
          </cell>
          <cell r="Q67">
            <v>15</v>
          </cell>
          <cell r="AA67">
            <v>311.31</v>
          </cell>
          <cell r="AL67">
            <v>62.26</v>
          </cell>
        </row>
        <row r="68">
          <cell r="G68" t="str">
            <v>VIGILANTE ARMADO - 12X36 DIURNO</v>
          </cell>
          <cell r="O68">
            <v>29</v>
          </cell>
          <cell r="Q68">
            <v>14</v>
          </cell>
          <cell r="AA68">
            <v>290.56</v>
          </cell>
          <cell r="AL68">
            <v>0</v>
          </cell>
        </row>
        <row r="69">
          <cell r="G69" t="str">
            <v>VIGILANTE ARMADO - 12X36 DIURNO</v>
          </cell>
          <cell r="O69">
            <v>1</v>
          </cell>
          <cell r="Q69">
            <v>1</v>
          </cell>
          <cell r="AA69">
            <v>20.75</v>
          </cell>
          <cell r="AL69">
            <v>0</v>
          </cell>
        </row>
        <row r="70">
          <cell r="G70" t="str">
            <v>VIGILANTE ARMADO - 12X36 DIURNO</v>
          </cell>
          <cell r="O70">
            <v>30</v>
          </cell>
          <cell r="Q70">
            <v>15</v>
          </cell>
          <cell r="AA70">
            <v>311.31</v>
          </cell>
          <cell r="AL70">
            <v>0</v>
          </cell>
        </row>
        <row r="71">
          <cell r="G71" t="str">
            <v>VIGILANTE ARMADO - 220 H</v>
          </cell>
          <cell r="O71">
            <v>11</v>
          </cell>
          <cell r="Q71">
            <v>6</v>
          </cell>
          <cell r="AA71">
            <v>124.52</v>
          </cell>
          <cell r="AL71">
            <v>0</v>
          </cell>
        </row>
        <row r="72">
          <cell r="G72" t="str">
            <v>VIGILANTE ARMADO - 220 H</v>
          </cell>
          <cell r="O72">
            <v>19</v>
          </cell>
          <cell r="Q72">
            <v>15</v>
          </cell>
          <cell r="AA72">
            <v>311.31</v>
          </cell>
          <cell r="AL72">
            <v>0</v>
          </cell>
        </row>
        <row r="73">
          <cell r="G73" t="str">
            <v>VIGILANTE ARMADO - 220 H</v>
          </cell>
          <cell r="O73">
            <v>0</v>
          </cell>
          <cell r="Q73">
            <v>0</v>
          </cell>
          <cell r="AA73">
            <v>0</v>
          </cell>
          <cell r="AL73">
            <v>0</v>
          </cell>
        </row>
        <row r="74">
          <cell r="G74" t="str">
            <v>VIGILANTE ARMADO - 220 H</v>
          </cell>
          <cell r="O74">
            <v>30</v>
          </cell>
          <cell r="Q74">
            <v>21</v>
          </cell>
          <cell r="AA74">
            <v>435.83</v>
          </cell>
          <cell r="AL74">
            <v>0</v>
          </cell>
        </row>
        <row r="75">
          <cell r="G75" t="str">
            <v>VIGILANTE ARMADO - 220 H</v>
          </cell>
          <cell r="O75">
            <v>4</v>
          </cell>
          <cell r="Q75">
            <v>2</v>
          </cell>
          <cell r="AA75">
            <v>41.51</v>
          </cell>
          <cell r="AL75">
            <v>0</v>
          </cell>
        </row>
        <row r="76">
          <cell r="G76" t="str">
            <v>VIGILANTE ARMADO - 220 H</v>
          </cell>
          <cell r="O76">
            <v>25</v>
          </cell>
          <cell r="Q76">
            <v>17</v>
          </cell>
          <cell r="AA76">
            <v>352.82</v>
          </cell>
          <cell r="AL76">
            <v>0</v>
          </cell>
        </row>
        <row r="77">
          <cell r="G77" t="str">
            <v>VIGILANTE ARMADO - 220 H</v>
          </cell>
          <cell r="O77">
            <v>1</v>
          </cell>
          <cell r="Q77">
            <v>1</v>
          </cell>
          <cell r="AA77">
            <v>20.75</v>
          </cell>
          <cell r="AL77">
            <v>0</v>
          </cell>
        </row>
        <row r="78">
          <cell r="G78" t="str">
            <v>VIGILANTE ARMADO - 220 H</v>
          </cell>
          <cell r="O78">
            <v>30</v>
          </cell>
          <cell r="Q78">
            <v>21</v>
          </cell>
          <cell r="AA78">
            <v>435.83</v>
          </cell>
          <cell r="AL78">
            <v>0</v>
          </cell>
        </row>
        <row r="79">
          <cell r="G79" t="str">
            <v>VIGILANTE ARMADO - 220 H</v>
          </cell>
          <cell r="O79">
            <v>23</v>
          </cell>
          <cell r="Q79">
            <v>17</v>
          </cell>
          <cell r="AA79">
            <v>352.82</v>
          </cell>
          <cell r="AL79">
            <v>0</v>
          </cell>
        </row>
        <row r="80">
          <cell r="G80" t="str">
            <v>VIGILANTE ARMADO - 220 H</v>
          </cell>
          <cell r="O80">
            <v>7</v>
          </cell>
          <cell r="Q80">
            <v>4</v>
          </cell>
          <cell r="AA80">
            <v>83.02</v>
          </cell>
          <cell r="AL80">
            <v>0</v>
          </cell>
        </row>
        <row r="81">
          <cell r="G81" t="str">
            <v>VIGILANTE ARMADO - 12X36 NOTURNO</v>
          </cell>
          <cell r="O81">
            <v>29</v>
          </cell>
          <cell r="Q81">
            <v>14</v>
          </cell>
          <cell r="AA81">
            <v>290.56</v>
          </cell>
          <cell r="AL81">
            <v>0</v>
          </cell>
        </row>
        <row r="82">
          <cell r="G82" t="str">
            <v>VIGILANTE ARMADO - 12X36 NOTURNO</v>
          </cell>
          <cell r="O82">
            <v>1</v>
          </cell>
          <cell r="Q82">
            <v>1</v>
          </cell>
          <cell r="AA82">
            <v>20.75</v>
          </cell>
          <cell r="AL82">
            <v>0</v>
          </cell>
        </row>
        <row r="83">
          <cell r="G83" t="str">
            <v>VIGILANTE ARMADO - 12X36 NOTURNO</v>
          </cell>
          <cell r="O83">
            <v>10</v>
          </cell>
          <cell r="Q83">
            <v>5</v>
          </cell>
          <cell r="AA83">
            <v>103.77</v>
          </cell>
          <cell r="AL83">
            <v>0</v>
          </cell>
        </row>
        <row r="84">
          <cell r="G84" t="str">
            <v>VIGILANTE ARMADO - 12X36 NOTURNO</v>
          </cell>
          <cell r="O84">
            <v>20</v>
          </cell>
          <cell r="Q84">
            <v>10</v>
          </cell>
          <cell r="AA84">
            <v>207.54</v>
          </cell>
          <cell r="AL84">
            <v>0</v>
          </cell>
        </row>
        <row r="85">
          <cell r="G85" t="str">
            <v>VIGILANTE ARMADO - 12X36 DIURNO</v>
          </cell>
          <cell r="O85">
            <v>30</v>
          </cell>
          <cell r="Q85">
            <v>15</v>
          </cell>
          <cell r="AA85">
            <v>311.31</v>
          </cell>
          <cell r="AL85">
            <v>68.260000000000005</v>
          </cell>
        </row>
        <row r="86">
          <cell r="G86" t="str">
            <v>VIGILANTE ARMADO - 12X36 DIURNO</v>
          </cell>
          <cell r="O86">
            <v>30</v>
          </cell>
          <cell r="Q86">
            <v>15</v>
          </cell>
          <cell r="AA86">
            <v>311.31</v>
          </cell>
          <cell r="AL86">
            <v>11.26</v>
          </cell>
        </row>
        <row r="87">
          <cell r="G87" t="str">
            <v>VIGILANTE ARMADO - 220 H</v>
          </cell>
          <cell r="O87">
            <v>27</v>
          </cell>
          <cell r="Q87">
            <v>18</v>
          </cell>
          <cell r="AA87">
            <v>373.57</v>
          </cell>
          <cell r="AL87">
            <v>0</v>
          </cell>
        </row>
        <row r="88">
          <cell r="G88" t="str">
            <v>VIGILANTE ARMADO - 220 H</v>
          </cell>
          <cell r="O88">
            <v>3</v>
          </cell>
          <cell r="Q88">
            <v>3</v>
          </cell>
          <cell r="AA88">
            <v>62.26</v>
          </cell>
          <cell r="AL88">
            <v>0</v>
          </cell>
        </row>
        <row r="89">
          <cell r="G89" t="str">
            <v>VIGILANTE ARMADO - 220 H</v>
          </cell>
          <cell r="O89">
            <v>30</v>
          </cell>
          <cell r="Q89">
            <v>21</v>
          </cell>
          <cell r="AA89">
            <v>435.83</v>
          </cell>
          <cell r="AL89">
            <v>0</v>
          </cell>
        </row>
        <row r="90">
          <cell r="G90" t="str">
            <v>VIGILANTE ARMADO - 220 H</v>
          </cell>
          <cell r="O90">
            <v>30</v>
          </cell>
          <cell r="Q90">
            <v>21</v>
          </cell>
          <cell r="AA90">
            <v>435.83</v>
          </cell>
          <cell r="AL90">
            <v>0</v>
          </cell>
        </row>
        <row r="91">
          <cell r="G91" t="str">
            <v>VIGILANTE ARMADO - 12X36 DIURNO</v>
          </cell>
          <cell r="O91">
            <v>30</v>
          </cell>
          <cell r="Q91">
            <v>15</v>
          </cell>
          <cell r="AA91">
            <v>311.31</v>
          </cell>
          <cell r="AL91">
            <v>0</v>
          </cell>
        </row>
        <row r="92">
          <cell r="G92" t="str">
            <v>VIGILANTE ARMADO - 12X36 NOTURNO</v>
          </cell>
          <cell r="O92">
            <v>30</v>
          </cell>
          <cell r="Q92">
            <v>15</v>
          </cell>
          <cell r="AA92">
            <v>311.31</v>
          </cell>
          <cell r="AL92">
            <v>0</v>
          </cell>
        </row>
        <row r="93">
          <cell r="G93" t="str">
            <v>VIGILANTE ARMADO - 12X36 DIURNO</v>
          </cell>
          <cell r="O93">
            <v>27</v>
          </cell>
          <cell r="Q93">
            <v>12</v>
          </cell>
          <cell r="AA93">
            <v>249.05</v>
          </cell>
          <cell r="AL93">
            <v>0</v>
          </cell>
        </row>
        <row r="94">
          <cell r="G94" t="str">
            <v>VIGILANTE ARMADO - 12X36 DIURNO</v>
          </cell>
          <cell r="O94">
            <v>3</v>
          </cell>
          <cell r="Q94">
            <v>3</v>
          </cell>
          <cell r="AA94">
            <v>62.26</v>
          </cell>
          <cell r="AL94">
            <v>0</v>
          </cell>
        </row>
        <row r="95">
          <cell r="G95" t="str">
            <v>VIGILANTE ARMADO - 12X36 NOTURNO</v>
          </cell>
          <cell r="O95">
            <v>30</v>
          </cell>
          <cell r="Q95">
            <v>15</v>
          </cell>
          <cell r="AA95">
            <v>311.31</v>
          </cell>
          <cell r="AL95">
            <v>0</v>
          </cell>
        </row>
        <row r="96">
          <cell r="G96" t="str">
            <v>VIGILANTE ARMADO - 220 H</v>
          </cell>
          <cell r="O96">
            <v>30</v>
          </cell>
          <cell r="Q96">
            <v>20</v>
          </cell>
          <cell r="AA96">
            <v>415.08</v>
          </cell>
          <cell r="AL96">
            <v>0</v>
          </cell>
        </row>
        <row r="97">
          <cell r="G97" t="str">
            <v>VIGILANTE ARMADO - 220 H</v>
          </cell>
          <cell r="O97">
            <v>30</v>
          </cell>
          <cell r="Q97">
            <v>21</v>
          </cell>
          <cell r="AA97">
            <v>435.83</v>
          </cell>
          <cell r="AL97">
            <v>0</v>
          </cell>
        </row>
        <row r="98">
          <cell r="G98" t="str">
            <v>VIGILANTE ARMADO - 220 H</v>
          </cell>
          <cell r="O98">
            <v>0</v>
          </cell>
          <cell r="Q98">
            <v>0</v>
          </cell>
          <cell r="AA98">
            <v>0</v>
          </cell>
          <cell r="AL98">
            <v>0</v>
          </cell>
        </row>
        <row r="99">
          <cell r="G99" t="str">
            <v>VIGILANTE ARMADO - 220 H</v>
          </cell>
          <cell r="O99">
            <v>0</v>
          </cell>
          <cell r="Q99">
            <v>0</v>
          </cell>
          <cell r="AA99">
            <v>0</v>
          </cell>
          <cell r="AL99">
            <v>0</v>
          </cell>
        </row>
        <row r="100">
          <cell r="G100" t="str">
            <v>VIGILANTE ARMADO - 220 H</v>
          </cell>
          <cell r="O100">
            <v>29</v>
          </cell>
          <cell r="Q100">
            <v>20</v>
          </cell>
          <cell r="AA100">
            <v>415.08</v>
          </cell>
          <cell r="AL100">
            <v>0</v>
          </cell>
        </row>
        <row r="101">
          <cell r="G101" t="str">
            <v>VIGILANTE ARMADO - 220 H</v>
          </cell>
          <cell r="O101">
            <v>1</v>
          </cell>
          <cell r="Q101">
            <v>1</v>
          </cell>
          <cell r="AA101">
            <v>21.65</v>
          </cell>
          <cell r="AL101">
            <v>0</v>
          </cell>
        </row>
        <row r="102">
          <cell r="G102" t="str">
            <v>VIGILANTE ARMADO - 220 H</v>
          </cell>
          <cell r="O102">
            <v>30</v>
          </cell>
          <cell r="Q102">
            <v>21</v>
          </cell>
          <cell r="AA102">
            <v>435.83</v>
          </cell>
          <cell r="AL102">
            <v>0</v>
          </cell>
        </row>
        <row r="103">
          <cell r="G103" t="str">
            <v>VIGILANTE ARMADO - 220 H</v>
          </cell>
          <cell r="O103">
            <v>30</v>
          </cell>
          <cell r="Q103">
            <v>21</v>
          </cell>
          <cell r="AA103">
            <v>435.83</v>
          </cell>
          <cell r="AL103">
            <v>0</v>
          </cell>
        </row>
        <row r="104">
          <cell r="G104" t="str">
            <v>VIGILANTE ARMADO - 220 H</v>
          </cell>
          <cell r="O104">
            <v>30</v>
          </cell>
          <cell r="Q104">
            <v>21</v>
          </cell>
          <cell r="AA104">
            <v>435.83</v>
          </cell>
          <cell r="AL104">
            <v>0</v>
          </cell>
        </row>
        <row r="105">
          <cell r="G105" t="str">
            <v>VIGILANTE ARMADO - 220 H</v>
          </cell>
          <cell r="O105">
            <v>30</v>
          </cell>
          <cell r="Q105">
            <v>21</v>
          </cell>
          <cell r="AA105">
            <v>435.83</v>
          </cell>
          <cell r="AL105">
            <v>0</v>
          </cell>
        </row>
        <row r="106">
          <cell r="G106" t="str">
            <v>VIGILANTE ARMADO - 12X36 DIURNO</v>
          </cell>
          <cell r="O106">
            <v>30</v>
          </cell>
          <cell r="Q106">
            <v>15</v>
          </cell>
          <cell r="AA106">
            <v>311.31</v>
          </cell>
          <cell r="AL106">
            <v>0</v>
          </cell>
        </row>
        <row r="107">
          <cell r="G107" t="str">
            <v>VIGILANTE ARMADO - 12X36 DIURNO</v>
          </cell>
          <cell r="O107">
            <v>7</v>
          </cell>
          <cell r="Q107">
            <v>4</v>
          </cell>
          <cell r="AA107">
            <v>83.02</v>
          </cell>
          <cell r="AL107">
            <v>0</v>
          </cell>
        </row>
        <row r="108">
          <cell r="G108" t="str">
            <v>VIGILANTE ARMADO - 12X36 NOTURNO</v>
          </cell>
          <cell r="O108">
            <v>23</v>
          </cell>
          <cell r="Q108">
            <v>12</v>
          </cell>
          <cell r="AA108">
            <v>249.05</v>
          </cell>
          <cell r="AL108">
            <v>0</v>
          </cell>
        </row>
        <row r="109">
          <cell r="G109" t="str">
            <v>VIGILANTE ARMADO - 12X36 DIURNO</v>
          </cell>
          <cell r="O109">
            <v>30</v>
          </cell>
          <cell r="Q109">
            <v>15</v>
          </cell>
          <cell r="AA109">
            <v>311.31</v>
          </cell>
          <cell r="AL109">
            <v>0</v>
          </cell>
        </row>
        <row r="110">
          <cell r="G110" t="str">
            <v>VIGILANTE ARMADO - 12X36 NOTURNO</v>
          </cell>
          <cell r="O110">
            <v>30</v>
          </cell>
          <cell r="Q110">
            <v>15</v>
          </cell>
          <cell r="AA110">
            <v>311.31</v>
          </cell>
          <cell r="AL110">
            <v>0</v>
          </cell>
        </row>
        <row r="111">
          <cell r="G111" t="str">
            <v>VIGILANTE ARMADO - 220 H</v>
          </cell>
          <cell r="O111">
            <v>30</v>
          </cell>
          <cell r="Q111">
            <v>20</v>
          </cell>
          <cell r="AA111">
            <v>415.08</v>
          </cell>
          <cell r="AL111">
            <v>0</v>
          </cell>
        </row>
        <row r="112">
          <cell r="G112" t="str">
            <v>VIGILANTE ARMADO - 220 H</v>
          </cell>
          <cell r="O112">
            <v>30</v>
          </cell>
          <cell r="Q112">
            <v>21</v>
          </cell>
          <cell r="AA112">
            <v>435.83</v>
          </cell>
          <cell r="AL112">
            <v>0</v>
          </cell>
        </row>
        <row r="113">
          <cell r="G113" t="str">
            <v>VIGILANTE ARMADO - 220 H</v>
          </cell>
          <cell r="O113">
            <v>30</v>
          </cell>
          <cell r="Q113">
            <v>21</v>
          </cell>
          <cell r="AA113">
            <v>435.83</v>
          </cell>
          <cell r="AL113">
            <v>0</v>
          </cell>
        </row>
        <row r="114">
          <cell r="G114" t="str">
            <v>VIGILANTE ARMADO - 220 H</v>
          </cell>
          <cell r="O114">
            <v>30</v>
          </cell>
          <cell r="Q114">
            <v>21</v>
          </cell>
          <cell r="AA114">
            <v>435.83</v>
          </cell>
          <cell r="AL114">
            <v>0</v>
          </cell>
        </row>
        <row r="115">
          <cell r="G115" t="str">
            <v>VIGILANTE ARMADO - 12X36 NOTURNO</v>
          </cell>
          <cell r="O115">
            <v>30</v>
          </cell>
          <cell r="Q115">
            <v>15</v>
          </cell>
          <cell r="AA115">
            <v>311.31</v>
          </cell>
          <cell r="AL115">
            <v>0</v>
          </cell>
        </row>
        <row r="116">
          <cell r="G116" t="str">
            <v>VIGILANTE ARMADO - 12X36 NOTURNO</v>
          </cell>
          <cell r="O116">
            <v>30</v>
          </cell>
          <cell r="Q116">
            <v>15</v>
          </cell>
          <cell r="AA116">
            <v>311.31</v>
          </cell>
          <cell r="AL116">
            <v>0</v>
          </cell>
        </row>
        <row r="117">
          <cell r="G117" t="str">
            <v>VIGILANTE ARMADO - 12X36 DIURNO</v>
          </cell>
          <cell r="O117">
            <v>30</v>
          </cell>
          <cell r="Q117">
            <v>15</v>
          </cell>
          <cell r="AA117">
            <v>311.31</v>
          </cell>
          <cell r="AL117">
            <v>0</v>
          </cell>
        </row>
        <row r="118">
          <cell r="G118" t="str">
            <v>VIGILANTE ARMADO - 12X36 DIURNO</v>
          </cell>
          <cell r="O118">
            <v>30</v>
          </cell>
          <cell r="Q118">
            <v>15</v>
          </cell>
          <cell r="AA118">
            <v>311.31</v>
          </cell>
          <cell r="AL118">
            <v>0</v>
          </cell>
        </row>
        <row r="119">
          <cell r="G119" t="str">
            <v>VIGILANTE ARMADO - 12X36 DIURNO</v>
          </cell>
          <cell r="O119">
            <v>1</v>
          </cell>
          <cell r="Q119">
            <v>0</v>
          </cell>
          <cell r="AA119">
            <v>0</v>
          </cell>
          <cell r="AL119">
            <v>0</v>
          </cell>
        </row>
        <row r="120">
          <cell r="G120" t="str">
            <v>VIGILANTE ARMADO - 12X36 DIURNO</v>
          </cell>
          <cell r="O120">
            <v>29</v>
          </cell>
          <cell r="Q120">
            <v>15</v>
          </cell>
          <cell r="AA120">
            <v>311.31</v>
          </cell>
          <cell r="AL120">
            <v>0</v>
          </cell>
        </row>
        <row r="121">
          <cell r="G121" t="str">
            <v>VIGILANTE ARMADO - 12X36 DIURNO</v>
          </cell>
          <cell r="O121">
            <v>29</v>
          </cell>
          <cell r="Q121">
            <v>14</v>
          </cell>
          <cell r="AA121">
            <v>290.56</v>
          </cell>
          <cell r="AL121">
            <v>0</v>
          </cell>
        </row>
        <row r="122">
          <cell r="G122" t="str">
            <v>VIGILANTE ARMADO - 12X36 DIURNO</v>
          </cell>
          <cell r="O122">
            <v>1</v>
          </cell>
          <cell r="Q122">
            <v>1</v>
          </cell>
          <cell r="AA122">
            <v>20.75</v>
          </cell>
          <cell r="AL122">
            <v>0</v>
          </cell>
        </row>
        <row r="123">
          <cell r="G123" t="str">
            <v>VIGILANTE ARMADO - 220 H</v>
          </cell>
          <cell r="O123">
            <v>13</v>
          </cell>
          <cell r="Q123">
            <v>8</v>
          </cell>
          <cell r="AA123">
            <v>166.03</v>
          </cell>
          <cell r="AL123">
            <v>0</v>
          </cell>
        </row>
        <row r="124">
          <cell r="G124" t="str">
            <v>VIGILANTE ARMADO - 220 H</v>
          </cell>
          <cell r="O124">
            <v>17</v>
          </cell>
          <cell r="Q124">
            <v>13</v>
          </cell>
          <cell r="AA124">
            <v>269.8</v>
          </cell>
          <cell r="AL124">
            <v>0</v>
          </cell>
        </row>
        <row r="125">
          <cell r="G125" t="str">
            <v>VIGILANTE ARMADO - 12X36 NOTURNO</v>
          </cell>
          <cell r="O125">
            <v>30</v>
          </cell>
          <cell r="Q125">
            <v>15</v>
          </cell>
          <cell r="AA125">
            <v>311.31</v>
          </cell>
          <cell r="AL125">
            <v>0</v>
          </cell>
        </row>
        <row r="126">
          <cell r="G126" t="str">
            <v>VIGILANTE ARMADO - 12X36 NOTURNO</v>
          </cell>
          <cell r="O126">
            <v>30</v>
          </cell>
          <cell r="Q126">
            <v>15</v>
          </cell>
          <cell r="AA126">
            <v>311.31</v>
          </cell>
          <cell r="AL126">
            <v>74.260000000000005</v>
          </cell>
        </row>
        <row r="127">
          <cell r="G127" t="str">
            <v>VIGILANTE ARMADO - 220 H</v>
          </cell>
          <cell r="O127">
            <v>30</v>
          </cell>
          <cell r="Q127">
            <v>21</v>
          </cell>
          <cell r="AA127">
            <v>435.83</v>
          </cell>
          <cell r="AL127">
            <v>0</v>
          </cell>
        </row>
        <row r="128">
          <cell r="G128" t="str">
            <v>VIGILANTE ARMADO - 12X36 DIURNO</v>
          </cell>
          <cell r="O128">
            <v>0</v>
          </cell>
          <cell r="Q128">
            <v>0</v>
          </cell>
          <cell r="AA128">
            <v>0</v>
          </cell>
          <cell r="AL128">
            <v>0</v>
          </cell>
        </row>
        <row r="129">
          <cell r="G129" t="str">
            <v>VIGILANTE ARMADO - 12X36 DIURNO</v>
          </cell>
          <cell r="O129">
            <v>30</v>
          </cell>
          <cell r="Q129">
            <v>15</v>
          </cell>
          <cell r="AA129">
            <v>311.31</v>
          </cell>
          <cell r="AL129">
            <v>0</v>
          </cell>
        </row>
        <row r="130">
          <cell r="G130" t="str">
            <v>VIGILANTE ARMADO - 12X36 NOTURNO</v>
          </cell>
          <cell r="O130">
            <v>29</v>
          </cell>
          <cell r="Q130">
            <v>14</v>
          </cell>
          <cell r="AA130">
            <v>290.56</v>
          </cell>
          <cell r="AL130">
            <v>0</v>
          </cell>
        </row>
        <row r="131">
          <cell r="G131" t="str">
            <v>VIGILANTE ARMADO - 12X36 NOTURNO</v>
          </cell>
          <cell r="O131">
            <v>1</v>
          </cell>
          <cell r="Q131">
            <v>1</v>
          </cell>
          <cell r="AA131">
            <v>20.75</v>
          </cell>
          <cell r="AL131">
            <v>0</v>
          </cell>
        </row>
        <row r="132">
          <cell r="G132" t="str">
            <v>VIGILANTE ARMADO - 12X36 DIURNO</v>
          </cell>
          <cell r="O132">
            <v>30</v>
          </cell>
          <cell r="Q132">
            <v>15</v>
          </cell>
          <cell r="AA132">
            <v>311.31</v>
          </cell>
          <cell r="AL132">
            <v>0</v>
          </cell>
        </row>
        <row r="133">
          <cell r="G133" t="str">
            <v>VIGILANTE ARMADO - 12X36 NOTURNO</v>
          </cell>
          <cell r="O133">
            <v>30</v>
          </cell>
          <cell r="Q133">
            <v>15</v>
          </cell>
          <cell r="AA133">
            <v>311.31</v>
          </cell>
          <cell r="AL133">
            <v>0</v>
          </cell>
        </row>
        <row r="134">
          <cell r="G134" t="str">
            <v>VIGILANTE ARMADO - 220 H</v>
          </cell>
          <cell r="O134">
            <v>30</v>
          </cell>
          <cell r="Q134">
            <v>21</v>
          </cell>
          <cell r="AA134">
            <v>435.83</v>
          </cell>
          <cell r="AL134">
            <v>0</v>
          </cell>
        </row>
        <row r="135">
          <cell r="G135" t="str">
            <v>VIGILANTE ARMADO - 12X36 NOTURNO</v>
          </cell>
          <cell r="O135">
            <v>30</v>
          </cell>
          <cell r="Q135">
            <v>15</v>
          </cell>
          <cell r="AA135">
            <v>311.31</v>
          </cell>
          <cell r="AL135">
            <v>0</v>
          </cell>
        </row>
        <row r="136">
          <cell r="G136" t="str">
            <v>VIGILANTE ARMADO - 12X36 DIURNO</v>
          </cell>
          <cell r="O136">
            <v>25</v>
          </cell>
          <cell r="Q136">
            <v>12</v>
          </cell>
          <cell r="AA136">
            <v>249.05</v>
          </cell>
          <cell r="AL136">
            <v>0</v>
          </cell>
        </row>
        <row r="137">
          <cell r="G137" t="str">
            <v>VIGILANTE ARMADO - 12X36 DIURNO</v>
          </cell>
          <cell r="O137">
            <v>5</v>
          </cell>
          <cell r="Q137">
            <v>3</v>
          </cell>
          <cell r="AA137">
            <v>62.26</v>
          </cell>
          <cell r="AL137">
            <v>0</v>
          </cell>
        </row>
        <row r="138">
          <cell r="G138" t="str">
            <v>VIGILANTE ARMADO - 12X36 DIURNO</v>
          </cell>
          <cell r="O138">
            <v>30</v>
          </cell>
          <cell r="Q138">
            <v>15</v>
          </cell>
          <cell r="AA138">
            <v>311.31</v>
          </cell>
          <cell r="AL138">
            <v>0</v>
          </cell>
        </row>
        <row r="139">
          <cell r="G139" t="str">
            <v>VIGILANTE ARMADO - 12X36 NOTURNO</v>
          </cell>
          <cell r="O139">
            <v>8</v>
          </cell>
          <cell r="Q139">
            <v>3</v>
          </cell>
          <cell r="AA139">
            <v>62.26</v>
          </cell>
          <cell r="AL139">
            <v>0</v>
          </cell>
        </row>
        <row r="140">
          <cell r="G140" t="str">
            <v>VIGILANTE ARMADO - 12X36 NOTURNO</v>
          </cell>
          <cell r="O140">
            <v>20</v>
          </cell>
          <cell r="Q140">
            <v>11</v>
          </cell>
          <cell r="AA140">
            <v>228.29</v>
          </cell>
          <cell r="AL140">
            <v>0</v>
          </cell>
        </row>
        <row r="141">
          <cell r="G141" t="str">
            <v>VIGILANTE ARMADO - 12X36 NOTURNO</v>
          </cell>
          <cell r="O141">
            <v>2</v>
          </cell>
          <cell r="Q141">
            <v>2</v>
          </cell>
          <cell r="AA141">
            <v>41.51</v>
          </cell>
          <cell r="AL141">
            <v>0</v>
          </cell>
        </row>
        <row r="142">
          <cell r="G142" t="str">
            <v>VIGILANTE ARMADO - 220 H</v>
          </cell>
          <cell r="O142">
            <v>30</v>
          </cell>
          <cell r="Q142">
            <v>20</v>
          </cell>
          <cell r="AA142">
            <v>415.08</v>
          </cell>
          <cell r="AL142">
            <v>0</v>
          </cell>
        </row>
        <row r="143">
          <cell r="G143" t="str">
            <v>VIGILANTE ARMADO - 220 H</v>
          </cell>
          <cell r="O143">
            <v>7</v>
          </cell>
          <cell r="Q143">
            <v>5</v>
          </cell>
          <cell r="AA143">
            <v>103.77</v>
          </cell>
          <cell r="AL143">
            <v>0</v>
          </cell>
        </row>
        <row r="144">
          <cell r="G144" t="str">
            <v>VIGILANTE ARMADO - 220 H</v>
          </cell>
          <cell r="O144">
            <v>13</v>
          </cell>
          <cell r="Q144">
            <v>8</v>
          </cell>
          <cell r="AA144">
            <v>166.03</v>
          </cell>
          <cell r="AL144">
            <v>0</v>
          </cell>
        </row>
        <row r="145">
          <cell r="G145" t="str">
            <v>VIGILANTE ARMADO - 220 H</v>
          </cell>
          <cell r="O145">
            <v>10</v>
          </cell>
          <cell r="Q145">
            <v>8</v>
          </cell>
          <cell r="AA145">
            <v>166.03</v>
          </cell>
          <cell r="AL145">
            <v>0</v>
          </cell>
        </row>
        <row r="146">
          <cell r="G146" t="str">
            <v>VIGILANTE ARMADO - 12X36 DIURNO</v>
          </cell>
          <cell r="O146">
            <v>30</v>
          </cell>
          <cell r="Q146">
            <v>15</v>
          </cell>
          <cell r="AA146">
            <v>311.31</v>
          </cell>
          <cell r="AL146">
            <v>0</v>
          </cell>
        </row>
        <row r="147">
          <cell r="G147" t="str">
            <v>VIGILANTE ARMADO - 12X36 DIURNO</v>
          </cell>
          <cell r="O147">
            <v>30</v>
          </cell>
          <cell r="Q147">
            <v>15</v>
          </cell>
          <cell r="AA147">
            <v>311.31</v>
          </cell>
          <cell r="AL147">
            <v>0</v>
          </cell>
        </row>
        <row r="148">
          <cell r="G148" t="str">
            <v>VIGILANTE ARMADO - 12X36 DIURNO</v>
          </cell>
          <cell r="O148">
            <v>17</v>
          </cell>
          <cell r="Q148">
            <v>8</v>
          </cell>
          <cell r="AA148">
            <v>166.03</v>
          </cell>
          <cell r="AL148">
            <v>0</v>
          </cell>
        </row>
        <row r="149">
          <cell r="G149" t="str">
            <v>VIGILANTE ARMADO - 12X36 DIURNO</v>
          </cell>
          <cell r="O149">
            <v>13</v>
          </cell>
          <cell r="Q149">
            <v>7</v>
          </cell>
          <cell r="AA149">
            <v>145.28</v>
          </cell>
          <cell r="AL149">
            <v>0</v>
          </cell>
        </row>
        <row r="150">
          <cell r="G150" t="str">
            <v>VIGILANTE ARMADO - 12X36 NOTURNO</v>
          </cell>
          <cell r="O150">
            <v>0</v>
          </cell>
          <cell r="Q150">
            <v>0</v>
          </cell>
          <cell r="AA150">
            <v>0</v>
          </cell>
          <cell r="AL150">
            <v>0</v>
          </cell>
        </row>
        <row r="151">
          <cell r="G151" t="str">
            <v>VIGILANTE ARMADO - 12X36 NOTURNO</v>
          </cell>
          <cell r="O151">
            <v>18</v>
          </cell>
          <cell r="Q151">
            <v>9</v>
          </cell>
          <cell r="AA151">
            <v>186.79</v>
          </cell>
          <cell r="AL151">
            <v>0</v>
          </cell>
        </row>
        <row r="152">
          <cell r="G152" t="str">
            <v>VIGILANTE ARMADO - 12X36 NOTURNO</v>
          </cell>
          <cell r="O152">
            <v>12</v>
          </cell>
          <cell r="Q152">
            <v>6</v>
          </cell>
          <cell r="AA152">
            <v>124.52</v>
          </cell>
          <cell r="AL152">
            <v>0</v>
          </cell>
        </row>
        <row r="153">
          <cell r="G153" t="str">
            <v>VIGILANTE ARMADO - 12X36 NOTURNO</v>
          </cell>
          <cell r="O153">
            <v>30</v>
          </cell>
          <cell r="Q153">
            <v>15</v>
          </cell>
          <cell r="AA153">
            <v>311.31</v>
          </cell>
          <cell r="AL153">
            <v>0</v>
          </cell>
        </row>
        <row r="154">
          <cell r="G154" t="str">
            <v>VIGILANTE ARMADO - 12X36 NOTURNO</v>
          </cell>
          <cell r="O154">
            <v>30</v>
          </cell>
          <cell r="Q154">
            <v>15</v>
          </cell>
          <cell r="AA154">
            <v>311.31</v>
          </cell>
          <cell r="AL154">
            <v>0</v>
          </cell>
        </row>
        <row r="155">
          <cell r="G155" t="str">
            <v>VIGILANTE ARMADO - 12X36 DIURNO</v>
          </cell>
          <cell r="O155">
            <v>30</v>
          </cell>
          <cell r="Q155">
            <v>15</v>
          </cell>
          <cell r="AA155">
            <v>311.31</v>
          </cell>
          <cell r="AL155">
            <v>0</v>
          </cell>
        </row>
        <row r="156">
          <cell r="G156" t="str">
            <v>VIGILANTE ARMADO - 12X36 NOTURNO</v>
          </cell>
          <cell r="O156">
            <v>30</v>
          </cell>
          <cell r="Q156">
            <v>15</v>
          </cell>
          <cell r="AA156">
            <v>311.31</v>
          </cell>
          <cell r="AL156">
            <v>0</v>
          </cell>
        </row>
        <row r="157">
          <cell r="G157" t="str">
            <v>VIGILANTE ARMADO - 220 H</v>
          </cell>
          <cell r="O157">
            <v>14</v>
          </cell>
          <cell r="Q157">
            <v>9</v>
          </cell>
          <cell r="AA157">
            <v>186.79</v>
          </cell>
          <cell r="AL157">
            <v>0</v>
          </cell>
        </row>
        <row r="158">
          <cell r="G158" t="str">
            <v>VIGILANTE ARMADO - 220 H</v>
          </cell>
          <cell r="O158">
            <v>16</v>
          </cell>
          <cell r="Q158">
            <v>12</v>
          </cell>
          <cell r="AA158">
            <v>249.05</v>
          </cell>
          <cell r="AL158">
            <v>0</v>
          </cell>
        </row>
        <row r="159">
          <cell r="G159" t="str">
            <v>VIGILANTE ARMADO - 12X36 DIURNO</v>
          </cell>
          <cell r="O159">
            <v>30</v>
          </cell>
          <cell r="Q159">
            <v>15</v>
          </cell>
          <cell r="AA159">
            <v>311.31</v>
          </cell>
          <cell r="AL159">
            <v>0</v>
          </cell>
        </row>
        <row r="160">
          <cell r="G160" t="str">
            <v>VIGILANTE ARMADO - 12X36 DIURNO</v>
          </cell>
          <cell r="O160">
            <v>30</v>
          </cell>
          <cell r="Q160">
            <v>15</v>
          </cell>
          <cell r="AA160">
            <v>311.31</v>
          </cell>
          <cell r="AL160">
            <v>0</v>
          </cell>
        </row>
        <row r="161">
          <cell r="G161" t="str">
            <v>VIGILANTE ARMADO - 12X36 NOTURNO</v>
          </cell>
          <cell r="O161">
            <v>30</v>
          </cell>
          <cell r="Q161">
            <v>15</v>
          </cell>
          <cell r="AA161">
            <v>311.31</v>
          </cell>
          <cell r="AL161">
            <v>0</v>
          </cell>
        </row>
        <row r="162">
          <cell r="G162" t="str">
            <v>VIGILANTE ARMADO - 12X36 NOTURNO</v>
          </cell>
          <cell r="O162">
            <v>27</v>
          </cell>
          <cell r="Q162">
            <v>14</v>
          </cell>
          <cell r="AA162">
            <v>290.56</v>
          </cell>
          <cell r="AL162">
            <v>0</v>
          </cell>
        </row>
        <row r="163">
          <cell r="G163" t="str">
            <v>VIGILANTE ARMADO - 12X36 NOTURNO</v>
          </cell>
          <cell r="O163">
            <v>3</v>
          </cell>
          <cell r="Q163">
            <v>2</v>
          </cell>
          <cell r="AA163">
            <v>41.51</v>
          </cell>
          <cell r="AL163">
            <v>0</v>
          </cell>
        </row>
        <row r="164">
          <cell r="G164" t="str">
            <v>VIGILANTE ARMADO - 12X36 DIURNO</v>
          </cell>
          <cell r="O164">
            <v>27</v>
          </cell>
          <cell r="Q164">
            <v>12</v>
          </cell>
          <cell r="AA164">
            <v>249.05</v>
          </cell>
          <cell r="AL164">
            <v>0</v>
          </cell>
        </row>
        <row r="165">
          <cell r="G165" t="str">
            <v>VIGILANTE ARMADO - 12X36 DIURNO</v>
          </cell>
          <cell r="O165">
            <v>3</v>
          </cell>
          <cell r="Q165">
            <v>3</v>
          </cell>
          <cell r="AA165">
            <v>62.26</v>
          </cell>
          <cell r="AL165">
            <v>0</v>
          </cell>
        </row>
        <row r="166">
          <cell r="G166" t="str">
            <v>VIGILANTE ARMADO - 12X36 NOTURNO</v>
          </cell>
          <cell r="O166">
            <v>30</v>
          </cell>
          <cell r="Q166">
            <v>15</v>
          </cell>
          <cell r="AA166">
            <v>311.31</v>
          </cell>
          <cell r="AL166">
            <v>0</v>
          </cell>
        </row>
        <row r="167">
          <cell r="G167" t="str">
            <v>VIGILANTE ARMADO - 12X36 NOTURNO</v>
          </cell>
          <cell r="O167">
            <v>30</v>
          </cell>
          <cell r="Q167">
            <v>15</v>
          </cell>
          <cell r="AA167">
            <v>311.31</v>
          </cell>
          <cell r="AL167">
            <v>0</v>
          </cell>
        </row>
        <row r="168">
          <cell r="G168" t="str">
            <v>VIGILANTE ARMADO - 12X36 DIURNO</v>
          </cell>
          <cell r="O168">
            <v>30</v>
          </cell>
          <cell r="Q168">
            <v>15</v>
          </cell>
          <cell r="AA168">
            <v>311.31</v>
          </cell>
          <cell r="AL168">
            <v>0</v>
          </cell>
        </row>
        <row r="172">
          <cell r="AA172">
            <v>41220.93</v>
          </cell>
          <cell r="AL172">
            <v>1234.08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392.05908906666662</v>
          </cell>
        </row>
        <row r="13">
          <cell r="H13" t="str">
            <v>VIGILANTE ARMADO - 220 H</v>
          </cell>
          <cell r="BJ13">
            <v>392.05908906666662</v>
          </cell>
        </row>
        <row r="14">
          <cell r="H14" t="str">
            <v>VIGILANTE ARMADO - 220 H</v>
          </cell>
          <cell r="BJ14">
            <v>392.05908906666662</v>
          </cell>
        </row>
        <row r="15">
          <cell r="H15" t="str">
            <v>VIGILANTE ARMADO - 220 H</v>
          </cell>
          <cell r="BJ15">
            <v>392.05908906666662</v>
          </cell>
        </row>
        <row r="16">
          <cell r="H16" t="str">
            <v>VIGILANTE ARMADO - 12X36 NOTURNO</v>
          </cell>
          <cell r="BJ16">
            <v>361.85638178181819</v>
          </cell>
        </row>
        <row r="17">
          <cell r="H17" t="str">
            <v>VIGILANTE ARMADO - 12X36 NOTURNO</v>
          </cell>
          <cell r="BJ17">
            <v>361.85638178181819</v>
          </cell>
        </row>
        <row r="18">
          <cell r="H18" t="str">
            <v>VIGILANTE ARMADO - 12X36 NOTURNO</v>
          </cell>
          <cell r="BJ18">
            <v>361.85638178181819</v>
          </cell>
        </row>
        <row r="19">
          <cell r="H19" t="str">
            <v>VIGILANTE ARMADO - 12X36 NOTURNO</v>
          </cell>
          <cell r="BJ19">
            <v>0</v>
          </cell>
        </row>
        <row r="20">
          <cell r="H20" t="str">
            <v>VIGILANTE ARMADO - 12X36 DIURNO</v>
          </cell>
          <cell r="BJ20">
            <v>302.23388</v>
          </cell>
        </row>
        <row r="21">
          <cell r="H21" t="str">
            <v>VIGILANTE ARMADO - 12X36 NOTURNO</v>
          </cell>
          <cell r="BJ21">
            <v>361.85638178181819</v>
          </cell>
        </row>
        <row r="22">
          <cell r="H22" t="str">
            <v>VIGILANTE ARMADO - 12X36 NOTURNO</v>
          </cell>
          <cell r="BJ22">
            <v>361.85638178181819</v>
          </cell>
        </row>
        <row r="23">
          <cell r="H23" t="str">
            <v>VIGILANTE ARMADO - 12X36 NOTURNO</v>
          </cell>
          <cell r="BJ23">
            <v>0</v>
          </cell>
        </row>
        <row r="24">
          <cell r="H24" t="str">
            <v>VIGILANTE ARMADO - 12X36 DIURNO</v>
          </cell>
          <cell r="BJ24">
            <v>302.23388</v>
          </cell>
        </row>
        <row r="25">
          <cell r="H25" t="str">
            <v>VIGILANTE ARMADO - 12X36 NOTURNO</v>
          </cell>
          <cell r="BJ25">
            <v>0</v>
          </cell>
        </row>
        <row r="26">
          <cell r="H26" t="str">
            <v>VIGILANTE ARMADO - 12X36 DIURNO</v>
          </cell>
          <cell r="BJ26">
            <v>0</v>
          </cell>
        </row>
        <row r="27">
          <cell r="H27" t="str">
            <v>VIGILANTE ARMADO - 12X36 NOTURNO</v>
          </cell>
          <cell r="BJ27">
            <v>361.85638178181819</v>
          </cell>
        </row>
        <row r="28">
          <cell r="H28" t="str">
            <v>VIGILANTE ARMADO - 220 H</v>
          </cell>
          <cell r="BJ28">
            <v>392.05908906666662</v>
          </cell>
        </row>
        <row r="29">
          <cell r="H29" t="str">
            <v>VIGILANTE ARMADO - 12X36 DIURNO</v>
          </cell>
          <cell r="BJ29">
            <v>302.23388</v>
          </cell>
        </row>
        <row r="30">
          <cell r="H30" t="str">
            <v>VIGILANTE ARMADO - 220 H</v>
          </cell>
          <cell r="BJ30">
            <v>392.05908906666662</v>
          </cell>
        </row>
        <row r="31">
          <cell r="H31" t="str">
            <v>VIGILANTE ARMADO - 12X36 NOTURNO</v>
          </cell>
          <cell r="BJ31">
            <v>361.85638178181819</v>
          </cell>
        </row>
        <row r="32">
          <cell r="H32" t="str">
            <v>VIGILANTE ARMADO - 12X36 NOTURNO</v>
          </cell>
          <cell r="BJ32">
            <v>361.85638178181819</v>
          </cell>
        </row>
        <row r="33">
          <cell r="H33" t="str">
            <v>VIGILANTE ARMADO - 12X36 DIURNO</v>
          </cell>
          <cell r="BJ33">
            <v>0</v>
          </cell>
        </row>
        <row r="34">
          <cell r="H34" t="str">
            <v>VIGILANTE ARMADO - 12X36 DIURNO</v>
          </cell>
          <cell r="BJ34">
            <v>302.23388</v>
          </cell>
        </row>
        <row r="35">
          <cell r="H35" t="str">
            <v>VIGILANTE ARMADO - 12X36 DIURNO</v>
          </cell>
          <cell r="BJ35">
            <v>0</v>
          </cell>
        </row>
        <row r="36">
          <cell r="H36" t="str">
            <v>VIGILANTE ARMADO - 12X36 DIURNO</v>
          </cell>
          <cell r="BJ36">
            <v>302.23388</v>
          </cell>
        </row>
        <row r="37">
          <cell r="H37" t="str">
            <v>VIGILANTE ARMADO - 12X36 DIURNO</v>
          </cell>
          <cell r="BJ37">
            <v>0</v>
          </cell>
        </row>
        <row r="38">
          <cell r="H38" t="str">
            <v>VIGILANTE ARMADO - 12X36 DIURNO</v>
          </cell>
          <cell r="BJ38">
            <v>302.23388</v>
          </cell>
        </row>
        <row r="39">
          <cell r="H39" t="str">
            <v>VIGILANTE ARMADO - 12X36 DIURNO</v>
          </cell>
          <cell r="BJ39">
            <v>0</v>
          </cell>
        </row>
        <row r="40">
          <cell r="H40" t="str">
            <v>VIGILANTE ARMADO - 12X36 DIURNO</v>
          </cell>
          <cell r="BJ40">
            <v>302.23388</v>
          </cell>
        </row>
        <row r="41">
          <cell r="H41" t="str">
            <v>VIGILANTE ARMADO - 12X36 DIURNO</v>
          </cell>
          <cell r="BJ41">
            <v>302.23388</v>
          </cell>
        </row>
        <row r="42">
          <cell r="H42" t="str">
            <v>VIGILANTE ARMADO - 220 H</v>
          </cell>
          <cell r="BJ42">
            <v>392.05908906666662</v>
          </cell>
        </row>
        <row r="43">
          <cell r="H43" t="str">
            <v>VIGILANTE ARMADO - 12X36 NOTURNO</v>
          </cell>
          <cell r="BJ43">
            <v>361.85638178181819</v>
          </cell>
        </row>
        <row r="44">
          <cell r="H44" t="str">
            <v>VIGILANTE ARMADO - 220 H</v>
          </cell>
          <cell r="BJ44">
            <v>392.05908906666662</v>
          </cell>
        </row>
        <row r="45">
          <cell r="H45" t="str">
            <v>VIGILANTE ARMADO - 12X36 DIURNO</v>
          </cell>
          <cell r="BJ45">
            <v>0</v>
          </cell>
        </row>
        <row r="46">
          <cell r="H46" t="str">
            <v>VIGILANTE ARMADO - 220 H</v>
          </cell>
          <cell r="BJ46">
            <v>392.05908906666662</v>
          </cell>
        </row>
        <row r="47">
          <cell r="H47" t="str">
            <v>VIGILANTE ARMADO - 12X36 DIURNO</v>
          </cell>
          <cell r="BJ47">
            <v>0</v>
          </cell>
        </row>
        <row r="48">
          <cell r="H48" t="str">
            <v>VIGILANTE ARMADO - 12X36 DIURNO</v>
          </cell>
          <cell r="BJ48">
            <v>302.23388</v>
          </cell>
        </row>
        <row r="49">
          <cell r="H49" t="str">
            <v>VIGILANTE ARMADO - 12X36 DIURNO</v>
          </cell>
          <cell r="BJ49">
            <v>302.23388</v>
          </cell>
        </row>
        <row r="50">
          <cell r="H50" t="str">
            <v>VIGILANTE ARMADO - 220 H</v>
          </cell>
          <cell r="BJ50">
            <v>392.05908906666662</v>
          </cell>
        </row>
        <row r="51">
          <cell r="H51" t="str">
            <v>VIGILANTE ARMADO - 12X36 DIURNO</v>
          </cell>
          <cell r="BJ51">
            <v>0</v>
          </cell>
        </row>
        <row r="52">
          <cell r="H52" t="str">
            <v>VIGILANTE ARMADO - 12X36 DIURNO</v>
          </cell>
          <cell r="BJ52">
            <v>302.23388</v>
          </cell>
        </row>
        <row r="53">
          <cell r="H53" t="str">
            <v>VIGILANTE ARMADO - 220 H</v>
          </cell>
          <cell r="BJ53">
            <v>392.05908906666662</v>
          </cell>
        </row>
        <row r="54">
          <cell r="H54" t="str">
            <v>VIGILANTE ARMADO - 12X36 NOTURNO</v>
          </cell>
          <cell r="BJ54">
            <v>0</v>
          </cell>
        </row>
        <row r="55">
          <cell r="H55" t="str">
            <v>VIGILANTE ARMADO - 12X36 DIURNO</v>
          </cell>
          <cell r="BJ55">
            <v>302.23388</v>
          </cell>
        </row>
        <row r="56">
          <cell r="H56" t="str">
            <v>VIGILANTE ARMADO - 12X36 DIURNO</v>
          </cell>
          <cell r="BJ56">
            <v>302.23388</v>
          </cell>
        </row>
        <row r="57">
          <cell r="H57" t="str">
            <v>VIGILANTE ARMADO - 12X36 DIURNO</v>
          </cell>
          <cell r="BJ57">
            <v>0</v>
          </cell>
        </row>
        <row r="58">
          <cell r="H58" t="str">
            <v>VIGILANTE ARMADO - 220 H</v>
          </cell>
          <cell r="BJ58">
            <v>392.05908906666662</v>
          </cell>
        </row>
        <row r="59">
          <cell r="H59" t="str">
            <v>VIGILANTE ARMADO - 12X36 DIURNO</v>
          </cell>
          <cell r="BJ59">
            <v>302.23388</v>
          </cell>
        </row>
        <row r="60">
          <cell r="H60" t="str">
            <v>VIGILANTE ARMADO - 12X36 NOTURNO</v>
          </cell>
          <cell r="BJ60">
            <v>361.85638178181819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- 12X36 DIURNO</v>
          </cell>
          <cell r="BJ62">
            <v>302.23388</v>
          </cell>
        </row>
        <row r="63">
          <cell r="H63" t="str">
            <v>VIGILANTE ARMADO - 12X36 NOTURNO</v>
          </cell>
          <cell r="BJ63">
            <v>361.85638178181819</v>
          </cell>
        </row>
        <row r="64">
          <cell r="H64" t="str">
            <v>VIGILANTE ARMADO - 12X36 NOTURNO</v>
          </cell>
          <cell r="BJ64">
            <v>0</v>
          </cell>
        </row>
        <row r="65">
          <cell r="H65" t="str">
            <v>VIGILANTE ARMADO - 12X36 DIURNO</v>
          </cell>
          <cell r="BJ65">
            <v>302.23388</v>
          </cell>
        </row>
        <row r="66">
          <cell r="H66" t="str">
            <v>VIGILANTE ARMADO - 12X36 NOTURNO</v>
          </cell>
          <cell r="BJ66">
            <v>361.85638178181819</v>
          </cell>
        </row>
        <row r="67">
          <cell r="H67" t="str">
            <v>VIGILANTE ARMADO - 12X36 DIURNO</v>
          </cell>
          <cell r="BJ67">
            <v>302.23388</v>
          </cell>
        </row>
        <row r="68">
          <cell r="H68" t="str">
            <v>VIGILANTE ARMADO - 12X36 DIURNO</v>
          </cell>
          <cell r="BJ68">
            <v>302.23388</v>
          </cell>
        </row>
        <row r="69">
          <cell r="H69" t="str">
            <v>VIGILANTE ARMADO - 220 H</v>
          </cell>
          <cell r="BJ69">
            <v>0</v>
          </cell>
        </row>
        <row r="70">
          <cell r="H70" t="str">
            <v>VIGILANTE ARMADO - 220 H</v>
          </cell>
          <cell r="BJ70">
            <v>392.05908906666662</v>
          </cell>
        </row>
        <row r="71">
          <cell r="H71" t="str">
            <v>VIGILANTE ARMADO - 12X36 DIURNO</v>
          </cell>
          <cell r="BJ71">
            <v>302.23388</v>
          </cell>
        </row>
        <row r="72">
          <cell r="H72" t="str">
            <v>VIGILANTE ARMADO - 12X36 NOTURNO</v>
          </cell>
          <cell r="BJ72">
            <v>0</v>
          </cell>
        </row>
        <row r="73">
          <cell r="H73" t="str">
            <v>VIGILANTE ARMADO - 220 H</v>
          </cell>
          <cell r="BJ73">
            <v>0</v>
          </cell>
        </row>
        <row r="74">
          <cell r="H74" t="str">
            <v>VIGILANTE ARMADO - 12X36 DIURNO</v>
          </cell>
          <cell r="BJ74">
            <v>302.23388</v>
          </cell>
        </row>
        <row r="75">
          <cell r="H75" t="str">
            <v>VIGILANTE ARMADO - 12X36 DIURNO</v>
          </cell>
          <cell r="BJ75">
            <v>0</v>
          </cell>
        </row>
        <row r="76">
          <cell r="H76" t="str">
            <v>VIGILANTE ARMADO - 12X36 DIURNO</v>
          </cell>
          <cell r="BJ76">
            <v>302.23388</v>
          </cell>
        </row>
        <row r="77">
          <cell r="H77" t="str">
            <v>VIGILANTE ARMADO - 12X36 DIURNO</v>
          </cell>
          <cell r="BJ77">
            <v>302.23388</v>
          </cell>
        </row>
        <row r="78">
          <cell r="H78" t="str">
            <v>VIGILANTE ARMADO - 220 H</v>
          </cell>
          <cell r="BJ78">
            <v>392.05908906666662</v>
          </cell>
        </row>
        <row r="79">
          <cell r="H79" t="str">
            <v>VIGILANTE ARMADO - 220 H</v>
          </cell>
          <cell r="BJ79">
            <v>0</v>
          </cell>
        </row>
        <row r="80">
          <cell r="H80" t="str">
            <v>VIGILANTE ARMADO - 220 H</v>
          </cell>
          <cell r="BJ80">
            <v>0</v>
          </cell>
        </row>
        <row r="81">
          <cell r="H81" t="str">
            <v>VIGILANTE ARMADO - 220 H</v>
          </cell>
          <cell r="BJ81">
            <v>392.05908906666662</v>
          </cell>
        </row>
        <row r="82">
          <cell r="H82" t="str">
            <v>VIGILANTE ARMADO - 220 H</v>
          </cell>
          <cell r="BJ82">
            <v>392.05908906666662</v>
          </cell>
        </row>
        <row r="83">
          <cell r="H83" t="str">
            <v>VIGILANTE ARMADO - 220 H</v>
          </cell>
          <cell r="BJ83">
            <v>0</v>
          </cell>
        </row>
        <row r="84">
          <cell r="H84" t="str">
            <v>VIGILANTE ARMADO - 220 H</v>
          </cell>
          <cell r="BJ84">
            <v>392.05908906666662</v>
          </cell>
        </row>
        <row r="85">
          <cell r="H85" t="str">
            <v>VIGILANTE ARMADO - 220 H</v>
          </cell>
          <cell r="BJ85">
            <v>392.05908906666662</v>
          </cell>
        </row>
        <row r="86">
          <cell r="H86" t="str">
            <v>VIGILANTE ARMADO - 220 H</v>
          </cell>
          <cell r="BJ86">
            <v>0</v>
          </cell>
        </row>
        <row r="87">
          <cell r="H87" t="str">
            <v>VIGILANTE ARMADO - 12X36 NOTURNO</v>
          </cell>
          <cell r="BJ87">
            <v>361.85638178181819</v>
          </cell>
        </row>
        <row r="88">
          <cell r="H88" t="str">
            <v>VIGILANTE ARMADO - 12X36 NOTURNO</v>
          </cell>
          <cell r="BJ88">
            <v>361.85638178181819</v>
          </cell>
        </row>
        <row r="89">
          <cell r="H89" t="str">
            <v>VIGILANTE ARMADO - 12X36 NOTURNO</v>
          </cell>
          <cell r="BJ89">
            <v>0</v>
          </cell>
        </row>
        <row r="90">
          <cell r="H90" t="str">
            <v>VIGILANTE ARMADO - 12X36 DIURNO</v>
          </cell>
          <cell r="BJ90">
            <v>302.23388</v>
          </cell>
        </row>
        <row r="91">
          <cell r="H91" t="str">
            <v>VIGILANTE ARMADO - 12X36 DIURNO</v>
          </cell>
          <cell r="BJ91">
            <v>302.23388</v>
          </cell>
        </row>
        <row r="92">
          <cell r="H92" t="str">
            <v>VIGILANTE ARMADO - 220 H</v>
          </cell>
          <cell r="BJ92">
            <v>392.05908906666662</v>
          </cell>
        </row>
        <row r="93">
          <cell r="H93" t="str">
            <v>VIGILANTE ARMADO - 220 H</v>
          </cell>
          <cell r="BJ93">
            <v>392.05908906666662</v>
          </cell>
        </row>
        <row r="94">
          <cell r="H94" t="str">
            <v>VIGILANTE ARMADO - 220 H</v>
          </cell>
          <cell r="BJ94">
            <v>392.05908906666662</v>
          </cell>
        </row>
        <row r="95">
          <cell r="H95" t="str">
            <v>VIGILANTE ARMADO - 12X36 DIURNO</v>
          </cell>
          <cell r="BJ95">
            <v>302.23388</v>
          </cell>
        </row>
        <row r="96">
          <cell r="H96" t="str">
            <v>VIGILANTE ARMADO - 12X36 NOTURNO</v>
          </cell>
          <cell r="BJ96">
            <v>361.85638178181819</v>
          </cell>
        </row>
        <row r="97">
          <cell r="H97" t="str">
            <v>VIGILANTE ARMADO - 12X36 DIURNO</v>
          </cell>
          <cell r="BJ97">
            <v>302.23388</v>
          </cell>
        </row>
        <row r="98">
          <cell r="H98" t="str">
            <v>VIGILANTE ARMADO - 12X36 NOTURNO</v>
          </cell>
          <cell r="BJ98">
            <v>361.85638178181819</v>
          </cell>
        </row>
        <row r="99">
          <cell r="H99" t="str">
            <v>VIGILANTE ARMADO - 220 H</v>
          </cell>
          <cell r="BJ99">
            <v>0</v>
          </cell>
        </row>
        <row r="100">
          <cell r="H100" t="str">
            <v>VIGILANTE ARMADO - 220 H</v>
          </cell>
          <cell r="BJ100">
            <v>392.05908906666662</v>
          </cell>
        </row>
        <row r="101">
          <cell r="H101" t="str">
            <v>VIGILANTE ARMADO - 220 H</v>
          </cell>
          <cell r="BJ101">
            <v>392.05908906666662</v>
          </cell>
        </row>
        <row r="102">
          <cell r="H102" t="str">
            <v>VIGILANTE ARMADO - 220 H</v>
          </cell>
          <cell r="BJ102">
            <v>0</v>
          </cell>
        </row>
        <row r="103">
          <cell r="H103" t="str">
            <v>VIGILANTE ARMADO - 220 H</v>
          </cell>
          <cell r="BJ103">
            <v>0</v>
          </cell>
        </row>
        <row r="104">
          <cell r="H104" t="str">
            <v>VIGILANTE ARMADO - 220 H</v>
          </cell>
          <cell r="BJ104">
            <v>392.05908906666662</v>
          </cell>
        </row>
        <row r="105">
          <cell r="H105" t="str">
            <v>VIGILANTE ARMADO - 220 H</v>
          </cell>
          <cell r="BJ105">
            <v>392.05908906666662</v>
          </cell>
        </row>
        <row r="106">
          <cell r="H106" t="str">
            <v>VIGILANTE ARMADO - 220 H</v>
          </cell>
          <cell r="BJ106">
            <v>392.05908906666662</v>
          </cell>
        </row>
        <row r="107">
          <cell r="H107" t="str">
            <v>VIGILANTE ARMADO - 220 H</v>
          </cell>
          <cell r="BJ107">
            <v>392.05908906666662</v>
          </cell>
        </row>
        <row r="108">
          <cell r="H108" t="str">
            <v>VIGILANTE ARMADO - 12X36 DIURNO</v>
          </cell>
          <cell r="BJ108">
            <v>0</v>
          </cell>
        </row>
        <row r="109">
          <cell r="H109" t="str">
            <v>VIGILANTE ARMADO - 220 H</v>
          </cell>
          <cell r="BJ109">
            <v>392.05908906666662</v>
          </cell>
        </row>
        <row r="110">
          <cell r="H110" t="str">
            <v>VIGILANTE ARMADO - 12X36 DIURNO</v>
          </cell>
          <cell r="BJ110">
            <v>302.23388</v>
          </cell>
        </row>
        <row r="111">
          <cell r="H111" t="str">
            <v>VIGILANTE ARMADO - 12X36 NOTURNO</v>
          </cell>
          <cell r="BJ111">
            <v>0</v>
          </cell>
        </row>
        <row r="112">
          <cell r="H112" t="str">
            <v>VIGILANTE ARMADO - 12X36 NOTURNO</v>
          </cell>
          <cell r="BJ112">
            <v>361.85638178181819</v>
          </cell>
        </row>
        <row r="113">
          <cell r="H113" t="str">
            <v>VIGILANTE ARMADO - 12X36 DIURNO</v>
          </cell>
          <cell r="BJ113">
            <v>302.23388</v>
          </cell>
        </row>
        <row r="114">
          <cell r="H114" t="str">
            <v>VIGILANTE ARMADO - 12X36 DIURNO</v>
          </cell>
          <cell r="BJ114">
            <v>0</v>
          </cell>
        </row>
        <row r="115">
          <cell r="H115" t="str">
            <v>VIGILANTE ARMADO - 12X36 NOTURNO</v>
          </cell>
          <cell r="BJ115">
            <v>361.85638178181819</v>
          </cell>
        </row>
        <row r="116">
          <cell r="H116" t="str">
            <v>VIGILANTE ARMADO - 12X36 NOTURNO</v>
          </cell>
          <cell r="BJ116">
            <v>0</v>
          </cell>
        </row>
        <row r="117">
          <cell r="H117" t="str">
            <v>VIGILANTE ARMADO - 220 H</v>
          </cell>
          <cell r="BJ117">
            <v>0</v>
          </cell>
        </row>
        <row r="118">
          <cell r="H118" t="str">
            <v>VIGILANTE ARMADO - 220 H</v>
          </cell>
          <cell r="BJ118">
            <v>392.05908906666662</v>
          </cell>
        </row>
        <row r="119">
          <cell r="H119" t="str">
            <v>VIGILANTE ARMADO - 220 H</v>
          </cell>
          <cell r="BJ119">
            <v>392.05908906666662</v>
          </cell>
        </row>
        <row r="120">
          <cell r="H120" t="str">
            <v>VIGILANTE ARMADO - 220 H</v>
          </cell>
          <cell r="BJ120">
            <v>392.05908906666662</v>
          </cell>
        </row>
        <row r="121">
          <cell r="H121" t="str">
            <v>VIGILANTE ARMADO - 12X36 NOTURNO</v>
          </cell>
          <cell r="BJ121">
            <v>0</v>
          </cell>
        </row>
        <row r="122">
          <cell r="H122" t="str">
            <v>VIGILANTE ARMADO - 12X36 NOTURNO</v>
          </cell>
          <cell r="BJ122">
            <v>0</v>
          </cell>
        </row>
        <row r="123">
          <cell r="H123" t="str">
            <v>VIGILANTE ARMADO - 12X36 NOTURNO</v>
          </cell>
          <cell r="BJ123">
            <v>0</v>
          </cell>
        </row>
        <row r="124">
          <cell r="H124" t="str">
            <v>VIGILANTE ARMADO - 220 H</v>
          </cell>
          <cell r="BJ124">
            <v>392.05908906666662</v>
          </cell>
        </row>
        <row r="125">
          <cell r="H125" t="str">
            <v>VIGILANTE ARMADO - 12X36 NOTURNO</v>
          </cell>
          <cell r="BJ125">
            <v>361.85638178181819</v>
          </cell>
        </row>
        <row r="126">
          <cell r="H126" t="str">
            <v>VIGILANTE ARMADO - 12X36 NOTURNO</v>
          </cell>
          <cell r="BJ126">
            <v>361.85638178181819</v>
          </cell>
        </row>
        <row r="127">
          <cell r="H127" t="str">
            <v>VIGILANTE ARMADO - 12X36 DIURNO</v>
          </cell>
          <cell r="BJ127">
            <v>302.23388</v>
          </cell>
        </row>
        <row r="128">
          <cell r="H128" t="str">
            <v>VIGILANTE ARMADO - 12X36 DIURNO</v>
          </cell>
          <cell r="BJ128">
            <v>302.23388</v>
          </cell>
        </row>
        <row r="129">
          <cell r="H129" t="str">
            <v>VIGILANTE ARMADO - 12X36 DIURNO</v>
          </cell>
          <cell r="BJ129">
            <v>302.23388</v>
          </cell>
        </row>
        <row r="130">
          <cell r="H130" t="str">
            <v>VIGILANTE ARMADO - 12X36 DIURNO</v>
          </cell>
          <cell r="BJ130">
            <v>0</v>
          </cell>
        </row>
        <row r="131">
          <cell r="H131" t="str">
            <v>VIGILANTE ARMADO - 12X36 DIURNO</v>
          </cell>
          <cell r="BJ131">
            <v>302.23388</v>
          </cell>
        </row>
        <row r="132">
          <cell r="H132" t="str">
            <v>VIGILANTE ARMADO - 220 H</v>
          </cell>
          <cell r="BJ132">
            <v>392.05908906666662</v>
          </cell>
        </row>
        <row r="133">
          <cell r="H133" t="str">
            <v>VIGILANTE ARMADO - 220 H</v>
          </cell>
          <cell r="BJ133">
            <v>0</v>
          </cell>
        </row>
        <row r="134">
          <cell r="H134" t="str">
            <v>VIGILANTE ARMADO - 12X36 NOTURNO</v>
          </cell>
          <cell r="BJ134">
            <v>361.85638178181819</v>
          </cell>
        </row>
        <row r="135">
          <cell r="H135" t="str">
            <v>VIGILANTE ARMADO - 12X36 NOTURNO</v>
          </cell>
          <cell r="BJ135">
            <v>361.85638178181819</v>
          </cell>
        </row>
        <row r="136">
          <cell r="H136" t="str">
            <v>VIGILANTE ARMADO - 220 H</v>
          </cell>
          <cell r="BJ136">
            <v>392.05908906666662</v>
          </cell>
        </row>
        <row r="137">
          <cell r="H137" t="str">
            <v>VIGILANTE ARMADO - 12X36 DIURNO</v>
          </cell>
          <cell r="BJ137">
            <v>0</v>
          </cell>
        </row>
        <row r="138">
          <cell r="H138" t="str">
            <v>VIGILANTE ARMADO - 12X36 DIURNO</v>
          </cell>
          <cell r="BJ138">
            <v>0</v>
          </cell>
        </row>
        <row r="139">
          <cell r="H139" t="str">
            <v>VIGILANTE ARMADO - 12X36 DIURNO</v>
          </cell>
          <cell r="BJ139">
            <v>302.23388</v>
          </cell>
        </row>
        <row r="140">
          <cell r="H140" t="str">
            <v>VIGILANTE ARMADO - 12X36 NOTURNO</v>
          </cell>
          <cell r="BJ140">
            <v>361.85638178181819</v>
          </cell>
        </row>
        <row r="141">
          <cell r="H141" t="str">
            <v>VIGILANTE ARMADO - 12X36 DIURNO</v>
          </cell>
          <cell r="BJ141">
            <v>0</v>
          </cell>
        </row>
        <row r="142">
          <cell r="H142" t="str">
            <v>VIGILANTE ARMADO - 12X36 DIURNO</v>
          </cell>
          <cell r="BJ142">
            <v>0</v>
          </cell>
        </row>
        <row r="143">
          <cell r="H143" t="str">
            <v>VIGILANTE ARMADO - 12X36 DIURNO</v>
          </cell>
          <cell r="BJ143">
            <v>302.23388</v>
          </cell>
        </row>
        <row r="144">
          <cell r="H144" t="str">
            <v>VIGILANTE ARMADO - 12X36 NOTURNO</v>
          </cell>
          <cell r="BJ144">
            <v>0</v>
          </cell>
        </row>
        <row r="145">
          <cell r="H145" t="str">
            <v>VIGILANTE ARMADO - 12X36 NOTURNO</v>
          </cell>
          <cell r="BJ145">
            <v>361.85638178181819</v>
          </cell>
        </row>
        <row r="146">
          <cell r="H146" t="str">
            <v>VIGILANTE ARMADO - 220 H</v>
          </cell>
          <cell r="BJ146">
            <v>392.05908906666662</v>
          </cell>
        </row>
        <row r="147">
          <cell r="H147" t="str">
            <v>VIGILANTE ARMADO - 12X36 NOTURNO</v>
          </cell>
          <cell r="BJ147">
            <v>361.85638178181819</v>
          </cell>
        </row>
        <row r="148">
          <cell r="H148" t="str">
            <v>VIGILANTE ARMADO - 12X36 DIURNO</v>
          </cell>
          <cell r="BJ148">
            <v>302.23388</v>
          </cell>
        </row>
        <row r="149">
          <cell r="H149" t="str">
            <v>VIGILANTE ARMADO - 12X36 DIURNO</v>
          </cell>
          <cell r="BJ149">
            <v>0</v>
          </cell>
        </row>
        <row r="150">
          <cell r="H150" t="str">
            <v>VIGILANTE ARMADO - 12X36 DIURNO</v>
          </cell>
          <cell r="BJ150">
            <v>302.23388</v>
          </cell>
        </row>
        <row r="151">
          <cell r="H151" t="str">
            <v>VIGILANTE ARMADO - 12X36 NOTURNO</v>
          </cell>
          <cell r="BJ151">
            <v>361.85638178181819</v>
          </cell>
        </row>
        <row r="152">
          <cell r="H152" t="str">
            <v>VIGILANTE ARMADO - 12X36 NOTURNO</v>
          </cell>
          <cell r="BJ152">
            <v>0</v>
          </cell>
        </row>
        <row r="153">
          <cell r="H153" t="str">
            <v>VIGILANTE ARMADO - 12X36 NOTURNO</v>
          </cell>
          <cell r="BJ153">
            <v>0</v>
          </cell>
        </row>
        <row r="154">
          <cell r="H154" t="str">
            <v>VIGILANTE ARMADO - 220 H</v>
          </cell>
          <cell r="BJ154">
            <v>392.05908906666662</v>
          </cell>
        </row>
        <row r="155">
          <cell r="H155" t="str">
            <v>VIGILANTE ARMADO - 220 H</v>
          </cell>
          <cell r="BJ155">
            <v>392.05908906666662</v>
          </cell>
        </row>
        <row r="156">
          <cell r="H156" t="str">
            <v>VIGILANTE ARMADO - 220 H</v>
          </cell>
          <cell r="BJ156">
            <v>0</v>
          </cell>
        </row>
        <row r="157">
          <cell r="H157" t="str">
            <v>VIGILANTE ARMADO - 220 H</v>
          </cell>
          <cell r="BJ157">
            <v>0</v>
          </cell>
        </row>
        <row r="158">
          <cell r="H158" t="str">
            <v>VIGILANTE ARMADO - 220 H</v>
          </cell>
          <cell r="BJ158">
            <v>0</v>
          </cell>
        </row>
        <row r="159">
          <cell r="H159" t="str">
            <v>VIGILANTE ARMADO - 220 H</v>
          </cell>
          <cell r="BJ159">
            <v>0</v>
          </cell>
        </row>
        <row r="160">
          <cell r="H160" t="str">
            <v>VIGILANTE ARMADO - 220 H</v>
          </cell>
          <cell r="BJ160">
            <v>0</v>
          </cell>
        </row>
        <row r="161">
          <cell r="H161" t="str">
            <v>VIGILANTE ARMADO - 220 H</v>
          </cell>
          <cell r="BJ161">
            <v>0</v>
          </cell>
        </row>
        <row r="162">
          <cell r="H162" t="str">
            <v>VIGILANTE ARMADO - 12X36 DIURNO</v>
          </cell>
          <cell r="BJ162">
            <v>302.23388</v>
          </cell>
        </row>
        <row r="163">
          <cell r="H163" t="str">
            <v>VIGILANTE ARMADO - 12X36 DIURNO</v>
          </cell>
          <cell r="BJ163">
            <v>0</v>
          </cell>
        </row>
        <row r="164">
          <cell r="H164" t="str">
            <v>VIGILANTE ARMADO - 12X36 DIURNO</v>
          </cell>
          <cell r="BJ164">
            <v>302.23388</v>
          </cell>
        </row>
        <row r="165">
          <cell r="H165" t="str">
            <v>VIGILANTE ARMADO - 12X36 DIURNO</v>
          </cell>
          <cell r="BJ165">
            <v>302.23388</v>
          </cell>
        </row>
        <row r="166">
          <cell r="H166" t="str">
            <v>VIGILANTE ARMADO - 12X36 DIURNO</v>
          </cell>
          <cell r="BJ166">
            <v>0</v>
          </cell>
        </row>
        <row r="167">
          <cell r="H167" t="str">
            <v>VIGILANTE ARMADO - 12X36 NOTURNO</v>
          </cell>
          <cell r="BJ167">
            <v>0</v>
          </cell>
        </row>
        <row r="168">
          <cell r="H168" t="str">
            <v>VIGILANTE ARMADO - 12X36 NOTURNO</v>
          </cell>
          <cell r="BJ168">
            <v>0</v>
          </cell>
        </row>
        <row r="169">
          <cell r="H169" t="str">
            <v>VIGILANTE ARMADO - 12X36 NOTURNO</v>
          </cell>
          <cell r="BJ169">
            <v>361.85638178181819</v>
          </cell>
        </row>
        <row r="170">
          <cell r="H170" t="str">
            <v>VIGILANTE ARMADO - 12X36 NOTURNO</v>
          </cell>
          <cell r="BJ170">
            <v>0</v>
          </cell>
        </row>
        <row r="171">
          <cell r="H171" t="str">
            <v>VIGILANTE ARMADO - 12X36 NOTURNO</v>
          </cell>
          <cell r="BJ171">
            <v>361.85638178181819</v>
          </cell>
        </row>
        <row r="172">
          <cell r="H172" t="str">
            <v>VIGILANTE ARMADO - 12X36 NOTURNO</v>
          </cell>
          <cell r="BJ172">
            <v>0</v>
          </cell>
        </row>
        <row r="173">
          <cell r="H173" t="str">
            <v>VIGILANTE ARMADO - 12X36 NOTURNO</v>
          </cell>
          <cell r="BJ173">
            <v>361.85638178181819</v>
          </cell>
        </row>
        <row r="174">
          <cell r="H174" t="str">
            <v>VIGILANTE ARMADO - 12X36 DIURNO</v>
          </cell>
          <cell r="BJ174">
            <v>302.23388</v>
          </cell>
        </row>
        <row r="175">
          <cell r="H175" t="str">
            <v>VIGILANTE ARMADO - 12X36 NOTURNO</v>
          </cell>
          <cell r="BJ175">
            <v>361.85638178181819</v>
          </cell>
        </row>
        <row r="176">
          <cell r="H176" t="str">
            <v>VIGILANTE ARMADO - 220 H</v>
          </cell>
          <cell r="BJ176">
            <v>392.05908906666662</v>
          </cell>
        </row>
        <row r="177">
          <cell r="H177" t="str">
            <v>VIGILANTE ARMADO - 220 H</v>
          </cell>
          <cell r="BJ177">
            <v>0</v>
          </cell>
        </row>
        <row r="178">
          <cell r="H178" t="str">
            <v>VIGILANTE ARMADO - 12X36 DIURNO</v>
          </cell>
          <cell r="BJ178">
            <v>302.23388</v>
          </cell>
        </row>
        <row r="179">
          <cell r="H179" t="str">
            <v>VIGILANTE ARMADO - 12X36 DIURNO</v>
          </cell>
          <cell r="BJ179">
            <v>302.23388</v>
          </cell>
        </row>
        <row r="180">
          <cell r="H180" t="str">
            <v>VIGILANTE ARMADO - 12X36 NOTURNO</v>
          </cell>
          <cell r="BJ180">
            <v>361.85638178181819</v>
          </cell>
        </row>
        <row r="181">
          <cell r="H181" t="str">
            <v>VIGILANTE ARMADO - 12X36 NOTURNO</v>
          </cell>
          <cell r="BJ181">
            <v>361.85638178181819</v>
          </cell>
        </row>
        <row r="182">
          <cell r="H182" t="str">
            <v>VIGILANTE ARMADO - 12X36 DIURNO</v>
          </cell>
          <cell r="BJ182">
            <v>302.23388</v>
          </cell>
        </row>
        <row r="183">
          <cell r="H183" t="str">
            <v>VIGILANTE ARMADO - 12X36 NOTURNO</v>
          </cell>
          <cell r="BJ183">
            <v>361.85638178181819</v>
          </cell>
        </row>
        <row r="184">
          <cell r="H184" t="str">
            <v>VIGILANTE ARMADO - 12X36 NOTURNO</v>
          </cell>
          <cell r="BJ184">
            <v>361.85638178181819</v>
          </cell>
        </row>
        <row r="185">
          <cell r="H185" t="str">
            <v>VIGILANTE ARMADO - 12X36 DIURNO</v>
          </cell>
          <cell r="BJ185">
            <v>302.23388</v>
          </cell>
        </row>
        <row r="186">
          <cell r="H186"/>
          <cell r="BJ186"/>
        </row>
        <row r="187">
          <cell r="H187"/>
          <cell r="BJ187"/>
        </row>
        <row r="190">
          <cell r="H190"/>
        </row>
        <row r="195">
          <cell r="H195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415.08</v>
          </cell>
        </row>
        <row r="12">
          <cell r="B12">
            <v>1</v>
          </cell>
          <cell r="F12" t="str">
            <v>VIGILANTE ARMADO - 220 H</v>
          </cell>
          <cell r="R12">
            <v>415.08</v>
          </cell>
        </row>
        <row r="13">
          <cell r="B13">
            <v>1</v>
          </cell>
          <cell r="F13" t="str">
            <v>VIGILANTE ARMADO - 220 H</v>
          </cell>
          <cell r="R13">
            <v>415.08</v>
          </cell>
        </row>
        <row r="14">
          <cell r="B14">
            <v>1</v>
          </cell>
          <cell r="F14" t="str">
            <v>VIGILANTE ARMADO - 220 H</v>
          </cell>
          <cell r="R14">
            <v>415.08</v>
          </cell>
        </row>
        <row r="15">
          <cell r="B15">
            <v>1</v>
          </cell>
          <cell r="F15" t="str">
            <v>VIGILANTE ARMADO - 220 H</v>
          </cell>
          <cell r="R15">
            <v>415.08</v>
          </cell>
        </row>
        <row r="16">
          <cell r="B16">
            <v>1</v>
          </cell>
          <cell r="F16" t="str">
            <v>VIGILANTE ARMADO - 12X36 NOTURNO</v>
          </cell>
          <cell r="R16">
            <v>321.68700000000001</v>
          </cell>
        </row>
        <row r="17">
          <cell r="B17">
            <v>1</v>
          </cell>
          <cell r="F17" t="str">
            <v>VIGILANTE ARMADO - 12X36 NOTURNO</v>
          </cell>
          <cell r="R17">
            <v>321.68700000000001</v>
          </cell>
        </row>
        <row r="18">
          <cell r="B18">
            <v>1</v>
          </cell>
          <cell r="F18" t="str">
            <v>VIGILANTE ARMADO - 12X36 NOTURNO</v>
          </cell>
          <cell r="R18">
            <v>321.68700000000001</v>
          </cell>
        </row>
        <row r="19">
          <cell r="B19">
            <v>0</v>
          </cell>
          <cell r="F19" t="str">
            <v>VIGILANTE ARMADO - 12X36 NOTURNO</v>
          </cell>
          <cell r="R19">
            <v>0</v>
          </cell>
        </row>
        <row r="20">
          <cell r="B20">
            <v>1</v>
          </cell>
          <cell r="F20" t="str">
            <v>VIGILANTE ARMADO - 12X36 DIURNO</v>
          </cell>
          <cell r="R20">
            <v>321.68700000000001</v>
          </cell>
        </row>
        <row r="21">
          <cell r="B21">
            <v>1</v>
          </cell>
          <cell r="F21" t="str">
            <v>VIGILANTE ARMADO - 12X36 NOTURNO</v>
          </cell>
          <cell r="R21">
            <v>321.68700000000001</v>
          </cell>
        </row>
        <row r="22">
          <cell r="B22">
            <v>1</v>
          </cell>
          <cell r="F22" t="str">
            <v>VIGILANTE ARMADO - 12X36 NOTURNO</v>
          </cell>
          <cell r="R22">
            <v>321.68700000000001</v>
          </cell>
        </row>
        <row r="23">
          <cell r="B23">
            <v>0</v>
          </cell>
          <cell r="F23" t="str">
            <v>VIGILANTE ARMADO - 12X36 NOTURNO</v>
          </cell>
          <cell r="R23">
            <v>0</v>
          </cell>
        </row>
        <row r="24">
          <cell r="B24">
            <v>1</v>
          </cell>
          <cell r="F24" t="str">
            <v>VIGILANTE ARMADO - 12X36 DIURNO</v>
          </cell>
          <cell r="R24">
            <v>321.68700000000001</v>
          </cell>
        </row>
        <row r="25">
          <cell r="B25">
            <v>0</v>
          </cell>
          <cell r="F25" t="str">
            <v>VIGILANTE ARMADO - 12X36 NOTURNO</v>
          </cell>
          <cell r="R25">
            <v>0</v>
          </cell>
        </row>
        <row r="26">
          <cell r="B26">
            <v>0</v>
          </cell>
          <cell r="F26" t="str">
            <v>VIGILANTE ARMADO - 12X36 DIURNO</v>
          </cell>
          <cell r="R26">
            <v>0</v>
          </cell>
        </row>
        <row r="27">
          <cell r="B27">
            <v>1</v>
          </cell>
          <cell r="F27" t="str">
            <v>VIGILANTE ARMADO - 12X36 NOTURNO</v>
          </cell>
          <cell r="R27">
            <v>321.68700000000001</v>
          </cell>
        </row>
        <row r="28">
          <cell r="B28">
            <v>1</v>
          </cell>
          <cell r="F28" t="str">
            <v>VIGILANTE ARMADO - 220 H</v>
          </cell>
          <cell r="R28">
            <v>415.08</v>
          </cell>
        </row>
        <row r="29">
          <cell r="B29">
            <v>1</v>
          </cell>
          <cell r="F29" t="str">
            <v>VIGILANTE ARMADO - 12X36 DIURNO</v>
          </cell>
          <cell r="R29">
            <v>321.68700000000001</v>
          </cell>
        </row>
        <row r="30">
          <cell r="B30">
            <v>1</v>
          </cell>
          <cell r="F30" t="str">
            <v>VIGILANTE ARMADO - 220 H</v>
          </cell>
          <cell r="R30">
            <v>415.08</v>
          </cell>
        </row>
        <row r="31">
          <cell r="B31">
            <v>1</v>
          </cell>
          <cell r="F31" t="str">
            <v>VIGILANTE ARMADO - 12X36 NOTURNO</v>
          </cell>
          <cell r="R31">
            <v>321.68700000000001</v>
          </cell>
        </row>
        <row r="32">
          <cell r="B32">
            <v>1</v>
          </cell>
          <cell r="F32" t="str">
            <v>VIGILANTE ARMADO - 12X36 NOTURNO</v>
          </cell>
          <cell r="R32">
            <v>321.68700000000001</v>
          </cell>
        </row>
        <row r="33">
          <cell r="B33">
            <v>0</v>
          </cell>
          <cell r="F33" t="str">
            <v>VIGILANTE ARMADO - 12X36 DIURNO</v>
          </cell>
          <cell r="R33">
            <v>0</v>
          </cell>
        </row>
        <row r="34">
          <cell r="B34">
            <v>1</v>
          </cell>
          <cell r="F34" t="str">
            <v>VIGILANTE ARMADO - 12X36 DIURNO</v>
          </cell>
          <cell r="R34">
            <v>321.68700000000001</v>
          </cell>
        </row>
        <row r="35">
          <cell r="B35">
            <v>0</v>
          </cell>
          <cell r="F35" t="str">
            <v>VIGILANTE ARMADO - 12X36 DIURNO</v>
          </cell>
          <cell r="R35">
            <v>0</v>
          </cell>
        </row>
        <row r="36">
          <cell r="B36">
            <v>1</v>
          </cell>
          <cell r="F36" t="str">
            <v>VIGILANTE ARMADO - 12X36 DIURNO</v>
          </cell>
          <cell r="R36">
            <v>321.68700000000001</v>
          </cell>
        </row>
        <row r="37">
          <cell r="B37">
            <v>0</v>
          </cell>
          <cell r="F37" t="str">
            <v>VIGILANTE ARMADO - 12X36 DIURNO</v>
          </cell>
          <cell r="R37">
            <v>0</v>
          </cell>
        </row>
        <row r="38">
          <cell r="B38">
            <v>1</v>
          </cell>
          <cell r="F38" t="str">
            <v>VIGILANTE ARMADO - 12X36 DIURNO</v>
          </cell>
          <cell r="R38">
            <v>321.68700000000001</v>
          </cell>
        </row>
        <row r="39">
          <cell r="B39">
            <v>0</v>
          </cell>
          <cell r="F39" t="str">
            <v>VIGILANTE ARMADO - 12X36 DIURNO</v>
          </cell>
          <cell r="R39">
            <v>0</v>
          </cell>
        </row>
        <row r="40">
          <cell r="B40">
            <v>1</v>
          </cell>
          <cell r="F40" t="str">
            <v>VIGILANTE ARMADO - 12X36 DIURNO</v>
          </cell>
          <cell r="R40">
            <v>321.68700000000001</v>
          </cell>
        </row>
        <row r="41">
          <cell r="B41">
            <v>1</v>
          </cell>
          <cell r="F41" t="str">
            <v>VIGILANTE ARMADO - 12X36 DIURNO</v>
          </cell>
          <cell r="R41">
            <v>321.68700000000001</v>
          </cell>
        </row>
        <row r="42">
          <cell r="B42">
            <v>1</v>
          </cell>
          <cell r="F42" t="str">
            <v>VIGILANTE ARMADO - 220 H</v>
          </cell>
          <cell r="R42">
            <v>415.08</v>
          </cell>
        </row>
        <row r="43">
          <cell r="B43">
            <v>1</v>
          </cell>
          <cell r="F43" t="str">
            <v>VIGILANTE ARMADO - 12X36 NOTURNO</v>
          </cell>
          <cell r="R43">
            <v>321.68700000000001</v>
          </cell>
        </row>
        <row r="44">
          <cell r="B44">
            <v>1</v>
          </cell>
          <cell r="F44" t="str">
            <v>VIGILANTE ARMADO - 220 H</v>
          </cell>
          <cell r="R44">
            <v>415.08</v>
          </cell>
        </row>
        <row r="45">
          <cell r="B45">
            <v>0</v>
          </cell>
          <cell r="F45" t="str">
            <v>VIGILANTE ARMADO - 12X36 DIURNO</v>
          </cell>
          <cell r="R45">
            <v>0</v>
          </cell>
        </row>
        <row r="46">
          <cell r="B46">
            <v>1</v>
          </cell>
          <cell r="F46" t="str">
            <v>VIGILANTE ARMADO - 220 H</v>
          </cell>
          <cell r="R46">
            <v>415.08</v>
          </cell>
        </row>
        <row r="47">
          <cell r="B47">
            <v>0</v>
          </cell>
          <cell r="F47" t="str">
            <v>VIGILANTE ARMADO - 12X36 DIURNO</v>
          </cell>
          <cell r="R47">
            <v>0</v>
          </cell>
        </row>
        <row r="48">
          <cell r="B48">
            <v>1</v>
          </cell>
          <cell r="F48" t="str">
            <v>VIGILANTE ARMADO - 12X36 DIURNO</v>
          </cell>
          <cell r="R48">
            <v>321.68700000000001</v>
          </cell>
        </row>
        <row r="49">
          <cell r="B49">
            <v>1</v>
          </cell>
          <cell r="F49" t="str">
            <v>VIGILANTE ARMADO - 12X36 DIURNO</v>
          </cell>
          <cell r="R49">
            <v>321.68700000000001</v>
          </cell>
        </row>
        <row r="50">
          <cell r="B50">
            <v>1</v>
          </cell>
          <cell r="F50" t="str">
            <v>VIGILANTE ARMADO - 220 H</v>
          </cell>
          <cell r="R50">
            <v>415.08</v>
          </cell>
        </row>
        <row r="51">
          <cell r="B51">
            <v>0</v>
          </cell>
          <cell r="F51" t="str">
            <v>VIGILANTE ARMADO - 12X36 DIURNO</v>
          </cell>
          <cell r="R51">
            <v>0</v>
          </cell>
        </row>
        <row r="52">
          <cell r="B52">
            <v>1</v>
          </cell>
          <cell r="F52" t="str">
            <v>VIGILANTE ARMADO - 12X36 DIURNO</v>
          </cell>
          <cell r="R52">
            <v>321.68700000000001</v>
          </cell>
        </row>
        <row r="53">
          <cell r="B53">
            <v>1</v>
          </cell>
          <cell r="F53" t="str">
            <v>VIGILANTE ARMADO - 220 H</v>
          </cell>
          <cell r="R53">
            <v>415.08</v>
          </cell>
        </row>
        <row r="54">
          <cell r="B54">
            <v>0</v>
          </cell>
          <cell r="F54" t="str">
            <v>VIGILANTE ARMADO - 12X36 NOTURNO</v>
          </cell>
          <cell r="R54">
            <v>0</v>
          </cell>
        </row>
        <row r="55">
          <cell r="B55">
            <v>1</v>
          </cell>
          <cell r="F55" t="str">
            <v>VIGILANTE ARMADO - 12X36 DIURNO</v>
          </cell>
          <cell r="R55">
            <v>321.68700000000001</v>
          </cell>
        </row>
        <row r="56">
          <cell r="B56">
            <v>1</v>
          </cell>
          <cell r="F56" t="str">
            <v>VIGILANTE ARMADO - 12X36 DIURNO</v>
          </cell>
          <cell r="R56">
            <v>321.68700000000001</v>
          </cell>
        </row>
        <row r="57">
          <cell r="B57">
            <v>0</v>
          </cell>
          <cell r="F57" t="str">
            <v>VIGILANTE ARMADO - 12X36 DIURNO</v>
          </cell>
          <cell r="R57">
            <v>0</v>
          </cell>
        </row>
        <row r="58">
          <cell r="B58">
            <v>1</v>
          </cell>
          <cell r="F58" t="str">
            <v>VIGILANTE ARMADO - 220 H</v>
          </cell>
          <cell r="R58">
            <v>415.08</v>
          </cell>
        </row>
        <row r="59">
          <cell r="B59">
            <v>1</v>
          </cell>
          <cell r="F59" t="str">
            <v>VIGILANTE ARMADO - 12X36 DIURNO</v>
          </cell>
          <cell r="R59">
            <v>321.68700000000001</v>
          </cell>
        </row>
        <row r="60">
          <cell r="B60">
            <v>1</v>
          </cell>
          <cell r="F60" t="str">
            <v>VIGILANTE ARMADO - 12X36 NOTURNO</v>
          </cell>
          <cell r="R60">
            <v>321.68700000000001</v>
          </cell>
        </row>
        <row r="61">
          <cell r="B61">
            <v>0</v>
          </cell>
          <cell r="F61" t="str">
            <v>VIGILANTE ARMADO - 12X36 DIURNO</v>
          </cell>
          <cell r="R61">
            <v>0</v>
          </cell>
        </row>
        <row r="62">
          <cell r="B62">
            <v>1</v>
          </cell>
          <cell r="F62" t="str">
            <v>VIGILANTE ARMADO - 12X36 DIURNO</v>
          </cell>
          <cell r="R62">
            <v>321.68700000000001</v>
          </cell>
        </row>
        <row r="63">
          <cell r="B63">
            <v>1</v>
          </cell>
          <cell r="F63" t="str">
            <v>VIGILANTE ARMADO - 12X36 NOTURNO</v>
          </cell>
          <cell r="R63">
            <v>321.68700000000001</v>
          </cell>
        </row>
        <row r="64">
          <cell r="B64">
            <v>0</v>
          </cell>
          <cell r="F64" t="str">
            <v>VIGILANTE ARMADO - 12X36 NOTURNO</v>
          </cell>
          <cell r="R64">
            <v>0</v>
          </cell>
        </row>
        <row r="65">
          <cell r="B65">
            <v>1</v>
          </cell>
          <cell r="F65" t="str">
            <v>VIGILANTE ARMADO - 12X36 DIURNO</v>
          </cell>
          <cell r="R65">
            <v>321.68700000000001</v>
          </cell>
        </row>
        <row r="66">
          <cell r="B66">
            <v>1</v>
          </cell>
          <cell r="F66" t="str">
            <v>VIGILANTE ARMADO - 12X36 NOTURNO</v>
          </cell>
          <cell r="R66">
            <v>321.68700000000001</v>
          </cell>
        </row>
        <row r="67">
          <cell r="B67">
            <v>1</v>
          </cell>
          <cell r="F67" t="str">
            <v>VIGILANTE ARMADO - 12X36 DIURNO</v>
          </cell>
          <cell r="R67">
            <v>321.68700000000001</v>
          </cell>
        </row>
        <row r="68">
          <cell r="B68">
            <v>1</v>
          </cell>
          <cell r="F68" t="str">
            <v>VIGILANTE ARMADO - 12X36 DIURNO</v>
          </cell>
          <cell r="R68">
            <v>321.68700000000001</v>
          </cell>
        </row>
        <row r="69">
          <cell r="B69">
            <v>0</v>
          </cell>
          <cell r="F69" t="str">
            <v>VIGILANTE ARMADO - 220 H</v>
          </cell>
          <cell r="R69">
            <v>0</v>
          </cell>
        </row>
        <row r="70">
          <cell r="B70">
            <v>1</v>
          </cell>
          <cell r="F70" t="str">
            <v>VIGILANTE ARMADO - 220 H</v>
          </cell>
          <cell r="R70">
            <v>415.08</v>
          </cell>
        </row>
        <row r="71">
          <cell r="B71">
            <v>1</v>
          </cell>
          <cell r="F71" t="str">
            <v>VIGILANTE ARMADO - 12X36 DIURNO</v>
          </cell>
          <cell r="R71">
            <v>321.68700000000001</v>
          </cell>
        </row>
        <row r="72">
          <cell r="B72">
            <v>0</v>
          </cell>
          <cell r="F72" t="str">
            <v>VIGILANTE ARMADO - 12X36 NOTURNO</v>
          </cell>
          <cell r="R72">
            <v>0</v>
          </cell>
        </row>
        <row r="73">
          <cell r="B73">
            <v>0</v>
          </cell>
          <cell r="F73" t="str">
            <v>VIGILANTE ARMADO - 220 H</v>
          </cell>
          <cell r="R73">
            <v>0</v>
          </cell>
        </row>
        <row r="74">
          <cell r="B74">
            <v>1</v>
          </cell>
          <cell r="F74" t="str">
            <v>VIGILANTE ARMADO - 12X36 DIURNO</v>
          </cell>
          <cell r="R74">
            <v>321.68700000000001</v>
          </cell>
        </row>
        <row r="75">
          <cell r="B75">
            <v>0</v>
          </cell>
          <cell r="F75" t="str">
            <v>VIGILANTE ARMADO - 12X36 DIURNO</v>
          </cell>
          <cell r="R75">
            <v>0</v>
          </cell>
        </row>
        <row r="76">
          <cell r="B76">
            <v>1</v>
          </cell>
          <cell r="F76" t="str">
            <v>VIGILANTE ARMADO - 12X36 DIURNO</v>
          </cell>
          <cell r="R76">
            <v>321.68700000000001</v>
          </cell>
        </row>
        <row r="77">
          <cell r="B77">
            <v>1</v>
          </cell>
          <cell r="F77" t="str">
            <v>VIGILANTE ARMADO - 12X36 DIURNO</v>
          </cell>
          <cell r="R77">
            <v>321.68700000000001</v>
          </cell>
        </row>
        <row r="78">
          <cell r="B78">
            <v>1</v>
          </cell>
          <cell r="F78" t="str">
            <v>VIGILANTE ARMADO - 220 H</v>
          </cell>
          <cell r="R78">
            <v>415.08</v>
          </cell>
        </row>
        <row r="79">
          <cell r="B79">
            <v>0</v>
          </cell>
          <cell r="F79" t="str">
            <v>VIGILANTE ARMADO - 220 H</v>
          </cell>
          <cell r="R79">
            <v>0</v>
          </cell>
        </row>
        <row r="80">
          <cell r="B80">
            <v>0</v>
          </cell>
          <cell r="F80" t="str">
            <v>VIGILANTE ARMADO - 220 H</v>
          </cell>
          <cell r="R80">
            <v>0</v>
          </cell>
        </row>
        <row r="81">
          <cell r="B81">
            <v>1</v>
          </cell>
          <cell r="F81" t="str">
            <v>VIGILANTE ARMADO - 220 H</v>
          </cell>
          <cell r="R81">
            <v>415.08</v>
          </cell>
        </row>
        <row r="82">
          <cell r="B82">
            <v>1</v>
          </cell>
          <cell r="F82" t="str">
            <v>VIGILANTE ARMADO - 220 H</v>
          </cell>
          <cell r="R82">
            <v>415.08</v>
          </cell>
        </row>
        <row r="83">
          <cell r="B83">
            <v>0</v>
          </cell>
          <cell r="F83" t="str">
            <v>VIGILANTE ARMADO - 220 H</v>
          </cell>
          <cell r="R83">
            <v>0</v>
          </cell>
        </row>
        <row r="84">
          <cell r="B84">
            <v>1</v>
          </cell>
          <cell r="F84" t="str">
            <v>VIGILANTE ARMADO - 220 H</v>
          </cell>
          <cell r="R84">
            <v>415.08</v>
          </cell>
        </row>
        <row r="85">
          <cell r="B85">
            <v>1</v>
          </cell>
          <cell r="F85" t="str">
            <v>VIGILANTE ARMADO - 220 H</v>
          </cell>
          <cell r="R85">
            <v>415.08</v>
          </cell>
        </row>
        <row r="86">
          <cell r="B86">
            <v>0</v>
          </cell>
          <cell r="F86" t="str">
            <v>VIGILANTE ARMADO - 220 H</v>
          </cell>
          <cell r="R86">
            <v>0</v>
          </cell>
        </row>
        <row r="87">
          <cell r="B87">
            <v>1</v>
          </cell>
          <cell r="F87" t="str">
            <v>VIGILANTE ARMADO - 12X36 NOTURNO</v>
          </cell>
          <cell r="R87">
            <v>321.68700000000001</v>
          </cell>
        </row>
        <row r="88">
          <cell r="B88">
            <v>1</v>
          </cell>
          <cell r="F88" t="str">
            <v>VIGILANTE ARMADO - 12X36 NOTURNO</v>
          </cell>
          <cell r="R88">
            <v>321.68700000000001</v>
          </cell>
        </row>
        <row r="89">
          <cell r="B89">
            <v>0</v>
          </cell>
          <cell r="F89" t="str">
            <v>VIGILANTE ARMADO - 12X36 NOTURNO</v>
          </cell>
          <cell r="R89">
            <v>0</v>
          </cell>
        </row>
        <row r="90">
          <cell r="B90">
            <v>1</v>
          </cell>
          <cell r="F90" t="str">
            <v>VIGILANTE ARMADO - 12X36 DIURNO</v>
          </cell>
          <cell r="R90">
            <v>321.68700000000001</v>
          </cell>
        </row>
        <row r="91">
          <cell r="B91">
            <v>1</v>
          </cell>
          <cell r="F91" t="str">
            <v>VIGILANTE ARMADO - 12X36 DIURNO</v>
          </cell>
          <cell r="R91">
            <v>321.68700000000001</v>
          </cell>
        </row>
        <row r="92">
          <cell r="B92">
            <v>1</v>
          </cell>
          <cell r="F92" t="str">
            <v>VIGILANTE ARMADO - 220 H</v>
          </cell>
          <cell r="R92">
            <v>415.08</v>
          </cell>
        </row>
        <row r="93">
          <cell r="B93">
            <v>1</v>
          </cell>
          <cell r="F93" t="str">
            <v>VIGILANTE ARMADO - 220 H</v>
          </cell>
          <cell r="R93">
            <v>415.08</v>
          </cell>
        </row>
        <row r="94">
          <cell r="B94">
            <v>1</v>
          </cell>
          <cell r="F94" t="str">
            <v>VIGILANTE ARMADO - 220 H</v>
          </cell>
          <cell r="R94">
            <v>415.08</v>
          </cell>
        </row>
        <row r="95">
          <cell r="B95">
            <v>1</v>
          </cell>
          <cell r="F95" t="str">
            <v>VIGILANTE ARMADO - 12X36 DIURNO</v>
          </cell>
          <cell r="R95">
            <v>321.68700000000001</v>
          </cell>
        </row>
        <row r="96">
          <cell r="B96">
            <v>1</v>
          </cell>
          <cell r="F96" t="str">
            <v>VIGILANTE ARMADO - 12X36 NOTURNO</v>
          </cell>
          <cell r="R96">
            <v>321.68700000000001</v>
          </cell>
        </row>
        <row r="97">
          <cell r="B97">
            <v>1</v>
          </cell>
          <cell r="F97" t="str">
            <v>VIGILANTE ARMADO - 12X36 DIURNO</v>
          </cell>
          <cell r="R97">
            <v>321.68700000000001</v>
          </cell>
        </row>
        <row r="98">
          <cell r="B98">
            <v>1</v>
          </cell>
          <cell r="F98" t="str">
            <v>VIGILANTE ARMADO - 12X36 NOTURNO</v>
          </cell>
          <cell r="R98">
            <v>321.68700000000001</v>
          </cell>
        </row>
        <row r="99">
          <cell r="B99">
            <v>0</v>
          </cell>
          <cell r="F99" t="str">
            <v>VIGILANTE ARMADO - 220 H</v>
          </cell>
          <cell r="R99">
            <v>0</v>
          </cell>
        </row>
        <row r="100">
          <cell r="B100">
            <v>1</v>
          </cell>
          <cell r="F100" t="str">
            <v>VIGILANTE ARMADO - 220 H</v>
          </cell>
          <cell r="R100">
            <v>415.08</v>
          </cell>
        </row>
        <row r="101">
          <cell r="B101">
            <v>1</v>
          </cell>
          <cell r="F101" t="str">
            <v>VIGILANTE ARMADO - 220 H</v>
          </cell>
          <cell r="R101">
            <v>415.08</v>
          </cell>
        </row>
        <row r="102">
          <cell r="B102">
            <v>0</v>
          </cell>
          <cell r="F102" t="str">
            <v>VIGILANTE ARMADO - 220 H</v>
          </cell>
          <cell r="R102">
            <v>0</v>
          </cell>
        </row>
        <row r="103">
          <cell r="B103">
            <v>0</v>
          </cell>
          <cell r="F103" t="str">
            <v>VIGILANTE ARMADO - 220 H</v>
          </cell>
          <cell r="R103">
            <v>0</v>
          </cell>
        </row>
        <row r="104">
          <cell r="B104">
            <v>1</v>
          </cell>
          <cell r="F104" t="str">
            <v>VIGILANTE ARMADO - 220 H</v>
          </cell>
          <cell r="R104">
            <v>415.08</v>
          </cell>
        </row>
        <row r="105">
          <cell r="B105">
            <v>1</v>
          </cell>
          <cell r="F105" t="str">
            <v>VIGILANTE ARMADO - 220 H</v>
          </cell>
          <cell r="R105">
            <v>415.08</v>
          </cell>
        </row>
        <row r="106">
          <cell r="B106">
            <v>1</v>
          </cell>
          <cell r="F106" t="str">
            <v>VIGILANTE ARMADO - 220 H</v>
          </cell>
          <cell r="R106">
            <v>415.08</v>
          </cell>
        </row>
        <row r="107">
          <cell r="B107">
            <v>1</v>
          </cell>
          <cell r="F107" t="str">
            <v>VIGILANTE ARMADO - 220 H</v>
          </cell>
          <cell r="R107">
            <v>415.08</v>
          </cell>
        </row>
        <row r="108">
          <cell r="B108">
            <v>0</v>
          </cell>
          <cell r="F108" t="str">
            <v>VIGILANTE ARMADO - 12X36 DIURNO</v>
          </cell>
          <cell r="R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415.08</v>
          </cell>
        </row>
        <row r="110">
          <cell r="B110">
            <v>1</v>
          </cell>
          <cell r="F110" t="str">
            <v>VIGILANTE ARMADO - 12X36 DIURNO</v>
          </cell>
          <cell r="R110">
            <v>321.68700000000001</v>
          </cell>
        </row>
        <row r="111">
          <cell r="B111">
            <v>0</v>
          </cell>
          <cell r="F111" t="str">
            <v>VIGILANTE ARMADO - 12X36 NOTURNO</v>
          </cell>
          <cell r="R111">
            <v>0</v>
          </cell>
        </row>
        <row r="112">
          <cell r="B112">
            <v>1</v>
          </cell>
          <cell r="F112" t="str">
            <v>VIGILANTE ARMADO - 12X36 NOTURNO</v>
          </cell>
          <cell r="R112">
            <v>321.68700000000001</v>
          </cell>
        </row>
        <row r="113">
          <cell r="B113">
            <v>1</v>
          </cell>
          <cell r="F113" t="str">
            <v>VIGILANTE ARMADO - 12X36 DIURNO</v>
          </cell>
          <cell r="R113">
            <v>321.68700000000001</v>
          </cell>
        </row>
        <row r="114">
          <cell r="B114">
            <v>0</v>
          </cell>
          <cell r="F114" t="str">
            <v>VIGILANTE ARMADO - 12X36 DIURNO</v>
          </cell>
          <cell r="R114">
            <v>0</v>
          </cell>
        </row>
        <row r="115">
          <cell r="B115">
            <v>1</v>
          </cell>
          <cell r="F115" t="str">
            <v>VIGILANTE ARMADO - 12X36 NOTURNO</v>
          </cell>
          <cell r="R115">
            <v>321.68700000000001</v>
          </cell>
        </row>
        <row r="116">
          <cell r="B116">
            <v>0</v>
          </cell>
          <cell r="F116" t="str">
            <v>VIGILANTE ARMADO - 12X36 NOTURNO</v>
          </cell>
          <cell r="R116">
            <v>0</v>
          </cell>
        </row>
        <row r="117">
          <cell r="B117">
            <v>0</v>
          </cell>
          <cell r="F117" t="str">
            <v>VIGILANTE ARMADO - 220 H</v>
          </cell>
          <cell r="R117">
            <v>0</v>
          </cell>
        </row>
        <row r="118">
          <cell r="B118">
            <v>1</v>
          </cell>
          <cell r="F118" t="str">
            <v>VIGILANTE ARMADO - 220 H</v>
          </cell>
          <cell r="R118">
            <v>415.08</v>
          </cell>
        </row>
        <row r="119">
          <cell r="B119">
            <v>1</v>
          </cell>
          <cell r="F119" t="str">
            <v>VIGILANTE ARMADO - 220 H</v>
          </cell>
          <cell r="R119">
            <v>415.08</v>
          </cell>
        </row>
        <row r="120">
          <cell r="B120">
            <v>1</v>
          </cell>
          <cell r="F120" t="str">
            <v>VIGILANTE ARMADO - 220 H</v>
          </cell>
          <cell r="R120">
            <v>415.08</v>
          </cell>
        </row>
        <row r="121">
          <cell r="B121">
            <v>0</v>
          </cell>
          <cell r="F121" t="str">
            <v>VIGILANTE ARMADO - 12X36 NOTURNO</v>
          </cell>
          <cell r="R121">
            <v>0</v>
          </cell>
        </row>
        <row r="122">
          <cell r="B122">
            <v>0</v>
          </cell>
          <cell r="F122" t="str">
            <v>VIGILANTE ARMADO - 12X36 NOTURNO</v>
          </cell>
          <cell r="R122">
            <v>0</v>
          </cell>
        </row>
        <row r="123">
          <cell r="B123">
            <v>0</v>
          </cell>
          <cell r="F123" t="str">
            <v>VIGILANTE ARMADO - 12X36 NOTURNO</v>
          </cell>
          <cell r="R123">
            <v>0</v>
          </cell>
        </row>
        <row r="124">
          <cell r="B124">
            <v>1</v>
          </cell>
          <cell r="F124" t="str">
            <v>VIGILANTE ARMADO - 220 H</v>
          </cell>
          <cell r="R124">
            <v>415.08</v>
          </cell>
        </row>
        <row r="125">
          <cell r="B125">
            <v>1</v>
          </cell>
          <cell r="F125" t="str">
            <v>VIGILANTE ARMADO - 12X36 NOTURNO</v>
          </cell>
          <cell r="R125">
            <v>321.68700000000001</v>
          </cell>
        </row>
        <row r="126">
          <cell r="B126">
            <v>1</v>
          </cell>
          <cell r="F126" t="str">
            <v>VIGILANTE ARMADO - 12X36 NOTURNO</v>
          </cell>
          <cell r="R126">
            <v>321.68700000000001</v>
          </cell>
        </row>
        <row r="127">
          <cell r="B127">
            <v>1</v>
          </cell>
          <cell r="F127" t="str">
            <v>VIGILANTE ARMADO - 12X36 DIURNO</v>
          </cell>
          <cell r="R127">
            <v>321.68700000000001</v>
          </cell>
        </row>
        <row r="128">
          <cell r="B128">
            <v>1</v>
          </cell>
          <cell r="F128" t="str">
            <v>VIGILANTE ARMADO - 12X36 DIURNO</v>
          </cell>
          <cell r="R128">
            <v>321.68700000000001</v>
          </cell>
        </row>
        <row r="129">
          <cell r="B129">
            <v>1</v>
          </cell>
          <cell r="F129" t="str">
            <v>VIGILANTE ARMADO - 12X36 DIURNO</v>
          </cell>
          <cell r="R129">
            <v>321.68700000000001</v>
          </cell>
        </row>
        <row r="130">
          <cell r="B130">
            <v>0</v>
          </cell>
          <cell r="F130" t="str">
            <v>VIGILANTE ARMADO - 12X36 DIURNO</v>
          </cell>
          <cell r="R130">
            <v>0</v>
          </cell>
        </row>
        <row r="131">
          <cell r="B131">
            <v>1</v>
          </cell>
          <cell r="F131" t="str">
            <v>VIGILANTE ARMADO - 12X36 DIURNO</v>
          </cell>
          <cell r="R131">
            <v>321.68700000000001</v>
          </cell>
        </row>
        <row r="132">
          <cell r="B132">
            <v>1</v>
          </cell>
          <cell r="F132" t="str">
            <v>VIGILANTE ARMADO - 220 H</v>
          </cell>
          <cell r="R132">
            <v>415.08</v>
          </cell>
        </row>
        <row r="133">
          <cell r="B133">
            <v>0</v>
          </cell>
          <cell r="F133" t="str">
            <v>VIGILANTE ARMADO - 220 H</v>
          </cell>
          <cell r="R133">
            <v>0</v>
          </cell>
        </row>
        <row r="134">
          <cell r="B134">
            <v>1</v>
          </cell>
          <cell r="F134" t="str">
            <v>VIGILANTE ARMADO - 12X36 NOTURNO</v>
          </cell>
          <cell r="R134">
            <v>321.68700000000001</v>
          </cell>
        </row>
        <row r="135">
          <cell r="B135">
            <v>1</v>
          </cell>
          <cell r="F135" t="str">
            <v>VIGILANTE ARMADO - 12X36 NOTURNO</v>
          </cell>
          <cell r="R135">
            <v>321.68700000000001</v>
          </cell>
        </row>
        <row r="136">
          <cell r="B136">
            <v>1</v>
          </cell>
          <cell r="F136" t="str">
            <v>VIGILANTE ARMADO - 220 H</v>
          </cell>
          <cell r="R136">
            <v>415.08</v>
          </cell>
        </row>
        <row r="137">
          <cell r="B137">
            <v>0</v>
          </cell>
          <cell r="F137" t="str">
            <v>VIGILANTE ARMADO - 12X36 DIURNO</v>
          </cell>
          <cell r="R137">
            <v>0</v>
          </cell>
        </row>
        <row r="138">
          <cell r="B138">
            <v>0</v>
          </cell>
          <cell r="F138" t="str">
            <v>VIGILANTE ARMADO - 12X36 DIURNO</v>
          </cell>
          <cell r="R138">
            <v>0</v>
          </cell>
        </row>
        <row r="139">
          <cell r="B139">
            <v>1</v>
          </cell>
          <cell r="F139" t="str">
            <v>VIGILANTE ARMADO - 12X36 DIURNO</v>
          </cell>
          <cell r="R139">
            <v>321.68700000000001</v>
          </cell>
        </row>
        <row r="140">
          <cell r="B140">
            <v>1</v>
          </cell>
          <cell r="F140" t="str">
            <v>VIGILANTE ARMADO - 12X36 NOTURNO</v>
          </cell>
          <cell r="R140">
            <v>321.68700000000001</v>
          </cell>
        </row>
        <row r="141">
          <cell r="B141">
            <v>0</v>
          </cell>
          <cell r="F141" t="str">
            <v>VIGILANTE ARMADO - 12X36 DIURNO</v>
          </cell>
          <cell r="R141">
            <v>0</v>
          </cell>
        </row>
        <row r="142">
          <cell r="B142">
            <v>0</v>
          </cell>
          <cell r="F142" t="str">
            <v>VIGILANTE ARMADO - 12X36 DIURNO</v>
          </cell>
          <cell r="R142">
            <v>0</v>
          </cell>
        </row>
        <row r="143">
          <cell r="B143">
            <v>1</v>
          </cell>
          <cell r="F143" t="str">
            <v>VIGILANTE ARMADO - 12X36 DIURNO</v>
          </cell>
          <cell r="R143">
            <v>321.68700000000001</v>
          </cell>
        </row>
        <row r="144">
          <cell r="B144">
            <v>0</v>
          </cell>
          <cell r="F144" t="str">
            <v>VIGILANTE ARMADO - 12X36 NOTURNO</v>
          </cell>
          <cell r="R144">
            <v>0</v>
          </cell>
        </row>
        <row r="145">
          <cell r="B145">
            <v>1</v>
          </cell>
          <cell r="F145" t="str">
            <v>VIGILANTE ARMADO - 12X36 NOTURNO</v>
          </cell>
          <cell r="R145">
            <v>321.68700000000001</v>
          </cell>
        </row>
        <row r="146">
          <cell r="B146">
            <v>1</v>
          </cell>
          <cell r="F146" t="str">
            <v>VIGILANTE ARMADO - 220 H</v>
          </cell>
          <cell r="R146">
            <v>415.08</v>
          </cell>
        </row>
        <row r="147">
          <cell r="B147">
            <v>1</v>
          </cell>
          <cell r="F147" t="str">
            <v>VIGILANTE ARMADO - 12X36 NOTURNO</v>
          </cell>
          <cell r="R147">
            <v>321.68700000000001</v>
          </cell>
        </row>
        <row r="148">
          <cell r="B148">
            <v>1</v>
          </cell>
          <cell r="F148" t="str">
            <v>VIGILANTE ARMADO - 12X36 DIURNO</v>
          </cell>
          <cell r="R148">
            <v>321.68700000000001</v>
          </cell>
        </row>
        <row r="149">
          <cell r="B149">
            <v>0</v>
          </cell>
          <cell r="F149" t="str">
            <v>VIGILANTE ARMADO - 12X36 DIURNO</v>
          </cell>
          <cell r="R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321.68700000000001</v>
          </cell>
        </row>
        <row r="151">
          <cell r="B151">
            <v>1</v>
          </cell>
          <cell r="F151" t="str">
            <v>VIGILANTE ARMADO - 12X36 NOTURNO</v>
          </cell>
          <cell r="R151">
            <v>321.68700000000001</v>
          </cell>
        </row>
        <row r="152">
          <cell r="B152">
            <v>0</v>
          </cell>
          <cell r="F152" t="str">
            <v>VIGILANTE ARMADO - 12X36 NOTURNO</v>
          </cell>
          <cell r="R152">
            <v>0</v>
          </cell>
        </row>
        <row r="153">
          <cell r="B153">
            <v>0</v>
          </cell>
          <cell r="F153" t="str">
            <v>VIGILANTE ARMADO - 12X36 NOTURNO</v>
          </cell>
          <cell r="R153">
            <v>0</v>
          </cell>
        </row>
        <row r="154">
          <cell r="B154">
            <v>1</v>
          </cell>
          <cell r="F154" t="str">
            <v>VIGILANTE ARMADO - 220 H</v>
          </cell>
          <cell r="R154">
            <v>415.08</v>
          </cell>
        </row>
        <row r="155">
          <cell r="B155">
            <v>1</v>
          </cell>
          <cell r="F155" t="str">
            <v>VIGILANTE ARMADO - 220 H</v>
          </cell>
          <cell r="R155">
            <v>415.08</v>
          </cell>
        </row>
        <row r="156">
          <cell r="B156">
            <v>0</v>
          </cell>
          <cell r="F156" t="str">
            <v>VIGILANTE ARMADO - 220 H</v>
          </cell>
          <cell r="R156">
            <v>0</v>
          </cell>
        </row>
        <row r="157">
          <cell r="B157">
            <v>0</v>
          </cell>
          <cell r="F157" t="str">
            <v>VIGILANTE ARMADO - 220 H</v>
          </cell>
          <cell r="R157">
            <v>0</v>
          </cell>
        </row>
        <row r="158">
          <cell r="B158">
            <v>0</v>
          </cell>
          <cell r="F158" t="str">
            <v>VIGILANTE ARMADO - 220 H</v>
          </cell>
          <cell r="R158">
            <v>0</v>
          </cell>
        </row>
        <row r="159">
          <cell r="B159">
            <v>0</v>
          </cell>
          <cell r="F159" t="str">
            <v>VIGILANTE ARMADO - 220 H</v>
          </cell>
          <cell r="R159">
            <v>0</v>
          </cell>
        </row>
        <row r="160">
          <cell r="B160">
            <v>0</v>
          </cell>
          <cell r="F160" t="str">
            <v>VIGILANTE ARMADO - 220 H</v>
          </cell>
          <cell r="R160">
            <v>0</v>
          </cell>
        </row>
        <row r="161">
          <cell r="B161">
            <v>0</v>
          </cell>
          <cell r="F161" t="str">
            <v>VIGILANTE ARMADO - 220 H</v>
          </cell>
          <cell r="R161">
            <v>0</v>
          </cell>
        </row>
        <row r="162">
          <cell r="B162">
            <v>1</v>
          </cell>
          <cell r="F162" t="str">
            <v>VIGILANTE ARMADO - 12X36 DIURNO</v>
          </cell>
          <cell r="R162">
            <v>321.68700000000001</v>
          </cell>
        </row>
        <row r="163">
          <cell r="B163">
            <v>0</v>
          </cell>
          <cell r="F163" t="str">
            <v>VIGILANTE ARMADO - 12X36 DIURNO</v>
          </cell>
          <cell r="R163">
            <v>0</v>
          </cell>
        </row>
        <row r="164">
          <cell r="B164">
            <v>1</v>
          </cell>
          <cell r="F164" t="str">
            <v>VIGILANTE ARMADO - 12X36 DIURNO</v>
          </cell>
          <cell r="R164">
            <v>321.68700000000001</v>
          </cell>
        </row>
        <row r="165">
          <cell r="B165">
            <v>1</v>
          </cell>
          <cell r="F165" t="str">
            <v>VIGILANTE ARMADO - 12X36 DIURNO</v>
          </cell>
          <cell r="R165">
            <v>321.68700000000001</v>
          </cell>
        </row>
        <row r="166">
          <cell r="B166">
            <v>0</v>
          </cell>
          <cell r="F166" t="str">
            <v>VIGILANTE ARMADO - 12X36 DIURNO</v>
          </cell>
          <cell r="R166">
            <v>0</v>
          </cell>
        </row>
        <row r="167">
          <cell r="B167">
            <v>0</v>
          </cell>
          <cell r="F167" t="str">
            <v>VIGILANTE ARMADO - 12X36 NOTURNO</v>
          </cell>
          <cell r="R167">
            <v>0</v>
          </cell>
        </row>
        <row r="168">
          <cell r="B168">
            <v>0</v>
          </cell>
          <cell r="F168" t="str">
            <v>VIGILANTE ARMADO - 12X36 NOTURNO</v>
          </cell>
          <cell r="R168">
            <v>0</v>
          </cell>
        </row>
        <row r="169">
          <cell r="B169">
            <v>1</v>
          </cell>
          <cell r="F169" t="str">
            <v>VIGILANTE ARMADO - 12X36 NOTURNO</v>
          </cell>
          <cell r="R169">
            <v>321.68700000000001</v>
          </cell>
        </row>
        <row r="170">
          <cell r="B170">
            <v>0</v>
          </cell>
          <cell r="F170" t="str">
            <v>VIGILANTE ARMADO - 12X36 NOTURNO</v>
          </cell>
          <cell r="R170">
            <v>0</v>
          </cell>
        </row>
        <row r="171">
          <cell r="B171">
            <v>1</v>
          </cell>
          <cell r="F171" t="str">
            <v>VIGILANTE ARMADO - 12X36 NOTURNO</v>
          </cell>
          <cell r="R171">
            <v>321.68700000000001</v>
          </cell>
        </row>
        <row r="172">
          <cell r="B172">
            <v>0</v>
          </cell>
          <cell r="F172" t="str">
            <v>VIGILANTE ARMADO - 12X36 NOTURNO</v>
          </cell>
          <cell r="R172">
            <v>0</v>
          </cell>
        </row>
        <row r="173">
          <cell r="B173">
            <v>1</v>
          </cell>
          <cell r="F173" t="str">
            <v>VIGILANTE ARMADO - 12X36 NOTURNO</v>
          </cell>
          <cell r="R173">
            <v>321.68700000000001</v>
          </cell>
        </row>
        <row r="174">
          <cell r="B174">
            <v>1</v>
          </cell>
          <cell r="F174" t="str">
            <v>VIGILANTE ARMADO - 12X36 DIURNO</v>
          </cell>
          <cell r="R174">
            <v>321.68700000000001</v>
          </cell>
        </row>
        <row r="175">
          <cell r="B175">
            <v>1</v>
          </cell>
          <cell r="F175" t="str">
            <v>VIGILANTE ARMADO - 12X36 NOTURNO</v>
          </cell>
          <cell r="R175">
            <v>321.68700000000001</v>
          </cell>
        </row>
        <row r="176">
          <cell r="B176">
            <v>1</v>
          </cell>
          <cell r="F176" t="str">
            <v>VIGILANTE ARMADO - 220 H</v>
          </cell>
          <cell r="R176">
            <v>415.08</v>
          </cell>
        </row>
        <row r="177">
          <cell r="B177">
            <v>0</v>
          </cell>
          <cell r="F177" t="str">
            <v>VIGILANTE ARMADO - 220 H</v>
          </cell>
          <cell r="R177">
            <v>0</v>
          </cell>
        </row>
        <row r="178">
          <cell r="B178">
            <v>1</v>
          </cell>
          <cell r="F178" t="str">
            <v>VIGILANTE ARMADO - 12X36 DIURNO</v>
          </cell>
          <cell r="R178">
            <v>321.68700000000001</v>
          </cell>
        </row>
        <row r="179">
          <cell r="B179">
            <v>1</v>
          </cell>
          <cell r="F179" t="str">
            <v>VIGILANTE ARMADO - 12X36 DIURNO</v>
          </cell>
          <cell r="R179">
            <v>321.68700000000001</v>
          </cell>
        </row>
        <row r="180">
          <cell r="B180">
            <v>1</v>
          </cell>
          <cell r="F180" t="str">
            <v>VIGILANTE ARMADO - 12X36 NOTURNO</v>
          </cell>
          <cell r="R180">
            <v>321.68700000000001</v>
          </cell>
        </row>
        <row r="181">
          <cell r="B181">
            <v>1</v>
          </cell>
          <cell r="F181" t="str">
            <v>VIGILANTE ARMADO - 12X36 NOTURNO</v>
          </cell>
          <cell r="R181">
            <v>321.68700000000001</v>
          </cell>
        </row>
        <row r="182">
          <cell r="B182">
            <v>1</v>
          </cell>
          <cell r="F182" t="str">
            <v>VIGILANTE ARMADO - 12X36 DIURNO</v>
          </cell>
          <cell r="R182">
            <v>321.68700000000001</v>
          </cell>
        </row>
        <row r="183">
          <cell r="B183">
            <v>1</v>
          </cell>
          <cell r="F183" t="str">
            <v>VIGILANTE ARMADO - 12X36 NOTURNO</v>
          </cell>
          <cell r="R183">
            <v>321.68700000000001</v>
          </cell>
        </row>
        <row r="184">
          <cell r="B184">
            <v>1</v>
          </cell>
          <cell r="F184" t="str">
            <v>VIGILANTE ARMADO - 12X36 NOTURNO</v>
          </cell>
          <cell r="R184">
            <v>321.68700000000001</v>
          </cell>
        </row>
        <row r="185">
          <cell r="B185">
            <v>1</v>
          </cell>
          <cell r="F185" t="str">
            <v>VIGILANTE ARMADO - 12X36 DIURNO</v>
          </cell>
          <cell r="R185">
            <v>321.68700000000001</v>
          </cell>
        </row>
        <row r="186">
          <cell r="B186"/>
          <cell r="F186"/>
          <cell r="R186"/>
        </row>
        <row r="187">
          <cell r="B187"/>
          <cell r="F187"/>
          <cell r="R187"/>
        </row>
        <row r="194">
          <cell r="B194" t="str">
            <v>FOI DEFINIDO QUE A METODOLOGIA DO CÁLCULO DE DIAS PARA VA E VT SERÁ IGUAL A "DIAS (20) MENOS DIAS ÚTEIS NÃO TRABALHADOS"</v>
          </cell>
          <cell r="F194"/>
          <cell r="R194"/>
        </row>
        <row r="195">
          <cell r="B195" t="str">
            <v xml:space="preserve">INICIALMENTE, QUANDO HOUVER FALTAS, FÉRIAS, AFASTAMENTOS, ETC, COM SUBSTITUTO, OS DIAS TRABALHADOS PELO SUBSTITUTO PODERÃO SER LANÇADOS NO TITULAR. </v>
          </cell>
          <cell r="F195"/>
          <cell r="R195"/>
        </row>
        <row r="196">
          <cell r="B196" t="str">
            <v>COM RELAÇÃO AO VALE TRANSPORTE, O DESCONTO DE 6% TERÁ SEMPRE DE SER PROPORCIONALIZADO PELOS DIAS TRABALHADOS NO MÊS (ISSO PARA O TITULAR E O SUBSTITUTO, SE HOUVER)</v>
          </cell>
          <cell r="F196"/>
          <cell r="R196"/>
        </row>
        <row r="197">
          <cell r="B197" t="str">
            <v>COM RELAÇÃO AO VALE TRANSPORTE, NAS FÉRIAS E FALTAS COM SUBSTITUTO, A REGRA É SEGUIR O TITULAR. SE ELE RECEBE O SUBSTITUTO RECEBE. SE NÃO RECEBE, O SUBSTITUTO NÃO RECEBE.</v>
          </cell>
          <cell r="F197"/>
          <cell r="R197"/>
        </row>
        <row r="198">
          <cell r="B198" t="str">
            <v>COM RELAÇÃO AO VALE TRANSPORTE, NAS LICENÇAS MATERNIDADE OU INSS E NAS DEMISSÕES,  A REGRA É SEGUIR O SUBSTITUTO OU NOVO CONTRATADO.</v>
          </cell>
          <cell r="F198"/>
          <cell r="R198"/>
        </row>
        <row r="199">
          <cell r="B199" t="str">
            <v>COM RELAÇÃO AO VALE TRANSPORTE, NO MÊS DA DEMISSÃO COM NOVO CONTRATADO,  SÓ PODE HAVER UM DESCONTO DE R$ 1,00  (POR DEFINIÇÃO SERÁ O DEMITIDO) POR POSTO DE TRABALHO.</v>
          </cell>
          <cell r="F199"/>
          <cell r="R199"/>
        </row>
        <row r="200">
          <cell r="B200" t="str">
            <v>COM RELAÇÃO AO VALE ALIMENTAÇÃO, OS VALORES DE CESTA BÁSICA SERÃO PROPORCIONALIZADOS. UTILIZAR O MESMO CRITÉRIO DOS TICKETS, OU SEJA, 20 DIAS MENOS DIAS ÚTEIS NÃO TRABALHADOS</v>
          </cell>
          <cell r="F200"/>
          <cell r="R200"/>
        </row>
      </sheetData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  2"/>
      <sheetName val="VA E VT  MENSAL "/>
      <sheetName val="Feriados"/>
      <sheetName val="saldos cartao"/>
      <sheetName val="FAT_10.2022"/>
      <sheetName val="VT"/>
      <sheetName val="ASSISTENCIA_MEDICA"/>
      <sheetName val="SEGURO_DE_VIDA"/>
      <sheetName val="ALIMENTACAO"/>
      <sheetName val="PLANO_ODONTOLOGICO"/>
      <sheetName val=" CESTA"/>
    </sheetNames>
    <sheetDataSet>
      <sheetData sheetId="0" refreshError="1"/>
      <sheetData sheetId="1" refreshError="1"/>
      <sheetData sheetId="2" refreshError="1"/>
      <sheetData sheetId="3">
        <row r="2">
          <cell r="Q2">
            <v>19</v>
          </cell>
        </row>
        <row r="3">
          <cell r="Q3">
            <v>19</v>
          </cell>
        </row>
        <row r="4">
          <cell r="G4" t="str">
            <v>CARGO</v>
          </cell>
          <cell r="O4" t="str">
            <v>DIAS TRABALHADOS</v>
          </cell>
          <cell r="Q4" t="str">
            <v>DIAS UTEIS TJ</v>
          </cell>
          <cell r="AA4" t="str">
            <v>TOTAL C/ DESCONTO</v>
          </cell>
          <cell r="AL4" t="str">
            <v>TOTAL VT</v>
          </cell>
        </row>
        <row r="5">
          <cell r="G5" t="str">
            <v>VIGILANTE ARMADO - 220 H</v>
          </cell>
          <cell r="O5">
            <v>30</v>
          </cell>
          <cell r="Q5">
            <v>19</v>
          </cell>
          <cell r="AA5">
            <v>394.33</v>
          </cell>
          <cell r="AL5">
            <v>0</v>
          </cell>
        </row>
        <row r="6">
          <cell r="G6" t="str">
            <v>VIGILANTE ARMADO - 220 H</v>
          </cell>
          <cell r="O6">
            <v>30</v>
          </cell>
          <cell r="Q6">
            <v>19</v>
          </cell>
          <cell r="AA6">
            <v>394.33</v>
          </cell>
          <cell r="AL6">
            <v>0</v>
          </cell>
        </row>
        <row r="7">
          <cell r="G7" t="str">
            <v>VIGILANTE ARMADO - 220 H</v>
          </cell>
          <cell r="O7">
            <v>30</v>
          </cell>
          <cell r="Q7">
            <v>19</v>
          </cell>
          <cell r="AA7">
            <v>394.33</v>
          </cell>
          <cell r="AL7">
            <v>0</v>
          </cell>
        </row>
        <row r="8">
          <cell r="G8" t="str">
            <v>VIGILANTE ARMADO - 220 H</v>
          </cell>
          <cell r="O8">
            <v>30</v>
          </cell>
          <cell r="Q8">
            <v>19</v>
          </cell>
          <cell r="AA8">
            <v>394.33</v>
          </cell>
          <cell r="AL8">
            <v>0</v>
          </cell>
        </row>
        <row r="9">
          <cell r="G9" t="str">
            <v>VIGILANTE ARMADO - 220 H</v>
          </cell>
          <cell r="O9">
            <v>30</v>
          </cell>
          <cell r="Q9">
            <v>19</v>
          </cell>
          <cell r="AA9">
            <v>394.33</v>
          </cell>
          <cell r="AL9">
            <v>0</v>
          </cell>
        </row>
        <row r="10">
          <cell r="G10" t="str">
            <v>VIGILANTE ARMADO - 12X36 NOTURNO</v>
          </cell>
          <cell r="O10">
            <v>30</v>
          </cell>
          <cell r="Q10">
            <v>15</v>
          </cell>
          <cell r="AA10">
            <v>311.31</v>
          </cell>
          <cell r="AL10">
            <v>0</v>
          </cell>
        </row>
        <row r="11">
          <cell r="G11" t="str">
            <v>VIGILANTE ARMADO - 12X36 NOTURNO</v>
          </cell>
          <cell r="O11">
            <v>30</v>
          </cell>
          <cell r="Q11">
            <v>16</v>
          </cell>
          <cell r="AA11">
            <v>332.06</v>
          </cell>
          <cell r="AL11">
            <v>285.86</v>
          </cell>
        </row>
        <row r="12">
          <cell r="G12" t="str">
            <v>VIGILANTE ARMADO - 12X36 NOTURNO</v>
          </cell>
          <cell r="O12">
            <v>30</v>
          </cell>
          <cell r="Q12">
            <v>16</v>
          </cell>
          <cell r="AA12">
            <v>332.06</v>
          </cell>
          <cell r="AL12">
            <v>0</v>
          </cell>
        </row>
        <row r="13">
          <cell r="G13" t="str">
            <v>VIGILANTE ARMADO - 12X36 DIURNO</v>
          </cell>
          <cell r="O13">
            <v>30</v>
          </cell>
          <cell r="Q13">
            <v>15</v>
          </cell>
          <cell r="AA13">
            <v>311.31</v>
          </cell>
          <cell r="AL13">
            <v>0</v>
          </cell>
        </row>
        <row r="14">
          <cell r="G14" t="str">
            <v>VIGILANTE ARMADO - 12X36 NOTURNO</v>
          </cell>
          <cell r="O14">
            <v>30</v>
          </cell>
          <cell r="Q14">
            <v>15</v>
          </cell>
          <cell r="AA14">
            <v>311.31</v>
          </cell>
          <cell r="AL14">
            <v>11.26</v>
          </cell>
        </row>
        <row r="15">
          <cell r="G15" t="str">
            <v>VIGILANTE ARMADO - 12X36 NOTURNO</v>
          </cell>
          <cell r="O15">
            <v>27</v>
          </cell>
          <cell r="Q15">
            <v>16</v>
          </cell>
          <cell r="AA15">
            <v>332.06</v>
          </cell>
          <cell r="AL15">
            <v>0</v>
          </cell>
        </row>
        <row r="16">
          <cell r="G16" t="str">
            <v>VIGILANTE ARMADO - 12X36 NOTURNO</v>
          </cell>
          <cell r="O16">
            <v>3</v>
          </cell>
          <cell r="Q16">
            <v>5</v>
          </cell>
          <cell r="AA16">
            <v>103.77</v>
          </cell>
          <cell r="AL16">
            <v>0</v>
          </cell>
        </row>
        <row r="17">
          <cell r="G17" t="str">
            <v>VIGILANTE ARMADO - 12X36 DIURNO</v>
          </cell>
          <cell r="O17">
            <v>10</v>
          </cell>
          <cell r="Q17">
            <v>5</v>
          </cell>
          <cell r="AA17">
            <v>103.77</v>
          </cell>
          <cell r="AL17">
            <v>0</v>
          </cell>
        </row>
        <row r="18">
          <cell r="G18" t="str">
            <v>VIGILANTE ARMADO - 12X36 DIURNO</v>
          </cell>
          <cell r="O18">
            <v>20</v>
          </cell>
          <cell r="Q18">
            <v>11</v>
          </cell>
          <cell r="AA18">
            <v>228.29</v>
          </cell>
          <cell r="AL18">
            <v>0</v>
          </cell>
        </row>
        <row r="19">
          <cell r="G19" t="str">
            <v>VIGILANTE ARMADO - 12X36 NOTURNO</v>
          </cell>
          <cell r="O19">
            <v>29</v>
          </cell>
          <cell r="Q19">
            <v>15</v>
          </cell>
          <cell r="AA19">
            <v>311.31</v>
          </cell>
          <cell r="AL19">
            <v>0</v>
          </cell>
        </row>
        <row r="20">
          <cell r="G20" t="str">
            <v>VIGILANTE ARMADO - 12X36 NOTURNO</v>
          </cell>
          <cell r="O20">
            <v>1</v>
          </cell>
          <cell r="Q20">
            <v>1</v>
          </cell>
          <cell r="AA20">
            <v>20.75</v>
          </cell>
          <cell r="AL20">
            <v>0</v>
          </cell>
        </row>
        <row r="21">
          <cell r="G21" t="str">
            <v>VIGILANTE ARMADO - 220 H</v>
          </cell>
          <cell r="O21">
            <v>30</v>
          </cell>
          <cell r="Q21">
            <v>19</v>
          </cell>
          <cell r="AA21">
            <v>394.33</v>
          </cell>
          <cell r="AL21">
            <v>0</v>
          </cell>
        </row>
        <row r="22">
          <cell r="G22" t="str">
            <v>VIGILANTE ARMADO - 12X36 DIURNO</v>
          </cell>
          <cell r="O22">
            <v>30</v>
          </cell>
          <cell r="Q22">
            <v>16</v>
          </cell>
          <cell r="AA22">
            <v>332.06</v>
          </cell>
          <cell r="AL22">
            <v>100.9</v>
          </cell>
        </row>
        <row r="23">
          <cell r="G23" t="str">
            <v>VIGILANTE ARMADO - 220 H</v>
          </cell>
          <cell r="O23">
            <v>10</v>
          </cell>
          <cell r="Q23">
            <v>5</v>
          </cell>
          <cell r="AA23">
            <v>103.77</v>
          </cell>
          <cell r="AL23">
            <v>0</v>
          </cell>
        </row>
        <row r="24">
          <cell r="G24" t="str">
            <v>VIGILANTE ARMADO - 220 H</v>
          </cell>
          <cell r="O24">
            <v>20</v>
          </cell>
          <cell r="Q24">
            <v>14</v>
          </cell>
          <cell r="AA24">
            <v>290.56</v>
          </cell>
          <cell r="AL24">
            <v>0</v>
          </cell>
        </row>
        <row r="25">
          <cell r="G25" t="str">
            <v>VIGILANTE ARMADO - 12X36 NOTURNO</v>
          </cell>
          <cell r="O25">
            <v>30</v>
          </cell>
          <cell r="Q25">
            <v>15</v>
          </cell>
          <cell r="AA25">
            <v>311.31</v>
          </cell>
          <cell r="AL25">
            <v>0</v>
          </cell>
        </row>
        <row r="26">
          <cell r="G26" t="str">
            <v>VIGILANTE ARMADO - 12X36 NOTURNO</v>
          </cell>
          <cell r="O26">
            <v>30</v>
          </cell>
          <cell r="Q26">
            <v>16</v>
          </cell>
          <cell r="AA26">
            <v>332.06</v>
          </cell>
          <cell r="AL26">
            <v>0</v>
          </cell>
        </row>
        <row r="27">
          <cell r="G27" t="str">
            <v>VIGILANTE ARMADO - 12X36 DIURNO</v>
          </cell>
          <cell r="O27">
            <v>30</v>
          </cell>
          <cell r="Q27">
            <v>16</v>
          </cell>
          <cell r="AA27">
            <v>332.06</v>
          </cell>
          <cell r="AL27">
            <v>0</v>
          </cell>
        </row>
        <row r="28">
          <cell r="G28" t="str">
            <v>VIGILANTE ARMADO - 12X36 DIURNO</v>
          </cell>
          <cell r="O28">
            <v>30</v>
          </cell>
          <cell r="Q28">
            <v>16</v>
          </cell>
          <cell r="AA28">
            <v>332.06</v>
          </cell>
          <cell r="AL28">
            <v>0</v>
          </cell>
        </row>
        <row r="29">
          <cell r="G29" t="str">
            <v>VIGILANTE ARMADO - 12X36 DIURNO</v>
          </cell>
          <cell r="O29">
            <v>30</v>
          </cell>
          <cell r="Q29">
            <v>16</v>
          </cell>
          <cell r="AA29">
            <v>332.06</v>
          </cell>
          <cell r="AL29">
            <v>0</v>
          </cell>
        </row>
        <row r="30">
          <cell r="G30" t="str">
            <v>VIGILANTE ARMADO - 12X36 DIURNO</v>
          </cell>
          <cell r="O30">
            <v>30</v>
          </cell>
          <cell r="Q30">
            <v>15</v>
          </cell>
          <cell r="AA30">
            <v>311.31</v>
          </cell>
          <cell r="AL30">
            <v>0</v>
          </cell>
        </row>
        <row r="31">
          <cell r="G31" t="str">
            <v>VIGILANTE ARMADO - 12X36 DIURNO</v>
          </cell>
          <cell r="O31">
            <v>29</v>
          </cell>
          <cell r="Q31">
            <v>15</v>
          </cell>
          <cell r="AA31">
            <v>311.31</v>
          </cell>
          <cell r="AL31">
            <v>15.38</v>
          </cell>
        </row>
        <row r="32">
          <cell r="G32" t="str">
            <v>VIGILANTE ARMADO - 12X36 DIURNO</v>
          </cell>
          <cell r="O32">
            <v>1</v>
          </cell>
          <cell r="Q32">
            <v>1</v>
          </cell>
          <cell r="AA32">
            <v>20.75</v>
          </cell>
          <cell r="AL32">
            <v>0</v>
          </cell>
        </row>
        <row r="33">
          <cell r="G33" t="str">
            <v>VIGILANTE ARMADO - 220 H</v>
          </cell>
          <cell r="O33">
            <v>30</v>
          </cell>
          <cell r="Q33">
            <v>19</v>
          </cell>
          <cell r="AA33">
            <v>394.33</v>
          </cell>
          <cell r="AL33">
            <v>128.26</v>
          </cell>
        </row>
        <row r="34">
          <cell r="G34" t="str">
            <v>VIGILANTE ARMADO - 12X36 NOTURNO</v>
          </cell>
          <cell r="O34">
            <v>30</v>
          </cell>
          <cell r="Q34">
            <v>15</v>
          </cell>
          <cell r="AA34">
            <v>311.31</v>
          </cell>
          <cell r="AL34">
            <v>0</v>
          </cell>
        </row>
        <row r="35">
          <cell r="G35" t="str">
            <v>VIGILANTE ARMADO - 220 H</v>
          </cell>
          <cell r="O35">
            <v>30</v>
          </cell>
          <cell r="Q35">
            <v>19</v>
          </cell>
          <cell r="AA35">
            <v>394.33</v>
          </cell>
          <cell r="AL35">
            <v>0</v>
          </cell>
        </row>
        <row r="36">
          <cell r="G36" t="str">
            <v>VIGILANTE ARMADO - 220 H</v>
          </cell>
          <cell r="O36">
            <v>30</v>
          </cell>
          <cell r="Q36">
            <v>19</v>
          </cell>
          <cell r="AA36">
            <v>394.33</v>
          </cell>
          <cell r="AL36">
            <v>195.46</v>
          </cell>
        </row>
        <row r="37">
          <cell r="G37" t="str">
            <v>VIGILANTE ARMADO - 12X36 DIURNO</v>
          </cell>
          <cell r="O37">
            <v>28</v>
          </cell>
          <cell r="Q37">
            <v>13</v>
          </cell>
          <cell r="AA37">
            <v>269.8</v>
          </cell>
          <cell r="AL37">
            <v>46.51</v>
          </cell>
        </row>
        <row r="38">
          <cell r="G38" t="str">
            <v>VIGILANTE ARMADO - 12X36 DIURNO</v>
          </cell>
          <cell r="O38">
            <v>1</v>
          </cell>
          <cell r="Q38">
            <v>1</v>
          </cell>
          <cell r="AA38">
            <v>20.75</v>
          </cell>
          <cell r="AL38">
            <v>0</v>
          </cell>
        </row>
        <row r="39">
          <cell r="G39" t="str">
            <v>VIGILANTE ARMADO - 12X36 DIURNO</v>
          </cell>
          <cell r="O39">
            <v>1</v>
          </cell>
          <cell r="Q39">
            <v>1</v>
          </cell>
          <cell r="AA39">
            <v>20.75</v>
          </cell>
          <cell r="AL39">
            <v>0</v>
          </cell>
        </row>
        <row r="40">
          <cell r="G40" t="str">
            <v>VIGILANTE ARMADO - 12X36 DIURNO</v>
          </cell>
          <cell r="O40">
            <v>9</v>
          </cell>
          <cell r="Q40">
            <v>4</v>
          </cell>
          <cell r="AA40">
            <v>83.02</v>
          </cell>
          <cell r="AL40">
            <v>0</v>
          </cell>
        </row>
        <row r="41">
          <cell r="G41" t="str">
            <v>VIGILANTE ARMADO - 12X36 DIURNO</v>
          </cell>
          <cell r="O41">
            <v>21</v>
          </cell>
          <cell r="Q41">
            <v>12</v>
          </cell>
          <cell r="AA41">
            <v>249.05</v>
          </cell>
          <cell r="AL41">
            <v>0</v>
          </cell>
        </row>
        <row r="42">
          <cell r="G42" t="str">
            <v>VIGILANTE ARMADO - 220 H</v>
          </cell>
          <cell r="O42">
            <v>30</v>
          </cell>
          <cell r="Q42">
            <v>19</v>
          </cell>
          <cell r="AA42">
            <v>394.33</v>
          </cell>
          <cell r="AL42">
            <v>85.26</v>
          </cell>
        </row>
        <row r="43">
          <cell r="G43" t="str">
            <v>VIGILANTE ARMADO - 12X36 DIURNO</v>
          </cell>
          <cell r="O43">
            <v>30</v>
          </cell>
          <cell r="Q43">
            <v>15</v>
          </cell>
          <cell r="AA43">
            <v>311.31</v>
          </cell>
          <cell r="AL43">
            <v>0</v>
          </cell>
        </row>
        <row r="44">
          <cell r="G44" t="str">
            <v>VIGILANTE ARMADO - 220 H</v>
          </cell>
          <cell r="O44">
            <v>30</v>
          </cell>
          <cell r="Q44">
            <v>19</v>
          </cell>
          <cell r="AA44">
            <v>394.33</v>
          </cell>
          <cell r="AL44">
            <v>0</v>
          </cell>
        </row>
        <row r="45">
          <cell r="G45" t="str">
            <v>VIGILANTE ARMADO - 12X36 DIURNO</v>
          </cell>
          <cell r="O45">
            <v>30</v>
          </cell>
          <cell r="Q45">
            <v>15</v>
          </cell>
          <cell r="AA45">
            <v>311.31</v>
          </cell>
          <cell r="AL45">
            <v>0</v>
          </cell>
        </row>
        <row r="46">
          <cell r="G46" t="str">
            <v>VIGILANTE ARMADO - 12X36 DIURNO</v>
          </cell>
          <cell r="O46">
            <v>30</v>
          </cell>
          <cell r="Q46">
            <v>16</v>
          </cell>
          <cell r="AA46">
            <v>332.06</v>
          </cell>
          <cell r="AL46">
            <v>0</v>
          </cell>
        </row>
        <row r="47">
          <cell r="G47" t="str">
            <v>VIGILANTE ARMADO - 220 H</v>
          </cell>
          <cell r="O47">
            <v>30</v>
          </cell>
          <cell r="Q47">
            <v>19</v>
          </cell>
          <cell r="AA47">
            <v>394.33</v>
          </cell>
          <cell r="AL47">
            <v>47.26</v>
          </cell>
        </row>
        <row r="48">
          <cell r="G48" t="str">
            <v>VIGILANTE ARMADO - 12X36 DIURNO</v>
          </cell>
          <cell r="O48">
            <v>30</v>
          </cell>
          <cell r="Q48">
            <v>15</v>
          </cell>
          <cell r="AA48">
            <v>311.31</v>
          </cell>
          <cell r="AL48">
            <v>0</v>
          </cell>
        </row>
        <row r="49">
          <cell r="G49" t="str">
            <v>VIGILANTE ARMADO - 12X36 NOTURNO</v>
          </cell>
          <cell r="O49">
            <v>30</v>
          </cell>
          <cell r="Q49">
            <v>15</v>
          </cell>
          <cell r="AA49">
            <v>311.31</v>
          </cell>
          <cell r="AL49">
            <v>0</v>
          </cell>
        </row>
        <row r="50">
          <cell r="G50" t="str">
            <v>VIGILANTE ARMADO - 12X36 DIURNO</v>
          </cell>
          <cell r="O50">
            <v>3</v>
          </cell>
          <cell r="Q50">
            <v>1</v>
          </cell>
          <cell r="AA50">
            <v>20.75</v>
          </cell>
          <cell r="AL50">
            <v>0</v>
          </cell>
        </row>
        <row r="51">
          <cell r="G51" t="str">
            <v>VIGILANTE ARMADO - 12X36 DIURNO</v>
          </cell>
          <cell r="O51">
            <v>27</v>
          </cell>
          <cell r="Q51">
            <v>15</v>
          </cell>
          <cell r="AA51">
            <v>311.31</v>
          </cell>
          <cell r="AL51">
            <v>0</v>
          </cell>
        </row>
        <row r="52">
          <cell r="G52" t="str">
            <v>VIGILANTE ARMADO - 12X36 NOTURNO</v>
          </cell>
          <cell r="O52">
            <v>30</v>
          </cell>
          <cell r="Q52">
            <v>16</v>
          </cell>
          <cell r="AA52">
            <v>332.06</v>
          </cell>
          <cell r="AL52">
            <v>0</v>
          </cell>
        </row>
        <row r="53">
          <cell r="G53" t="str">
            <v>VIGILANTE ARMADO - 12X36 DIURNO</v>
          </cell>
          <cell r="O53">
            <v>30</v>
          </cell>
          <cell r="Q53">
            <v>16</v>
          </cell>
          <cell r="AA53">
            <v>332.06</v>
          </cell>
          <cell r="AL53">
            <v>287.26</v>
          </cell>
        </row>
        <row r="54">
          <cell r="G54" t="str">
            <v>VIGILANTE ARMADO - 12X36 NOTURNO</v>
          </cell>
          <cell r="O54">
            <v>26</v>
          </cell>
          <cell r="Q54">
            <v>12</v>
          </cell>
          <cell r="AA54">
            <v>249.05</v>
          </cell>
          <cell r="AL54">
            <v>0</v>
          </cell>
        </row>
        <row r="55">
          <cell r="G55" t="str">
            <v>VIGILANTE ARMADO - 12X36 NOTURNO</v>
          </cell>
          <cell r="O55">
            <v>3</v>
          </cell>
          <cell r="Q55">
            <v>3</v>
          </cell>
          <cell r="AA55">
            <v>62.26</v>
          </cell>
          <cell r="AL55">
            <v>0</v>
          </cell>
        </row>
        <row r="56">
          <cell r="G56" t="str">
            <v>VIGILANTE ARMADO - 12X36 DIURNO</v>
          </cell>
          <cell r="O56">
            <v>30</v>
          </cell>
          <cell r="Q56">
            <v>15</v>
          </cell>
          <cell r="AA56">
            <v>311.31</v>
          </cell>
          <cell r="AL56">
            <v>0</v>
          </cell>
        </row>
        <row r="57">
          <cell r="G57" t="str">
            <v>VIGILANTE ARMADO - 12X36 DIURNO</v>
          </cell>
          <cell r="O57">
            <v>30</v>
          </cell>
          <cell r="Q57">
            <v>16</v>
          </cell>
          <cell r="AA57">
            <v>332.06</v>
          </cell>
          <cell r="AL57">
            <v>0</v>
          </cell>
        </row>
        <row r="58">
          <cell r="G58" t="str">
            <v>VIGILANTE ARMADO - 220 H</v>
          </cell>
          <cell r="O58">
            <v>30</v>
          </cell>
          <cell r="Q58">
            <v>19</v>
          </cell>
          <cell r="AA58">
            <v>394.33</v>
          </cell>
          <cell r="AL58">
            <v>47.26</v>
          </cell>
        </row>
        <row r="59">
          <cell r="G59" t="str">
            <v>VIGILANTE ARMADO - 12X36 DIURNO</v>
          </cell>
          <cell r="O59">
            <v>2</v>
          </cell>
          <cell r="Q59">
            <v>1</v>
          </cell>
          <cell r="AA59">
            <v>20.75</v>
          </cell>
          <cell r="AL59">
            <v>0</v>
          </cell>
        </row>
        <row r="60">
          <cell r="G60" t="str">
            <v>VIGILANTE ARMADO - 12X36 DIURNO</v>
          </cell>
          <cell r="O60">
            <v>11</v>
          </cell>
          <cell r="Q60">
            <v>8</v>
          </cell>
          <cell r="AA60">
            <v>166.03</v>
          </cell>
          <cell r="AL60">
            <v>0</v>
          </cell>
        </row>
        <row r="61">
          <cell r="G61" t="str">
            <v>VIGILANTE ARMADO - 12X36 DIURNO</v>
          </cell>
          <cell r="O61">
            <v>4</v>
          </cell>
          <cell r="Q61">
            <v>4</v>
          </cell>
          <cell r="AA61">
            <v>83.02</v>
          </cell>
          <cell r="AL61">
            <v>0</v>
          </cell>
        </row>
        <row r="62">
          <cell r="G62" t="str">
            <v>VIGILANTE ARMADO - 12X36 NOTURNO</v>
          </cell>
          <cell r="O62">
            <v>0</v>
          </cell>
          <cell r="Q62">
            <v>0</v>
          </cell>
          <cell r="AA62">
            <v>0</v>
          </cell>
          <cell r="AL62">
            <v>0</v>
          </cell>
        </row>
        <row r="63">
          <cell r="G63" t="str">
            <v>VIGILANTE ARMADO - 12X36 DIURNO</v>
          </cell>
          <cell r="O63">
            <v>30</v>
          </cell>
          <cell r="Q63">
            <v>16</v>
          </cell>
          <cell r="AA63">
            <v>332.06</v>
          </cell>
          <cell r="AL63">
            <v>74.66</v>
          </cell>
        </row>
        <row r="64">
          <cell r="G64" t="str">
            <v>VIGILANTE ARMADO - 12X36 DIURNO</v>
          </cell>
          <cell r="O64">
            <v>30</v>
          </cell>
          <cell r="Q64">
            <v>16</v>
          </cell>
          <cell r="AA64">
            <v>332.06</v>
          </cell>
          <cell r="AL64">
            <v>0</v>
          </cell>
        </row>
        <row r="65">
          <cell r="G65" t="str">
            <v>VIGILANTE ARMADO - 12X36 DIURNO</v>
          </cell>
          <cell r="O65">
            <v>17</v>
          </cell>
          <cell r="Q65">
            <v>8</v>
          </cell>
          <cell r="AA65">
            <v>166.03</v>
          </cell>
          <cell r="AL65">
            <v>0</v>
          </cell>
        </row>
        <row r="66">
          <cell r="G66" t="str">
            <v>VIGILANTE ARMADO - 12X36 DIURNO</v>
          </cell>
          <cell r="O66">
            <v>13</v>
          </cell>
          <cell r="Q66">
            <v>8</v>
          </cell>
          <cell r="AA66">
            <v>166.03</v>
          </cell>
          <cell r="AL66">
            <v>0</v>
          </cell>
        </row>
        <row r="67">
          <cell r="G67" t="str">
            <v>VIGILANTE ARMADO - 220 H</v>
          </cell>
          <cell r="O67">
            <v>29</v>
          </cell>
          <cell r="Q67">
            <v>19</v>
          </cell>
          <cell r="AA67">
            <v>394.33</v>
          </cell>
          <cell r="AL67">
            <v>0</v>
          </cell>
        </row>
        <row r="68">
          <cell r="G68" t="str">
            <v>VIGILANTE ARMADO - 220 H</v>
          </cell>
          <cell r="O68">
            <v>1</v>
          </cell>
          <cell r="Q68">
            <v>3</v>
          </cell>
          <cell r="AA68">
            <v>62.26</v>
          </cell>
          <cell r="AL68">
            <v>0</v>
          </cell>
        </row>
        <row r="69">
          <cell r="G69" t="str">
            <v>VIGILANTE ARMADO - 220 H</v>
          </cell>
          <cell r="O69">
            <v>0</v>
          </cell>
          <cell r="Q69">
            <v>0</v>
          </cell>
          <cell r="AA69">
            <v>0</v>
          </cell>
          <cell r="AL69">
            <v>0</v>
          </cell>
        </row>
        <row r="70">
          <cell r="G70" t="str">
            <v>VIGILANTE ARMADO - 220 H</v>
          </cell>
          <cell r="O70">
            <v>30</v>
          </cell>
          <cell r="Q70">
            <v>19</v>
          </cell>
          <cell r="AA70">
            <v>394.33</v>
          </cell>
          <cell r="AL70">
            <v>0</v>
          </cell>
        </row>
        <row r="71">
          <cell r="G71" t="str">
            <v>VIGILANTE ARMADO - 220 H</v>
          </cell>
          <cell r="O71">
            <v>26</v>
          </cell>
          <cell r="Q71">
            <v>17</v>
          </cell>
          <cell r="AA71">
            <v>352.82</v>
          </cell>
          <cell r="AL71">
            <v>0</v>
          </cell>
        </row>
        <row r="72">
          <cell r="G72" t="str">
            <v>VIGILANTE ARMADO - 220 H</v>
          </cell>
          <cell r="O72">
            <v>4</v>
          </cell>
          <cell r="Q72">
            <v>3</v>
          </cell>
          <cell r="AA72">
            <v>62.26</v>
          </cell>
          <cell r="AL72">
            <v>0</v>
          </cell>
        </row>
        <row r="73">
          <cell r="G73" t="str">
            <v>VIGILANTE ARMADO - 220 H</v>
          </cell>
          <cell r="O73">
            <v>5</v>
          </cell>
          <cell r="Q73">
            <v>3</v>
          </cell>
          <cell r="AA73">
            <v>62.26</v>
          </cell>
          <cell r="AL73">
            <v>0</v>
          </cell>
        </row>
        <row r="74">
          <cell r="G74" t="str">
            <v>VIGILANTE ARMADO - 220 H</v>
          </cell>
          <cell r="O74">
            <v>25</v>
          </cell>
          <cell r="Q74">
            <v>16</v>
          </cell>
          <cell r="AA74">
            <v>332.06</v>
          </cell>
          <cell r="AL74">
            <v>0</v>
          </cell>
        </row>
        <row r="75">
          <cell r="G75" t="str">
            <v>VIGILANTE ARMADO - 220 H</v>
          </cell>
          <cell r="O75">
            <v>30</v>
          </cell>
          <cell r="Q75">
            <v>19</v>
          </cell>
          <cell r="AA75">
            <v>394.33</v>
          </cell>
          <cell r="AL75">
            <v>0</v>
          </cell>
        </row>
        <row r="76">
          <cell r="G76" t="str">
            <v>VIGILANTE ARMADO - 12X36 NOTURNO</v>
          </cell>
          <cell r="O76">
            <v>30</v>
          </cell>
          <cell r="Q76">
            <v>16</v>
          </cell>
          <cell r="AA76">
            <v>332.06</v>
          </cell>
          <cell r="AL76">
            <v>0</v>
          </cell>
        </row>
        <row r="77">
          <cell r="G77" t="str">
            <v>VIGILANTE ARMADO - 12X36 NOTURNO</v>
          </cell>
          <cell r="O77">
            <v>20</v>
          </cell>
          <cell r="Q77">
            <v>11</v>
          </cell>
          <cell r="AA77">
            <v>228.29</v>
          </cell>
          <cell r="AL77">
            <v>0</v>
          </cell>
        </row>
        <row r="78">
          <cell r="G78" t="str">
            <v>VIGILANTE ARMADO - 12X36 NOTURNO</v>
          </cell>
          <cell r="O78">
            <v>10</v>
          </cell>
          <cell r="Q78">
            <v>5</v>
          </cell>
          <cell r="AA78">
            <v>103.77</v>
          </cell>
          <cell r="AL78">
            <v>29.75</v>
          </cell>
        </row>
        <row r="79">
          <cell r="G79" t="str">
            <v>VIGILANTE ARMADO - 12X36 DIURNO</v>
          </cell>
          <cell r="O79">
            <v>30</v>
          </cell>
          <cell r="Q79">
            <v>16</v>
          </cell>
          <cell r="AA79">
            <v>332.06</v>
          </cell>
          <cell r="AL79">
            <v>81.06</v>
          </cell>
        </row>
        <row r="80">
          <cell r="G80" t="str">
            <v>VIGILANTE ARMADO - 12X36 DIURNO</v>
          </cell>
          <cell r="O80">
            <v>30</v>
          </cell>
          <cell r="Q80">
            <v>15</v>
          </cell>
          <cell r="AA80">
            <v>311.31</v>
          </cell>
          <cell r="AL80">
            <v>11.26</v>
          </cell>
        </row>
        <row r="81">
          <cell r="G81" t="str">
            <v>VIGILANTE ARMADO - 220 H</v>
          </cell>
          <cell r="O81">
            <v>30</v>
          </cell>
          <cell r="Q81">
            <v>19</v>
          </cell>
          <cell r="AA81">
            <v>394.33</v>
          </cell>
          <cell r="AL81">
            <v>0</v>
          </cell>
        </row>
        <row r="82">
          <cell r="G82" t="str">
            <v>VIGILANTE ARMADO - 220 H</v>
          </cell>
          <cell r="O82">
            <v>30</v>
          </cell>
          <cell r="Q82">
            <v>19</v>
          </cell>
          <cell r="AA82">
            <v>394.33</v>
          </cell>
          <cell r="AL82">
            <v>0</v>
          </cell>
        </row>
        <row r="83">
          <cell r="G83" t="str">
            <v>VIGILANTE ARMADO - 220 H</v>
          </cell>
          <cell r="O83">
            <v>30</v>
          </cell>
          <cell r="Q83">
            <v>19</v>
          </cell>
          <cell r="AA83">
            <v>394.33</v>
          </cell>
          <cell r="AL83">
            <v>0</v>
          </cell>
        </row>
        <row r="84">
          <cell r="G84" t="str">
            <v>VIGILANTE ARMADO - 12X36 DIURNO</v>
          </cell>
          <cell r="O84">
            <v>30</v>
          </cell>
          <cell r="Q84">
            <v>16</v>
          </cell>
          <cell r="AA84">
            <v>332.06</v>
          </cell>
          <cell r="AL84">
            <v>0</v>
          </cell>
        </row>
        <row r="85">
          <cell r="G85" t="str">
            <v>VIGILANTE ARMADO - 12X36 NOTURNO</v>
          </cell>
          <cell r="O85">
            <v>30</v>
          </cell>
          <cell r="Q85">
            <v>16</v>
          </cell>
          <cell r="AA85">
            <v>332.06</v>
          </cell>
          <cell r="AL85">
            <v>0</v>
          </cell>
        </row>
        <row r="86">
          <cell r="G86" t="str">
            <v>VIGILANTE ARMADO - 12X36 DIURNO</v>
          </cell>
          <cell r="O86">
            <v>30</v>
          </cell>
          <cell r="Q86">
            <v>15</v>
          </cell>
          <cell r="AA86">
            <v>311.31</v>
          </cell>
          <cell r="AL86">
            <v>0</v>
          </cell>
        </row>
        <row r="87">
          <cell r="G87" t="str">
            <v>VIGILANTE ARMADO - 12X36 NOTURNO</v>
          </cell>
          <cell r="O87">
            <v>30</v>
          </cell>
          <cell r="Q87">
            <v>15</v>
          </cell>
          <cell r="AA87">
            <v>311.31</v>
          </cell>
          <cell r="AL87">
            <v>0</v>
          </cell>
        </row>
        <row r="88">
          <cell r="G88" t="str">
            <v>VIGILANTE ARMADO - 220 H</v>
          </cell>
          <cell r="O88">
            <v>30</v>
          </cell>
          <cell r="Q88">
            <v>19</v>
          </cell>
          <cell r="AA88">
            <v>394.33</v>
          </cell>
          <cell r="AL88">
            <v>0</v>
          </cell>
        </row>
        <row r="89">
          <cell r="G89" t="str">
            <v>VIGILANTE ARMADO - 220 H</v>
          </cell>
          <cell r="O89">
            <v>30</v>
          </cell>
          <cell r="Q89">
            <v>19</v>
          </cell>
          <cell r="AA89">
            <v>394.33</v>
          </cell>
          <cell r="AL89">
            <v>0</v>
          </cell>
        </row>
        <row r="90">
          <cell r="G90" t="str">
            <v>VIGILANTE ARMADO - 220 H</v>
          </cell>
          <cell r="O90">
            <v>0</v>
          </cell>
          <cell r="Q90">
            <v>0</v>
          </cell>
          <cell r="AA90">
            <v>0</v>
          </cell>
          <cell r="AL90">
            <v>0</v>
          </cell>
        </row>
        <row r="91">
          <cell r="G91" t="str">
            <v>VIGILANTE ARMADO - 220 H</v>
          </cell>
          <cell r="O91">
            <v>0</v>
          </cell>
          <cell r="Q91">
            <v>0</v>
          </cell>
          <cell r="AA91">
            <v>0</v>
          </cell>
          <cell r="AL91">
            <v>0</v>
          </cell>
        </row>
        <row r="92">
          <cell r="G92" t="str">
            <v>VIGILANTE ARMADO - 220 H</v>
          </cell>
          <cell r="O92">
            <v>30</v>
          </cell>
          <cell r="Q92">
            <v>19</v>
          </cell>
          <cell r="AA92">
            <v>394.33</v>
          </cell>
          <cell r="AL92">
            <v>0</v>
          </cell>
        </row>
        <row r="93">
          <cell r="G93" t="str">
            <v>VIGILANTE ARMADO - 220 H</v>
          </cell>
          <cell r="O93">
            <v>30</v>
          </cell>
          <cell r="Q93">
            <v>19</v>
          </cell>
          <cell r="AA93">
            <v>394.33</v>
          </cell>
          <cell r="AL93">
            <v>0</v>
          </cell>
        </row>
        <row r="94">
          <cell r="G94" t="str">
            <v>VIGILANTE ARMADO - 220 H</v>
          </cell>
          <cell r="O94">
            <v>2</v>
          </cell>
          <cell r="Q94">
            <v>0</v>
          </cell>
          <cell r="AA94">
            <v>0</v>
          </cell>
          <cell r="AL94">
            <v>0</v>
          </cell>
        </row>
        <row r="95">
          <cell r="G95" t="str">
            <v>VIGILANTE ARMADO - 220 H</v>
          </cell>
          <cell r="O95">
            <v>28</v>
          </cell>
          <cell r="Q95">
            <v>19</v>
          </cell>
          <cell r="AA95">
            <v>394.33</v>
          </cell>
          <cell r="AL95">
            <v>0</v>
          </cell>
        </row>
        <row r="96">
          <cell r="G96" t="str">
            <v>VIGILANTE ARMADO - 220 H</v>
          </cell>
          <cell r="O96">
            <v>30</v>
          </cell>
          <cell r="Q96">
            <v>19</v>
          </cell>
          <cell r="AA96">
            <v>394.33</v>
          </cell>
          <cell r="AL96">
            <v>0</v>
          </cell>
        </row>
        <row r="97">
          <cell r="G97" t="str">
            <v>VIGILANTE ARMADO - 220 H</v>
          </cell>
          <cell r="O97">
            <v>30</v>
          </cell>
          <cell r="Q97">
            <v>18</v>
          </cell>
          <cell r="AA97">
            <v>373.57</v>
          </cell>
          <cell r="AL97">
            <v>0</v>
          </cell>
        </row>
        <row r="98">
          <cell r="G98" t="str">
            <v>VIGILANTE ARMADO - 12X36 DIURNO</v>
          </cell>
          <cell r="O98">
            <v>30</v>
          </cell>
          <cell r="Q98">
            <v>15</v>
          </cell>
          <cell r="AA98">
            <v>311.31</v>
          </cell>
          <cell r="AL98">
            <v>0</v>
          </cell>
        </row>
        <row r="99">
          <cell r="G99" t="str">
            <v>VIGILANTE ARMADO - 12X36 NOTURNO</v>
          </cell>
          <cell r="O99">
            <v>29</v>
          </cell>
          <cell r="Q99">
            <v>14</v>
          </cell>
          <cell r="AA99">
            <v>290.56</v>
          </cell>
          <cell r="AL99">
            <v>0</v>
          </cell>
        </row>
        <row r="100">
          <cell r="G100" t="str">
            <v>VIGILANTE ARMADO - 12X36 DIURNO</v>
          </cell>
          <cell r="O100">
            <v>30</v>
          </cell>
          <cell r="Q100">
            <v>16</v>
          </cell>
          <cell r="AA100">
            <v>332.06</v>
          </cell>
          <cell r="AL100">
            <v>0</v>
          </cell>
        </row>
        <row r="101">
          <cell r="G101" t="str">
            <v>VIGILANTE ARMADO - 12X36 NOTURNO</v>
          </cell>
          <cell r="O101">
            <v>30</v>
          </cell>
          <cell r="Q101">
            <v>15</v>
          </cell>
          <cell r="AA101">
            <v>311.31</v>
          </cell>
          <cell r="AL101">
            <v>0</v>
          </cell>
        </row>
        <row r="102">
          <cell r="G102" t="str">
            <v>VIGILANTE ARMADO - 220 H</v>
          </cell>
          <cell r="O102">
            <v>26</v>
          </cell>
          <cell r="Q102">
            <v>15</v>
          </cell>
          <cell r="AA102">
            <v>311.31</v>
          </cell>
          <cell r="AL102">
            <v>0</v>
          </cell>
        </row>
        <row r="103">
          <cell r="G103" t="str">
            <v>VIGILANTE ARMADO - 220 H</v>
          </cell>
          <cell r="O103">
            <v>30</v>
          </cell>
          <cell r="Q103">
            <v>19</v>
          </cell>
          <cell r="AA103">
            <v>394.33</v>
          </cell>
          <cell r="AL103">
            <v>0</v>
          </cell>
        </row>
        <row r="104">
          <cell r="G104" t="str">
            <v>VIGILANTE ARMADO - 220 H</v>
          </cell>
          <cell r="O104">
            <v>30</v>
          </cell>
          <cell r="Q104">
            <v>19</v>
          </cell>
          <cell r="AA104">
            <v>394.33</v>
          </cell>
          <cell r="AL104">
            <v>0</v>
          </cell>
        </row>
        <row r="105">
          <cell r="G105" t="str">
            <v>VIGILANTE ARMADO - 220 H</v>
          </cell>
          <cell r="O105">
            <v>30</v>
          </cell>
          <cell r="Q105">
            <v>19</v>
          </cell>
          <cell r="AA105">
            <v>394.33</v>
          </cell>
          <cell r="AL105">
            <v>0</v>
          </cell>
        </row>
        <row r="106">
          <cell r="G106" t="str">
            <v>VIGILANTE ARMADO - 12X36 NOTURNO</v>
          </cell>
          <cell r="O106">
            <v>30</v>
          </cell>
          <cell r="Q106">
            <v>16</v>
          </cell>
          <cell r="AA106">
            <v>332.06</v>
          </cell>
          <cell r="AL106">
            <v>0</v>
          </cell>
        </row>
        <row r="107">
          <cell r="G107" t="str">
            <v>VIGILANTE ARMADO - 12X36 NOTURNO</v>
          </cell>
          <cell r="O107">
            <v>30</v>
          </cell>
          <cell r="Q107">
            <v>15</v>
          </cell>
          <cell r="AA107">
            <v>311.31</v>
          </cell>
          <cell r="AL107">
            <v>0</v>
          </cell>
        </row>
        <row r="108">
          <cell r="G108" t="str">
            <v>VIGILANTE ARMADO - 12X36 DIURNO</v>
          </cell>
          <cell r="O108">
            <v>30</v>
          </cell>
          <cell r="Q108">
            <v>16</v>
          </cell>
          <cell r="AA108">
            <v>332.06</v>
          </cell>
          <cell r="AL108">
            <v>0</v>
          </cell>
        </row>
        <row r="109">
          <cell r="G109" t="str">
            <v>VIGILANTE ARMADO - 12X36 DIURNO</v>
          </cell>
          <cell r="O109">
            <v>30</v>
          </cell>
          <cell r="Q109">
            <v>15</v>
          </cell>
          <cell r="AA109">
            <v>311.31</v>
          </cell>
          <cell r="AL109">
            <v>0</v>
          </cell>
        </row>
        <row r="110">
          <cell r="G110" t="str">
            <v>VIGILANTE ARMADO - 12X36 DIURNO</v>
          </cell>
          <cell r="O110">
            <v>29</v>
          </cell>
          <cell r="Q110">
            <v>15</v>
          </cell>
          <cell r="AA110">
            <v>311.31</v>
          </cell>
          <cell r="AL110">
            <v>7.88</v>
          </cell>
        </row>
        <row r="111">
          <cell r="G111" t="str">
            <v>VIGILANTE ARMADO - 12X36 DIURNO</v>
          </cell>
          <cell r="O111">
            <v>1</v>
          </cell>
          <cell r="Q111">
            <v>0</v>
          </cell>
          <cell r="AA111">
            <v>0</v>
          </cell>
          <cell r="AL111">
            <v>0</v>
          </cell>
        </row>
        <row r="112">
          <cell r="G112" t="str">
            <v>VIGILANTE ARMADO - 12X36 DIURNO</v>
          </cell>
          <cell r="O112">
            <v>30</v>
          </cell>
          <cell r="Q112">
            <v>16</v>
          </cell>
          <cell r="AA112">
            <v>332.06</v>
          </cell>
          <cell r="AL112">
            <v>0</v>
          </cell>
        </row>
        <row r="113">
          <cell r="G113" t="str">
            <v>VIGILANTE ARMADO - 220 H</v>
          </cell>
          <cell r="O113">
            <v>27</v>
          </cell>
          <cell r="Q113">
            <v>18</v>
          </cell>
          <cell r="AA113">
            <v>373.57</v>
          </cell>
          <cell r="AL113">
            <v>0</v>
          </cell>
        </row>
        <row r="114">
          <cell r="G114" t="str">
            <v>VIGILANTE ARMADO - 220 H</v>
          </cell>
          <cell r="O114">
            <v>3</v>
          </cell>
          <cell r="Q114">
            <v>1</v>
          </cell>
          <cell r="AA114">
            <v>20.75</v>
          </cell>
          <cell r="AL114">
            <v>0</v>
          </cell>
        </row>
        <row r="115">
          <cell r="G115" t="str">
            <v>VIGILANTE ARMADO - 12X36 NOTURNO</v>
          </cell>
          <cell r="O115">
            <v>30</v>
          </cell>
          <cell r="Q115">
            <v>15</v>
          </cell>
          <cell r="AA115">
            <v>311.31</v>
          </cell>
          <cell r="AL115">
            <v>0</v>
          </cell>
        </row>
        <row r="116">
          <cell r="G116" t="str">
            <v>VIGILANTE ARMADO - 12X36 NOTURNO</v>
          </cell>
          <cell r="O116">
            <v>30</v>
          </cell>
          <cell r="Q116">
            <v>16</v>
          </cell>
          <cell r="AA116">
            <v>332.06</v>
          </cell>
          <cell r="AL116">
            <v>87.46</v>
          </cell>
        </row>
        <row r="117">
          <cell r="G117" t="str">
            <v>VIGILANTE ARMADO - 220 H</v>
          </cell>
          <cell r="O117">
            <v>30</v>
          </cell>
          <cell r="Q117">
            <v>18</v>
          </cell>
          <cell r="AA117">
            <v>373.57</v>
          </cell>
          <cell r="AL117">
            <v>0</v>
          </cell>
        </row>
        <row r="118">
          <cell r="G118" t="str">
            <v>VIGILANTE ARMADO - 12X36 DIURNO</v>
          </cell>
          <cell r="O118">
            <v>23</v>
          </cell>
          <cell r="Q118">
            <v>12</v>
          </cell>
          <cell r="AA118">
            <v>249.05</v>
          </cell>
          <cell r="AL118">
            <v>0</v>
          </cell>
        </row>
        <row r="119">
          <cell r="G119" t="str">
            <v>VIGILANTE ARMADO - 12X36 DIURNO</v>
          </cell>
          <cell r="O119">
            <v>5</v>
          </cell>
          <cell r="Q119">
            <v>5</v>
          </cell>
          <cell r="AA119">
            <v>103.77</v>
          </cell>
          <cell r="AL119">
            <v>0</v>
          </cell>
        </row>
        <row r="120">
          <cell r="G120" t="str">
            <v>VIGILANTE ARMADO - 12X36 NOTURNO</v>
          </cell>
          <cell r="O120">
            <v>28</v>
          </cell>
          <cell r="Q120">
            <v>14</v>
          </cell>
          <cell r="AA120">
            <v>290.56</v>
          </cell>
          <cell r="AL120">
            <v>0</v>
          </cell>
        </row>
        <row r="121">
          <cell r="G121" t="str">
            <v>VIGILANTE ARMADO - 12X36 NOTURNO</v>
          </cell>
          <cell r="O121">
            <v>2</v>
          </cell>
          <cell r="Q121">
            <v>2</v>
          </cell>
          <cell r="AA121">
            <v>41.51</v>
          </cell>
          <cell r="AL121">
            <v>0</v>
          </cell>
        </row>
        <row r="122">
          <cell r="G122" t="str">
            <v>VIGILANTE ARMADO - 12X36 DIURNO</v>
          </cell>
          <cell r="O122">
            <v>30</v>
          </cell>
          <cell r="Q122">
            <v>16</v>
          </cell>
          <cell r="AA122">
            <v>332.06</v>
          </cell>
          <cell r="AL122">
            <v>104.46</v>
          </cell>
        </row>
        <row r="123">
          <cell r="G123" t="str">
            <v>VIGILANTE ARMADO - 12X36 NOTURNO</v>
          </cell>
          <cell r="O123">
            <v>30</v>
          </cell>
          <cell r="Q123">
            <v>15</v>
          </cell>
          <cell r="AA123">
            <v>311.31</v>
          </cell>
          <cell r="AL123">
            <v>0</v>
          </cell>
        </row>
        <row r="124">
          <cell r="G124" t="str">
            <v>VIGILANTE ARMADO - 220 H</v>
          </cell>
          <cell r="O124">
            <v>30</v>
          </cell>
          <cell r="Q124">
            <v>19</v>
          </cell>
          <cell r="AA124">
            <v>394.33</v>
          </cell>
          <cell r="AL124">
            <v>0</v>
          </cell>
        </row>
        <row r="125">
          <cell r="G125" t="str">
            <v>VIGILANTE ARMADO - 12X36 NOTURNO</v>
          </cell>
          <cell r="O125">
            <v>30</v>
          </cell>
          <cell r="Q125">
            <v>16</v>
          </cell>
          <cell r="AA125">
            <v>332.06</v>
          </cell>
          <cell r="AL125">
            <v>0</v>
          </cell>
        </row>
        <row r="126">
          <cell r="G126" t="str">
            <v>VIGILANTE ARMADO - 12X36 DIURNO</v>
          </cell>
          <cell r="O126">
            <v>15</v>
          </cell>
          <cell r="Q126">
            <v>8</v>
          </cell>
          <cell r="AA126">
            <v>166.03</v>
          </cell>
          <cell r="AL126">
            <v>0</v>
          </cell>
        </row>
        <row r="127">
          <cell r="G127" t="str">
            <v>VIGILANTE ARMADO - 12X36 DIURNO</v>
          </cell>
          <cell r="O127">
            <v>15</v>
          </cell>
          <cell r="Q127">
            <v>8</v>
          </cell>
          <cell r="AA127">
            <v>166.03</v>
          </cell>
          <cell r="AL127">
            <v>0</v>
          </cell>
        </row>
        <row r="128">
          <cell r="G128" t="str">
            <v>VIGILANTE ARMADO - 12X36 DIURNO</v>
          </cell>
          <cell r="O128">
            <v>10</v>
          </cell>
          <cell r="Q128">
            <v>6</v>
          </cell>
          <cell r="AA128">
            <v>124.52</v>
          </cell>
          <cell r="AL128">
            <v>0</v>
          </cell>
        </row>
        <row r="129">
          <cell r="G129" t="str">
            <v>VIGILANTE ARMADO - 12X36 DIURNO</v>
          </cell>
          <cell r="O129">
            <v>20</v>
          </cell>
          <cell r="Q129">
            <v>10</v>
          </cell>
          <cell r="AA129">
            <v>207.54</v>
          </cell>
          <cell r="AL129">
            <v>0</v>
          </cell>
        </row>
        <row r="130">
          <cell r="G130" t="str">
            <v>VIGILANTE ARMADO - 12X36 NOTURNO</v>
          </cell>
          <cell r="O130">
            <v>30</v>
          </cell>
          <cell r="Q130">
            <v>15</v>
          </cell>
          <cell r="AA130">
            <v>311.31</v>
          </cell>
          <cell r="AL130">
            <v>0</v>
          </cell>
        </row>
        <row r="131">
          <cell r="G131" t="str">
            <v>VIGILANTE ARMADO - 220 H</v>
          </cell>
          <cell r="O131">
            <v>30</v>
          </cell>
          <cell r="Q131">
            <v>19</v>
          </cell>
          <cell r="AA131">
            <v>394.33</v>
          </cell>
          <cell r="AL131">
            <v>0</v>
          </cell>
        </row>
        <row r="132">
          <cell r="G132" t="str">
            <v>VIGILANTE ARMADO - 220 H</v>
          </cell>
          <cell r="O132">
            <v>30</v>
          </cell>
          <cell r="Q132">
            <v>19</v>
          </cell>
          <cell r="AA132">
            <v>394.33</v>
          </cell>
          <cell r="AL132">
            <v>0</v>
          </cell>
        </row>
        <row r="133">
          <cell r="G133" t="str">
            <v>VIGILANTE ARMADO - 12X36 DIURNO</v>
          </cell>
          <cell r="O133">
            <v>30</v>
          </cell>
          <cell r="Q133">
            <v>15</v>
          </cell>
          <cell r="AA133">
            <v>311.31</v>
          </cell>
          <cell r="AL133">
            <v>0</v>
          </cell>
        </row>
        <row r="134">
          <cell r="G134" t="str">
            <v>VIGILANTE ARMADO - 12X36 DIURNO</v>
          </cell>
          <cell r="O134">
            <v>30</v>
          </cell>
          <cell r="Q134">
            <v>16</v>
          </cell>
          <cell r="AA134">
            <v>332.06</v>
          </cell>
          <cell r="AL134">
            <v>0</v>
          </cell>
        </row>
        <row r="135">
          <cell r="G135" t="str">
            <v>VIGILANTE ARMADO - 12X36 DIURNO</v>
          </cell>
          <cell r="O135">
            <v>30</v>
          </cell>
          <cell r="Q135">
            <v>16</v>
          </cell>
          <cell r="AA135">
            <v>332.06</v>
          </cell>
          <cell r="AL135">
            <v>0</v>
          </cell>
        </row>
        <row r="136">
          <cell r="G136" t="str">
            <v>VIGILANTE ARMADO - 12X36 NOTURNO</v>
          </cell>
          <cell r="O136">
            <v>0</v>
          </cell>
          <cell r="Q136">
            <v>0</v>
          </cell>
          <cell r="AA136">
            <v>0</v>
          </cell>
          <cell r="AL136">
            <v>0</v>
          </cell>
        </row>
        <row r="137">
          <cell r="G137" t="str">
            <v>VIGILANTE ARMADO - 12X36 NOTURNO</v>
          </cell>
          <cell r="O137">
            <v>12</v>
          </cell>
          <cell r="Q137">
            <v>7</v>
          </cell>
          <cell r="AA137">
            <v>145.28</v>
          </cell>
          <cell r="AL137">
            <v>0</v>
          </cell>
        </row>
        <row r="138">
          <cell r="G138" t="str">
            <v>VIGILANTE ARMADO - 12X36 NOTURNO</v>
          </cell>
          <cell r="O138">
            <v>18</v>
          </cell>
          <cell r="Q138">
            <v>9</v>
          </cell>
          <cell r="AA138">
            <v>186.79</v>
          </cell>
          <cell r="AL138">
            <v>0</v>
          </cell>
        </row>
        <row r="139">
          <cell r="G139" t="str">
            <v>VIGILANTE ARMADO - 12X36 NOTURNO</v>
          </cell>
          <cell r="O139">
            <v>30</v>
          </cell>
          <cell r="Q139">
            <v>16</v>
          </cell>
          <cell r="AA139">
            <v>332.06</v>
          </cell>
          <cell r="AL139">
            <v>0</v>
          </cell>
        </row>
        <row r="140">
          <cell r="G140" t="str">
            <v>VIGILANTE ARMADO - 12X36 NOTURNO</v>
          </cell>
          <cell r="O140">
            <v>30</v>
          </cell>
          <cell r="Q140">
            <v>16</v>
          </cell>
          <cell r="AA140">
            <v>332.06</v>
          </cell>
          <cell r="AL140">
            <v>0</v>
          </cell>
        </row>
        <row r="141">
          <cell r="G141" t="str">
            <v>VIGILANTE ARMADO - 12X36 DIURNO</v>
          </cell>
          <cell r="O141">
            <v>30</v>
          </cell>
          <cell r="Q141">
            <v>15</v>
          </cell>
          <cell r="AA141">
            <v>311.31</v>
          </cell>
          <cell r="AL141">
            <v>0</v>
          </cell>
        </row>
        <row r="142">
          <cell r="G142" t="str">
            <v>VIGILANTE ARMADO - 12X36 NOTURNO</v>
          </cell>
          <cell r="O142">
            <v>30</v>
          </cell>
          <cell r="Q142">
            <v>15</v>
          </cell>
          <cell r="AA142">
            <v>311.31</v>
          </cell>
          <cell r="AL142">
            <v>0</v>
          </cell>
        </row>
        <row r="143">
          <cell r="G143" t="str">
            <v>VIGILANTE ARMADO - 220 H</v>
          </cell>
          <cell r="O143">
            <v>26</v>
          </cell>
          <cell r="Q143">
            <v>16</v>
          </cell>
          <cell r="AA143">
            <v>332.06</v>
          </cell>
          <cell r="AL143">
            <v>0</v>
          </cell>
        </row>
        <row r="144">
          <cell r="G144" t="str">
            <v>VIGILANTE ARMADO - 220 H</v>
          </cell>
          <cell r="O144">
            <v>4</v>
          </cell>
          <cell r="Q144">
            <v>2</v>
          </cell>
          <cell r="AA144">
            <v>41.51</v>
          </cell>
          <cell r="AL144">
            <v>0</v>
          </cell>
        </row>
        <row r="145">
          <cell r="G145" t="str">
            <v>VIGILANTE ARMADO - 12X36 DIURNO</v>
          </cell>
          <cell r="O145">
            <v>30</v>
          </cell>
          <cell r="Q145">
            <v>16</v>
          </cell>
          <cell r="AA145">
            <v>332.06</v>
          </cell>
          <cell r="AL145">
            <v>0</v>
          </cell>
        </row>
        <row r="146">
          <cell r="G146" t="str">
            <v>VIGILANTE ARMADO - 12X36 DIURNO</v>
          </cell>
          <cell r="O146">
            <v>30</v>
          </cell>
          <cell r="Q146">
            <v>15</v>
          </cell>
          <cell r="AA146">
            <v>311.31</v>
          </cell>
          <cell r="AL146">
            <v>0</v>
          </cell>
        </row>
        <row r="147">
          <cell r="G147" t="str">
            <v>VIGILANTE ARMADO - 12X36 NOTURNO</v>
          </cell>
          <cell r="O147">
            <v>28</v>
          </cell>
          <cell r="Q147">
            <v>16</v>
          </cell>
          <cell r="AA147">
            <v>332.06</v>
          </cell>
          <cell r="AL147">
            <v>0</v>
          </cell>
        </row>
        <row r="148">
          <cell r="G148" t="str">
            <v>VIGILANTE ARMADO - 12X36 NOTURNO</v>
          </cell>
          <cell r="O148">
            <v>26</v>
          </cell>
          <cell r="Q148">
            <v>10</v>
          </cell>
          <cell r="AA148">
            <v>207.54</v>
          </cell>
          <cell r="AL148">
            <v>0</v>
          </cell>
        </row>
        <row r="149">
          <cell r="G149" t="str">
            <v>VIGILANTE ARMADO - 12X36 NOTURNO</v>
          </cell>
          <cell r="O149">
            <v>4</v>
          </cell>
          <cell r="Q149">
            <v>2</v>
          </cell>
          <cell r="AA149">
            <v>41.51</v>
          </cell>
          <cell r="AL149">
            <v>0</v>
          </cell>
        </row>
        <row r="150">
          <cell r="G150" t="str">
            <v>VIGILANTE ARMADO - 12X36 NOTURNO</v>
          </cell>
          <cell r="O150">
            <v>2</v>
          </cell>
          <cell r="Q150">
            <v>1</v>
          </cell>
          <cell r="AA150">
            <v>20.75</v>
          </cell>
          <cell r="AL150">
            <v>0</v>
          </cell>
        </row>
        <row r="151">
          <cell r="G151" t="str">
            <v>VIGILANTE ARMADO - 12X36 DIURNO</v>
          </cell>
          <cell r="O151">
            <v>30</v>
          </cell>
          <cell r="Q151">
            <v>16</v>
          </cell>
          <cell r="AA151">
            <v>332.06</v>
          </cell>
          <cell r="AL151">
            <v>0</v>
          </cell>
        </row>
        <row r="152">
          <cell r="G152" t="str">
            <v>VIGILANTE ARMADO - 12X36 NOTURNO</v>
          </cell>
          <cell r="O152">
            <v>30</v>
          </cell>
          <cell r="Q152">
            <v>15</v>
          </cell>
          <cell r="AA152">
            <v>311.31</v>
          </cell>
          <cell r="AL152">
            <v>0</v>
          </cell>
        </row>
        <row r="153">
          <cell r="G153" t="str">
            <v>VIGILANTE ARMADO - 12X36 NOTURNO</v>
          </cell>
          <cell r="O153">
            <v>28</v>
          </cell>
          <cell r="Q153">
            <v>14</v>
          </cell>
          <cell r="AA153">
            <v>290.56</v>
          </cell>
          <cell r="AL153">
            <v>0</v>
          </cell>
        </row>
        <row r="154">
          <cell r="G154" t="str">
            <v>VIGILANTE ARMADO - 12X36 NOTURNO</v>
          </cell>
          <cell r="O154">
            <v>2</v>
          </cell>
          <cell r="Q154">
            <v>2</v>
          </cell>
          <cell r="AA154">
            <v>41.51</v>
          </cell>
          <cell r="AL154">
            <v>0</v>
          </cell>
        </row>
        <row r="155">
          <cell r="G155" t="str">
            <v>VIGILANTE ARMADO - 12X36 DIURNO</v>
          </cell>
          <cell r="O155">
            <v>28</v>
          </cell>
          <cell r="Q155">
            <v>13</v>
          </cell>
          <cell r="AA155">
            <v>269.8</v>
          </cell>
          <cell r="AL155">
            <v>0</v>
          </cell>
        </row>
        <row r="156">
          <cell r="G156" t="str">
            <v>VIGILANTE ARMADO - 12X36 DIURNO</v>
          </cell>
          <cell r="O156">
            <v>2</v>
          </cell>
          <cell r="Q156">
            <v>2</v>
          </cell>
          <cell r="AA156">
            <v>41.51</v>
          </cell>
          <cell r="AL156">
            <v>0</v>
          </cell>
        </row>
        <row r="158">
          <cell r="AA158">
            <v>40553.279999999999</v>
          </cell>
          <cell r="AL158">
            <v>1647.2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392.05908906666662</v>
          </cell>
        </row>
        <row r="13">
          <cell r="H13" t="str">
            <v>VIGILANTE ARMADO - 220 H</v>
          </cell>
          <cell r="BJ13">
            <v>392.05908906666662</v>
          </cell>
        </row>
        <row r="14">
          <cell r="H14" t="str">
            <v>VIGILANTE ARMADO - 220 H</v>
          </cell>
          <cell r="BJ14">
            <v>392.05908906666662</v>
          </cell>
        </row>
        <row r="15">
          <cell r="H15" t="str">
            <v>VIGILANTE ARMADO - 220 H</v>
          </cell>
          <cell r="BJ15">
            <v>392.05908906666662</v>
          </cell>
        </row>
        <row r="16">
          <cell r="H16" t="str">
            <v>VIGILANTE ARMADO - 12X36 NOTURNO</v>
          </cell>
          <cell r="BJ16">
            <v>361.85638178181819</v>
          </cell>
        </row>
        <row r="17">
          <cell r="H17" t="str">
            <v>VIGILANTE ARMADO - 12X36 NOTURNO</v>
          </cell>
          <cell r="BJ17">
            <v>361.85638178181819</v>
          </cell>
        </row>
        <row r="18">
          <cell r="H18" t="str">
            <v>VIGILANTE ARMADO - 12X36 NOTURNO</v>
          </cell>
          <cell r="BJ18">
            <v>361.85638178181819</v>
          </cell>
        </row>
        <row r="19">
          <cell r="H19" t="str">
            <v>VIGILANTE ARMADO - 12X36 DIURNO</v>
          </cell>
          <cell r="BJ19">
            <v>302.23388</v>
          </cell>
        </row>
        <row r="20">
          <cell r="H20" t="str">
            <v>VIGILANTE ARMADO - 12X36 NOTURNO</v>
          </cell>
          <cell r="BJ20">
            <v>361.85638178181819</v>
          </cell>
        </row>
        <row r="21">
          <cell r="H21" t="str">
            <v>VIGILANTE ARMADO - 12X36 NOTURNO</v>
          </cell>
          <cell r="BJ21">
            <v>361.85638178181819</v>
          </cell>
        </row>
        <row r="22">
          <cell r="H22" t="str">
            <v>VIGILANTE ARMADO - 12X36 NOTURNO</v>
          </cell>
          <cell r="BJ22">
            <v>0</v>
          </cell>
        </row>
        <row r="23">
          <cell r="H23" t="str">
            <v>VIGILANTE ARMADO - 12X36 DIURNO</v>
          </cell>
          <cell r="BJ23">
            <v>302.23388</v>
          </cell>
        </row>
        <row r="24">
          <cell r="H24" t="str">
            <v>VIGILANTE ARMADO - 12X36 DIURNO</v>
          </cell>
          <cell r="BJ24">
            <v>0</v>
          </cell>
        </row>
        <row r="25">
          <cell r="H25" t="str">
            <v>VIGILANTE ARMADO - 12X36 NOTURNO</v>
          </cell>
          <cell r="BJ25">
            <v>0</v>
          </cell>
        </row>
        <row r="26">
          <cell r="H26" t="str">
            <v>VIGILANTE ARMADO - 12X36 DIURNO</v>
          </cell>
          <cell r="BJ26">
            <v>0</v>
          </cell>
        </row>
        <row r="27">
          <cell r="H27" t="str">
            <v>VIGILANTE ARMADO - 12X36 NOTURNO</v>
          </cell>
          <cell r="BJ27">
            <v>361.85638178181819</v>
          </cell>
        </row>
        <row r="28">
          <cell r="H28" t="str">
            <v>VIGILANTE ARMADO - 220 H</v>
          </cell>
          <cell r="BJ28">
            <v>392.05908906666662</v>
          </cell>
        </row>
        <row r="29">
          <cell r="H29" t="str">
            <v>VIGILANTE ARMADO - 12X36 DIURNO</v>
          </cell>
          <cell r="BJ29">
            <v>302.23388</v>
          </cell>
        </row>
        <row r="30">
          <cell r="H30" t="str">
            <v>VIGILANTE ARMADO - 220 H</v>
          </cell>
          <cell r="BJ30">
            <v>392.05908906666662</v>
          </cell>
        </row>
        <row r="31">
          <cell r="H31" t="str">
            <v>VIGILANTE ARMADO - 220 H</v>
          </cell>
          <cell r="BJ31">
            <v>0</v>
          </cell>
        </row>
        <row r="32">
          <cell r="H32" t="str">
            <v>VIGILANTE ARMADO - 12X36 NOTURNO</v>
          </cell>
          <cell r="BJ32">
            <v>361.85638178181819</v>
          </cell>
        </row>
        <row r="33">
          <cell r="H33" t="str">
            <v>VIGILANTE ARMADO - 12X36 NOTURNO</v>
          </cell>
          <cell r="BJ33">
            <v>361.85638178181819</v>
          </cell>
        </row>
        <row r="34">
          <cell r="H34" t="str">
            <v>VIGILANTE ARMADO - 12X36 DIURNO</v>
          </cell>
          <cell r="BJ34">
            <v>0</v>
          </cell>
        </row>
        <row r="35">
          <cell r="H35" t="str">
            <v>VIGILANTE ARMADO - 12X36 DIURNO</v>
          </cell>
          <cell r="BJ35">
            <v>302.23388</v>
          </cell>
        </row>
        <row r="36">
          <cell r="H36" t="str">
            <v>VIGILANTE ARMADO - 12X36 DIURNO</v>
          </cell>
          <cell r="BJ36">
            <v>0</v>
          </cell>
        </row>
        <row r="37">
          <cell r="H37" t="str">
            <v>VIGILANTE ARMADO - 12X36 DIURNO</v>
          </cell>
          <cell r="BJ37">
            <v>302.23388</v>
          </cell>
        </row>
        <row r="38">
          <cell r="H38" t="str">
            <v>VIGILANTE ARMADO - 12X36 DIURNO</v>
          </cell>
          <cell r="BJ38">
            <v>0</v>
          </cell>
        </row>
        <row r="39">
          <cell r="H39" t="str">
            <v>VIGILANTE ARMADO - 12X36 DIURNO</v>
          </cell>
          <cell r="BJ39">
            <v>302.23388</v>
          </cell>
        </row>
        <row r="40">
          <cell r="H40" t="str">
            <v>VIGILANTE ARMADO - 12X36 DIURNO</v>
          </cell>
          <cell r="BJ40">
            <v>302.23388</v>
          </cell>
        </row>
        <row r="41">
          <cell r="H41" t="str">
            <v>VIGILANTE ARMADO - 12X36 DIURNO</v>
          </cell>
          <cell r="BJ41">
            <v>302.23388</v>
          </cell>
        </row>
        <row r="42">
          <cell r="H42" t="str">
            <v>VIGILANTE ARMADO - 220 H</v>
          </cell>
          <cell r="BJ42">
            <v>392.05908906666662</v>
          </cell>
        </row>
        <row r="43">
          <cell r="H43" t="str">
            <v>VIGILANTE ARMADO - 12X36 NOTURNO</v>
          </cell>
          <cell r="BJ43">
            <v>361.85638178181819</v>
          </cell>
        </row>
        <row r="44">
          <cell r="H44" t="str">
            <v>VIGILANTE ARMADO - 220 H</v>
          </cell>
          <cell r="BJ44">
            <v>392.05908906666662</v>
          </cell>
        </row>
        <row r="45">
          <cell r="H45" t="str">
            <v>VIGILANTE ARMADO - 12X36 DIURNO</v>
          </cell>
          <cell r="BJ45">
            <v>0</v>
          </cell>
        </row>
        <row r="46">
          <cell r="H46" t="str">
            <v>VIGILANTE ARMADO - 220 H</v>
          </cell>
          <cell r="BJ46">
            <v>392.05908906666662</v>
          </cell>
        </row>
        <row r="47">
          <cell r="H47" t="str">
            <v>VIGILANTE ARMADO - 12X36 DIURNO</v>
          </cell>
          <cell r="BJ47">
            <v>0</v>
          </cell>
        </row>
        <row r="48">
          <cell r="H48" t="str">
            <v>VIGILANTE ARMADO - 12X36 DIURNO</v>
          </cell>
          <cell r="BJ48">
            <v>302.23388</v>
          </cell>
        </row>
        <row r="49">
          <cell r="H49" t="str">
            <v>VIGILANTE ARMADO - 12X36 DIURNO</v>
          </cell>
          <cell r="BJ49">
            <v>302.23388</v>
          </cell>
        </row>
        <row r="50">
          <cell r="H50" t="str">
            <v>VIGILANTE ARMADO - 12X36 DIURNO</v>
          </cell>
          <cell r="BJ50">
            <v>0</v>
          </cell>
        </row>
        <row r="51">
          <cell r="H51" t="str">
            <v>VIGILANTE ARMADO - 220 H</v>
          </cell>
          <cell r="BJ51">
            <v>392.05908906666662</v>
          </cell>
        </row>
        <row r="52">
          <cell r="H52" t="str">
            <v>VIGILANTE ARMADO - 12X36 DIURNO</v>
          </cell>
          <cell r="BJ52">
            <v>0</v>
          </cell>
        </row>
        <row r="53">
          <cell r="H53" t="str">
            <v>VIGILANTE ARMADO - 12X36 DIURNO</v>
          </cell>
          <cell r="BJ53">
            <v>302.23388</v>
          </cell>
        </row>
        <row r="54">
          <cell r="H54" t="str">
            <v>VIGILANTE ARMADO - 220 H</v>
          </cell>
          <cell r="BJ54">
            <v>392.05908906666662</v>
          </cell>
        </row>
        <row r="55">
          <cell r="H55" t="str">
            <v>VIGILANTE ARMADO - 12X36 NOTURNO</v>
          </cell>
          <cell r="BJ55">
            <v>0</v>
          </cell>
        </row>
        <row r="56">
          <cell r="H56" t="str">
            <v>VIGILANTE ARMADO - 12X36 DIURNO</v>
          </cell>
          <cell r="BJ56">
            <v>302.23388</v>
          </cell>
        </row>
        <row r="57">
          <cell r="H57" t="str">
            <v>VIGILANTE ARMADO - 12X36 DIURNO</v>
          </cell>
          <cell r="BJ57">
            <v>302.23388</v>
          </cell>
        </row>
        <row r="58">
          <cell r="H58" t="str">
            <v>VIGILANTE ARMADO - 12X36 DIURNO</v>
          </cell>
          <cell r="BJ58">
            <v>0</v>
          </cell>
        </row>
        <row r="59">
          <cell r="H59" t="str">
            <v>VIGILANTE ARMADO - 220 H</v>
          </cell>
          <cell r="BJ59">
            <v>392.05908906666662</v>
          </cell>
        </row>
        <row r="60">
          <cell r="H60" t="str">
            <v>VIGILANTE ARMADO - 12X36 DIURNO</v>
          </cell>
          <cell r="BJ60">
            <v>302.23388</v>
          </cell>
        </row>
        <row r="61">
          <cell r="H61" t="str">
            <v>VIGILANTE ARMADO - 12X36 NOTURNO</v>
          </cell>
          <cell r="BJ61">
            <v>361.85638178181819</v>
          </cell>
        </row>
        <row r="62">
          <cell r="H62" t="str">
            <v>VIGILANTE ARMADO - 12X36 DIURNO</v>
          </cell>
          <cell r="BJ62">
            <v>0</v>
          </cell>
        </row>
        <row r="63">
          <cell r="H63" t="str">
            <v>VIGILANTE ARMADO - 12X36 DIURNO</v>
          </cell>
          <cell r="BJ63">
            <v>302.23388</v>
          </cell>
        </row>
        <row r="64">
          <cell r="H64" t="str">
            <v>VIGILANTE ARMADO - 12X36 DIURNO</v>
          </cell>
          <cell r="BJ64">
            <v>0</v>
          </cell>
        </row>
        <row r="65">
          <cell r="H65" t="str">
            <v>VIGILANTE ARMADO - 12X36 NOTURNO</v>
          </cell>
          <cell r="BJ65">
            <v>361.85638178181819</v>
          </cell>
        </row>
        <row r="66">
          <cell r="H66" t="str">
            <v>VIGILANTE ARMADO - 12X36 NOTURNO</v>
          </cell>
          <cell r="BJ66">
            <v>0</v>
          </cell>
        </row>
        <row r="67">
          <cell r="H67" t="str">
            <v>VIGILANTE ARMADO - 12X36 DIURNO</v>
          </cell>
          <cell r="BJ67">
            <v>302.23388</v>
          </cell>
        </row>
        <row r="68">
          <cell r="H68" t="str">
            <v>VIGILANTE ARMADO - 12X36 NOTURNO</v>
          </cell>
          <cell r="BJ68">
            <v>0</v>
          </cell>
        </row>
        <row r="69">
          <cell r="H69" t="str">
            <v>VIGILANTE ARMADO - 12X36 NOTURNO</v>
          </cell>
          <cell r="BJ69">
            <v>361.85638178181819</v>
          </cell>
        </row>
        <row r="70">
          <cell r="H70" t="str">
            <v>VIGILANTE ARMADO - 12X36 DIURNO</v>
          </cell>
          <cell r="BJ70">
            <v>302.23388</v>
          </cell>
        </row>
        <row r="71">
          <cell r="H71" t="str">
            <v>VIGILANTE ARMADO - 12X36 DIURNO</v>
          </cell>
          <cell r="BJ71">
            <v>302.23388</v>
          </cell>
        </row>
        <row r="72">
          <cell r="H72" t="str">
            <v>VIGILANTE ARMADO - 220 H</v>
          </cell>
          <cell r="BJ72">
            <v>0</v>
          </cell>
        </row>
        <row r="73">
          <cell r="H73" t="str">
            <v>VIGILANTE ARMADO - 220 H</v>
          </cell>
          <cell r="BJ73">
            <v>392.05908906666662</v>
          </cell>
        </row>
        <row r="74">
          <cell r="H74" t="str">
            <v>VIGILANTE ARMADO - 12X36 DIURNO</v>
          </cell>
          <cell r="BJ74">
            <v>302.23388</v>
          </cell>
        </row>
        <row r="75">
          <cell r="H75" t="str">
            <v>VIGILANTE ARMADO - 12X36 DIURNO</v>
          </cell>
          <cell r="BJ75">
            <v>0</v>
          </cell>
        </row>
        <row r="76">
          <cell r="H76" t="str">
            <v>VIGILANTE ARMADO - 12X36 NOTURNO</v>
          </cell>
          <cell r="BJ76">
            <v>0</v>
          </cell>
        </row>
        <row r="77">
          <cell r="H77" t="str">
            <v>VIGILANTE ARMADO - 220 H</v>
          </cell>
          <cell r="BJ77">
            <v>0</v>
          </cell>
        </row>
        <row r="78">
          <cell r="H78" t="str">
            <v>VIGILANTE ARMADO - 12X36 DIURNO</v>
          </cell>
          <cell r="BJ78">
            <v>302.23388</v>
          </cell>
        </row>
        <row r="79">
          <cell r="H79" t="str">
            <v>VIGILANTE ARMADO - 12X36 DIURNO</v>
          </cell>
          <cell r="BJ79">
            <v>0</v>
          </cell>
        </row>
        <row r="80">
          <cell r="H80" t="str">
            <v>VIGILANTE ARMADO - 12X36 DIURNO</v>
          </cell>
          <cell r="BJ80">
            <v>302.23388</v>
          </cell>
        </row>
        <row r="81">
          <cell r="H81" t="str">
            <v>VIGILANTE ARMADO - 12X36 DIURNO</v>
          </cell>
          <cell r="BJ81">
            <v>302.23388</v>
          </cell>
        </row>
        <row r="82">
          <cell r="H82" t="str">
            <v>VIGILANTE ARMADO - 12X36 DIURNO</v>
          </cell>
          <cell r="BJ82">
            <v>0</v>
          </cell>
        </row>
        <row r="83">
          <cell r="H83" t="str">
            <v>VIGILANTE ARMADO - 220 H</v>
          </cell>
          <cell r="BJ83">
            <v>392.05908906666662</v>
          </cell>
        </row>
        <row r="84">
          <cell r="H84" t="str">
            <v>VIGILANTE ARMADO - 220 H</v>
          </cell>
          <cell r="BJ84">
            <v>0</v>
          </cell>
        </row>
        <row r="85">
          <cell r="H85" t="str">
            <v>VIGILANTE ARMADO - 220 H</v>
          </cell>
          <cell r="BJ85">
            <v>0</v>
          </cell>
        </row>
        <row r="86">
          <cell r="H86" t="str">
            <v>VIGILANTE ARMADO - 220 H</v>
          </cell>
          <cell r="BJ86">
            <v>392.05908906666662</v>
          </cell>
        </row>
        <row r="87">
          <cell r="H87" t="str">
            <v>VIGILANTE ARMADO - 220 H</v>
          </cell>
          <cell r="BJ87">
            <v>392.05908906666662</v>
          </cell>
        </row>
        <row r="88">
          <cell r="H88" t="str">
            <v>VIGILANTE ARMADO - 220 H</v>
          </cell>
          <cell r="BJ88">
            <v>0</v>
          </cell>
        </row>
        <row r="89">
          <cell r="H89" t="str">
            <v>VIGILANTE ARMADO - 220 H</v>
          </cell>
          <cell r="BJ89">
            <v>392.05908906666662</v>
          </cell>
        </row>
        <row r="90">
          <cell r="H90" t="str">
            <v>VIGILANTE ARMADO - 220 H</v>
          </cell>
          <cell r="BJ90">
            <v>0</v>
          </cell>
        </row>
        <row r="91">
          <cell r="H91" t="str">
            <v>VIGILANTE ARMADO - 220 H</v>
          </cell>
          <cell r="BJ91">
            <v>392.05908906666662</v>
          </cell>
        </row>
        <row r="92">
          <cell r="H92" t="str">
            <v>VIGILANTE ARMADO - 12X36 NOTURNO</v>
          </cell>
          <cell r="BJ92">
            <v>361.85638178181819</v>
          </cell>
        </row>
        <row r="93">
          <cell r="H93" t="str">
            <v>VIGILANTE ARMADO - 12X36 NOTURNO</v>
          </cell>
          <cell r="BJ93">
            <v>361.85638178181819</v>
          </cell>
        </row>
        <row r="94">
          <cell r="H94" t="str">
            <v>VIGILANTE ARMADO - 12X36 NOTURNO</v>
          </cell>
          <cell r="BJ94">
            <v>0</v>
          </cell>
        </row>
        <row r="95">
          <cell r="H95" t="str">
            <v>VIGILANTE ARMADO - 12X36 DIURNO</v>
          </cell>
          <cell r="BJ95">
            <v>302.23388</v>
          </cell>
        </row>
        <row r="96">
          <cell r="H96" t="str">
            <v>VIGILANTE ARMADO - 12X36 DIURNO</v>
          </cell>
          <cell r="BJ96">
            <v>302.23388</v>
          </cell>
        </row>
        <row r="97">
          <cell r="H97" t="str">
            <v>VIGILANTE ARMADO - 220 H</v>
          </cell>
          <cell r="BJ97">
            <v>392.05908906666662</v>
          </cell>
        </row>
        <row r="98">
          <cell r="H98" t="str">
            <v>VIGILANTE ARMADO - 220 H</v>
          </cell>
          <cell r="BJ98">
            <v>392.05908906666662</v>
          </cell>
        </row>
        <row r="99">
          <cell r="H99" t="str">
            <v>VIGILANTE ARMADO - 220 H</v>
          </cell>
          <cell r="BJ99">
            <v>392.05908906666662</v>
          </cell>
        </row>
        <row r="100">
          <cell r="H100" t="str">
            <v>VIGILANTE ARMADO - 12X36 DIURNO</v>
          </cell>
          <cell r="BJ100">
            <v>302.23388</v>
          </cell>
        </row>
        <row r="101">
          <cell r="H101" t="str">
            <v>VIGILANTE ARMADO - 12X36 NOTURNO</v>
          </cell>
          <cell r="BJ101">
            <v>361.85638178181819</v>
          </cell>
        </row>
        <row r="102">
          <cell r="H102" t="str">
            <v>VIGILANTE ARMADO - 12X36 DIURNO</v>
          </cell>
          <cell r="BJ102">
            <v>302.23388</v>
          </cell>
        </row>
        <row r="103">
          <cell r="H103" t="str">
            <v>VIGILANTE ARMADO - 12X36 NOTURNO</v>
          </cell>
          <cell r="BJ103">
            <v>361.85638178181819</v>
          </cell>
        </row>
        <row r="104">
          <cell r="H104" t="str">
            <v>VIGILANTE ARMADO - 220 H</v>
          </cell>
          <cell r="BJ104">
            <v>0</v>
          </cell>
        </row>
        <row r="105">
          <cell r="H105" t="str">
            <v>VIGILANTE ARMADO - 220 H</v>
          </cell>
          <cell r="BJ105">
            <v>392.05908906666662</v>
          </cell>
        </row>
        <row r="106">
          <cell r="H106" t="str">
            <v>VIGILANTE ARMADO - 220 H</v>
          </cell>
          <cell r="BJ106">
            <v>392.05908906666662</v>
          </cell>
        </row>
        <row r="107">
          <cell r="H107" t="str">
            <v>VIGILANTE ARMADO - 220 H</v>
          </cell>
          <cell r="BJ107">
            <v>0</v>
          </cell>
        </row>
        <row r="108">
          <cell r="H108" t="str">
            <v>VIGILANTE ARMADO - 220 H</v>
          </cell>
          <cell r="BJ108">
            <v>0</v>
          </cell>
        </row>
        <row r="109">
          <cell r="H109" t="str">
            <v>VIGILANTE ARMADO - 220 H</v>
          </cell>
          <cell r="BJ109">
            <v>392.05908906666662</v>
          </cell>
        </row>
        <row r="110">
          <cell r="H110" t="str">
            <v>VIGILANTE ARMADO - 220 H</v>
          </cell>
          <cell r="BJ110">
            <v>392.05908906666662</v>
          </cell>
        </row>
        <row r="111">
          <cell r="H111" t="str">
            <v>VIGILANTE ARMADO - 220 H</v>
          </cell>
          <cell r="BJ111">
            <v>392.05908906666662</v>
          </cell>
        </row>
        <row r="112">
          <cell r="H112" t="str">
            <v>VIGILANTE ARMADO - 220 H</v>
          </cell>
          <cell r="BJ112">
            <v>0</v>
          </cell>
        </row>
        <row r="113">
          <cell r="H113" t="str">
            <v>VIGILANTE ARMADO - 220 H</v>
          </cell>
          <cell r="BJ113">
            <v>392.05908906666662</v>
          </cell>
        </row>
        <row r="114">
          <cell r="H114" t="str">
            <v>VIGILANTE ARMADO - 12X36 DIURNO</v>
          </cell>
          <cell r="BJ114">
            <v>0</v>
          </cell>
        </row>
        <row r="115">
          <cell r="H115" t="str">
            <v>VIGILANTE ARMADO - 220 H</v>
          </cell>
          <cell r="BJ115">
            <v>392.05908906666662</v>
          </cell>
        </row>
        <row r="116">
          <cell r="H116" t="str">
            <v>VIGILANTE ARMADO - 12X36 DIURNO</v>
          </cell>
          <cell r="BJ116">
            <v>302.23388</v>
          </cell>
        </row>
        <row r="117">
          <cell r="H117" t="str">
            <v>VIGILANTE ARMADO - 12X36 NOTURNO</v>
          </cell>
          <cell r="BJ117">
            <v>0</v>
          </cell>
        </row>
        <row r="118">
          <cell r="H118" t="str">
            <v>VIGILANTE ARMADO - 12X36 NOTURNO</v>
          </cell>
          <cell r="BJ118">
            <v>361.85638178181819</v>
          </cell>
        </row>
        <row r="119">
          <cell r="H119" t="str">
            <v>VIGILANTE ARMADO - 12X36 DIURNO</v>
          </cell>
          <cell r="BJ119">
            <v>302.23388</v>
          </cell>
        </row>
        <row r="120">
          <cell r="H120" t="str">
            <v>VIGILANTE ARMADO - 12X36 DIURNO</v>
          </cell>
          <cell r="BJ120">
            <v>0</v>
          </cell>
        </row>
        <row r="121">
          <cell r="H121" t="str">
            <v>VIGILANTE ARMADO - 12X36 NOTURNO</v>
          </cell>
          <cell r="BJ121">
            <v>361.85638178181819</v>
          </cell>
        </row>
        <row r="122">
          <cell r="H122" t="str">
            <v>VIGILANTE ARMADO - 12X36 NOTURNO</v>
          </cell>
          <cell r="BJ122">
            <v>0</v>
          </cell>
        </row>
        <row r="123">
          <cell r="H123" t="str">
            <v>VIGILANTE ARMADO - 220 H</v>
          </cell>
          <cell r="BJ123">
            <v>0</v>
          </cell>
        </row>
        <row r="124">
          <cell r="H124" t="str">
            <v>VIGILANTE ARMADO - 220 H</v>
          </cell>
          <cell r="BJ124">
            <v>392.05908906666662</v>
          </cell>
        </row>
        <row r="125">
          <cell r="H125" t="str">
            <v>VIGILANTE ARMADO - 220 H</v>
          </cell>
          <cell r="BJ125">
            <v>392.05908906666662</v>
          </cell>
        </row>
        <row r="126">
          <cell r="H126" t="str">
            <v>VIGILANTE ARMADO - 220 H</v>
          </cell>
          <cell r="BJ126">
            <v>392.05908906666662</v>
          </cell>
        </row>
        <row r="127">
          <cell r="H127" t="str">
            <v>VIGILANTE ARMADO - 12X36 NOTURNO</v>
          </cell>
          <cell r="BJ127">
            <v>0</v>
          </cell>
        </row>
        <row r="128">
          <cell r="H128" t="str">
            <v>VIGILANTE ARMADO - 12X36 NOTURNO</v>
          </cell>
          <cell r="BJ128">
            <v>0</v>
          </cell>
        </row>
        <row r="129">
          <cell r="H129" t="str">
            <v>VIGILANTE ARMADO - 12X36 NOTURNO</v>
          </cell>
          <cell r="BJ129">
            <v>0</v>
          </cell>
        </row>
        <row r="130">
          <cell r="H130" t="str">
            <v>VIGILANTE ARMADO - 220 H</v>
          </cell>
          <cell r="BJ130">
            <v>392.05908906666662</v>
          </cell>
        </row>
        <row r="131">
          <cell r="H131" t="str">
            <v>VIGILANTE ARMADO - 12X36 NOTURNO</v>
          </cell>
          <cell r="BJ131">
            <v>361.85638178181819</v>
          </cell>
        </row>
        <row r="132">
          <cell r="H132" t="str">
            <v>VIGILANTE ARMADO - 12X36 NOTURNO</v>
          </cell>
          <cell r="BJ132">
            <v>361.85638178181819</v>
          </cell>
        </row>
        <row r="133">
          <cell r="H133" t="str">
            <v>VIGILANTE ARMADO - 12X36 DIURNO</v>
          </cell>
          <cell r="BJ133">
            <v>302.23388</v>
          </cell>
        </row>
        <row r="134">
          <cell r="H134" t="str">
            <v>VIGILANTE ARMADO - 12X36 DIURNO</v>
          </cell>
          <cell r="BJ134">
            <v>302.23388</v>
          </cell>
        </row>
        <row r="135">
          <cell r="H135" t="str">
            <v>VIGILANTE ARMADO - 12X36 DIURNO</v>
          </cell>
          <cell r="BJ135">
            <v>302.23388</v>
          </cell>
        </row>
        <row r="136">
          <cell r="H136" t="str">
            <v>VIGILANTE ARMADO - 12X36 DIURNO</v>
          </cell>
          <cell r="BJ136">
            <v>0</v>
          </cell>
        </row>
        <row r="137">
          <cell r="H137" t="str">
            <v>VIGILANTE ARMADO - 12X36 DIURNO</v>
          </cell>
          <cell r="BJ137">
            <v>302.23388</v>
          </cell>
        </row>
        <row r="138">
          <cell r="H138" t="str">
            <v>VIGILANTE ARMADO - 220 H</v>
          </cell>
          <cell r="BJ138">
            <v>392.05908906666662</v>
          </cell>
        </row>
        <row r="139">
          <cell r="H139" t="str">
            <v>VIGILANTE ARMADO - 220 H</v>
          </cell>
          <cell r="BJ139">
            <v>0</v>
          </cell>
        </row>
        <row r="140">
          <cell r="H140" t="str">
            <v>VIGILANTE ARMADO - 12X36 NOTURNO</v>
          </cell>
          <cell r="BJ140">
            <v>361.85638178181819</v>
          </cell>
        </row>
        <row r="141">
          <cell r="H141" t="str">
            <v>VIGILANTE ARMADO - 12X36 NOTURNO</v>
          </cell>
          <cell r="BJ141">
            <v>361.85638178181819</v>
          </cell>
        </row>
        <row r="142">
          <cell r="H142" t="str">
            <v>VIGILANTE ARMADO - 220 H</v>
          </cell>
          <cell r="BJ142">
            <v>392.05908906666662</v>
          </cell>
        </row>
        <row r="143">
          <cell r="H143" t="str">
            <v>VIGILANTE ARMADO - 12X36 DIURNO</v>
          </cell>
          <cell r="BJ143">
            <v>302.23388</v>
          </cell>
        </row>
        <row r="144">
          <cell r="H144" t="str">
            <v>VIGILANTE ARMADO - 12X36 DIURNO</v>
          </cell>
          <cell r="BJ144">
            <v>0</v>
          </cell>
        </row>
        <row r="145">
          <cell r="H145" t="str">
            <v>VIGILANTE ARMADO - 12X36 DIURNO</v>
          </cell>
          <cell r="BJ145">
            <v>0</v>
          </cell>
        </row>
        <row r="146">
          <cell r="H146" t="str">
            <v>VIGILANTE ARMADO - 12X36 NOTURNO</v>
          </cell>
          <cell r="BJ146">
            <v>361.85638178181819</v>
          </cell>
        </row>
        <row r="147">
          <cell r="H147" t="str">
            <v>VIGILANTE ARMADO - 12X36 DIURNO</v>
          </cell>
          <cell r="BJ147">
            <v>0</v>
          </cell>
        </row>
        <row r="148">
          <cell r="H148" t="str">
            <v>VIGILANTE ARMADO - 12X36 DIURNO</v>
          </cell>
          <cell r="BJ148">
            <v>0</v>
          </cell>
        </row>
        <row r="149">
          <cell r="H149" t="str">
            <v>VIGILANTE ARMADO - 12X36 DIURNO</v>
          </cell>
          <cell r="BJ149">
            <v>302.23388</v>
          </cell>
        </row>
        <row r="150">
          <cell r="H150" t="str">
            <v>VIGILANTE ARMADO - 12X36 NOTURNO</v>
          </cell>
          <cell r="BJ150">
            <v>0</v>
          </cell>
        </row>
        <row r="151">
          <cell r="H151" t="str">
            <v>VIGILANTE ARMADO - 12X36 NOTURNO</v>
          </cell>
          <cell r="BJ151">
            <v>361.85638178181819</v>
          </cell>
        </row>
        <row r="152">
          <cell r="H152" t="str">
            <v>VIGILANTE ARMADO - 220 H</v>
          </cell>
          <cell r="BJ152">
            <v>392.05908906666662</v>
          </cell>
        </row>
        <row r="153">
          <cell r="H153" t="str">
            <v>VIGILANTE ARMADO - 12X36 NOTURNO</v>
          </cell>
          <cell r="BJ153">
            <v>361.85638178181819</v>
          </cell>
        </row>
        <row r="154">
          <cell r="H154" t="str">
            <v>VIGILANTE ARMADO - 12X36 DIURNO</v>
          </cell>
          <cell r="BJ154">
            <v>302.23388</v>
          </cell>
        </row>
        <row r="155">
          <cell r="H155" t="str">
            <v>VIGILANTE ARMADO - 12X36 DIURNO</v>
          </cell>
          <cell r="BJ155">
            <v>0</v>
          </cell>
        </row>
        <row r="156">
          <cell r="H156" t="str">
            <v>VIGILANTE ARMADO - 12X36 DIURNO</v>
          </cell>
          <cell r="BJ156">
            <v>302.23388</v>
          </cell>
        </row>
        <row r="157">
          <cell r="H157" t="str">
            <v>VIGILANTE ARMADO - 12X36 DIURNO</v>
          </cell>
          <cell r="BJ157">
            <v>0</v>
          </cell>
        </row>
        <row r="158">
          <cell r="H158" t="str">
            <v>VIGILANTE ARMADO - 12X36 NOTURNO</v>
          </cell>
          <cell r="BJ158">
            <v>361.85638178181819</v>
          </cell>
        </row>
        <row r="159">
          <cell r="H159" t="str">
            <v>VIGILANTE ARMADO - 12X36 NOTURNO</v>
          </cell>
          <cell r="BJ159">
            <v>0</v>
          </cell>
        </row>
        <row r="160">
          <cell r="H160" t="str">
            <v>VIGILANTE ARMADO - 220 H</v>
          </cell>
          <cell r="BJ160">
            <v>392.05908906666662</v>
          </cell>
        </row>
        <row r="161">
          <cell r="H161" t="str">
            <v>VIGILANTE ARMADO - 220 H</v>
          </cell>
          <cell r="BJ161">
            <v>392.05908906666662</v>
          </cell>
        </row>
        <row r="162">
          <cell r="H162" t="str">
            <v>VIGILANTE ARMADO - 220 H</v>
          </cell>
          <cell r="BJ162">
            <v>0</v>
          </cell>
        </row>
        <row r="163">
          <cell r="H163" t="str">
            <v>VIGILANTE ARMADO - 220 H</v>
          </cell>
          <cell r="BJ163">
            <v>0</v>
          </cell>
        </row>
        <row r="164">
          <cell r="H164" t="str">
            <v>VIGILANTE ARMADO - 12X36 DIURNO</v>
          </cell>
          <cell r="BJ164">
            <v>302.23388</v>
          </cell>
        </row>
        <row r="165">
          <cell r="H165" t="str">
            <v>VIGILANTE ARMADO - 12X36 DIURNO</v>
          </cell>
          <cell r="BJ165">
            <v>0</v>
          </cell>
        </row>
        <row r="166">
          <cell r="H166" t="str">
            <v>VIGILANTE ARMADO - 12X36 DIURNO</v>
          </cell>
          <cell r="BJ166">
            <v>302.23388</v>
          </cell>
        </row>
        <row r="167">
          <cell r="H167" t="str">
            <v>VIGILANTE ARMADO - 12X36 DIURNO</v>
          </cell>
          <cell r="BJ167">
            <v>302.23388</v>
          </cell>
        </row>
        <row r="168">
          <cell r="H168" t="str">
            <v>VIGILANTE ARMADO - 12X36 NOTURNO</v>
          </cell>
          <cell r="BJ168">
            <v>0</v>
          </cell>
        </row>
        <row r="169">
          <cell r="H169" t="str">
            <v>VIGILANTE ARMADO - 12X36 NOTURNO</v>
          </cell>
          <cell r="BJ169">
            <v>0</v>
          </cell>
        </row>
        <row r="170">
          <cell r="H170" t="str">
            <v>VIGILANTE ARMADO - 12X36 NOTURNO</v>
          </cell>
          <cell r="BJ170">
            <v>361.85638178181819</v>
          </cell>
        </row>
        <row r="171">
          <cell r="H171" t="str">
            <v>VIGILANTE ARMADO - 12X36 NOTURNO</v>
          </cell>
          <cell r="BJ171">
            <v>0</v>
          </cell>
        </row>
        <row r="172">
          <cell r="H172" t="str">
            <v>VIGILANTE ARMADO - 12X36 NOTURNO</v>
          </cell>
          <cell r="BJ172">
            <v>361.85638178181819</v>
          </cell>
        </row>
        <row r="173">
          <cell r="H173" t="str">
            <v>VIGILANTE ARMADO - 12X36 NOTURNO</v>
          </cell>
          <cell r="BJ173">
            <v>0</v>
          </cell>
        </row>
        <row r="174">
          <cell r="H174" t="str">
            <v>VIGILANTE ARMADO - 12X36 NOTURNO</v>
          </cell>
          <cell r="BJ174">
            <v>361.85638178181819</v>
          </cell>
        </row>
        <row r="175">
          <cell r="H175" t="str">
            <v>VIGILANTE ARMADO - 12X36 DIURNO</v>
          </cell>
          <cell r="BJ175">
            <v>302.23388</v>
          </cell>
        </row>
        <row r="176">
          <cell r="H176" t="str">
            <v>VIGILANTE ARMADO - 12X36 NOTURNO</v>
          </cell>
          <cell r="BJ176">
            <v>361.85638178181819</v>
          </cell>
        </row>
        <row r="177">
          <cell r="H177" t="str">
            <v>VIGILANTE ARMADO - 220 H</v>
          </cell>
          <cell r="BJ177">
            <v>392.05908906666662</v>
          </cell>
        </row>
        <row r="178">
          <cell r="H178" t="str">
            <v>VIGILANTE ARMADO - 220 H</v>
          </cell>
          <cell r="BJ178">
            <v>0</v>
          </cell>
        </row>
        <row r="179">
          <cell r="H179" t="str">
            <v>VIGILANTE ARMADO - 12X36 DIURNO</v>
          </cell>
          <cell r="BJ179">
            <v>302.23388</v>
          </cell>
        </row>
        <row r="180">
          <cell r="H180" t="str">
            <v>VIGILANTE ARMADO - 12X36 DIURNO</v>
          </cell>
          <cell r="BJ180">
            <v>302.23388</v>
          </cell>
        </row>
        <row r="181">
          <cell r="H181" t="str">
            <v>VIGILANTE ARMADO - 12X36 NOTURNO</v>
          </cell>
          <cell r="BJ181">
            <v>361.85638178181819</v>
          </cell>
        </row>
        <row r="182">
          <cell r="H182" t="str">
            <v>VIGILANTE ARMADO - 12X36 NOTURNO</v>
          </cell>
          <cell r="BJ182">
            <v>361.85638178181819</v>
          </cell>
        </row>
        <row r="183">
          <cell r="H183" t="str">
            <v>VIGILANTE ARMADO - 12X36 DIURNO</v>
          </cell>
          <cell r="BJ183">
            <v>302.23388</v>
          </cell>
        </row>
        <row r="184">
          <cell r="H184" t="str">
            <v>VIGILANTE ARMADO - 12X36 NOTURNO</v>
          </cell>
          <cell r="BJ184">
            <v>361.85638178181819</v>
          </cell>
        </row>
        <row r="185">
          <cell r="H185" t="str">
            <v>VIGILANTE ARMADO - 12X36 NOTURNO</v>
          </cell>
          <cell r="BJ185">
            <v>361.85638178181819</v>
          </cell>
        </row>
        <row r="186">
          <cell r="H186" t="str">
            <v>VIGILANTE ARMADO - 12X36 DIURNO</v>
          </cell>
          <cell r="BJ186">
            <v>302.23388</v>
          </cell>
        </row>
        <row r="187">
          <cell r="H187"/>
          <cell r="BJ187"/>
        </row>
        <row r="188">
          <cell r="H188"/>
          <cell r="BJ188"/>
        </row>
        <row r="191">
          <cell r="H191"/>
        </row>
        <row r="196">
          <cell r="H196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415.08</v>
          </cell>
        </row>
        <row r="12">
          <cell r="B12">
            <v>1</v>
          </cell>
          <cell r="F12" t="str">
            <v>VIGILANTE ARMADO - 220 H</v>
          </cell>
          <cell r="R12">
            <v>415.08</v>
          </cell>
        </row>
        <row r="13">
          <cell r="B13">
            <v>1</v>
          </cell>
          <cell r="F13" t="str">
            <v>VIGILANTE ARMADO - 220 H</v>
          </cell>
          <cell r="R13">
            <v>415.08</v>
          </cell>
        </row>
        <row r="14">
          <cell r="B14">
            <v>1</v>
          </cell>
          <cell r="F14" t="str">
            <v>VIGILANTE ARMADO - 220 H</v>
          </cell>
          <cell r="R14">
            <v>415.08</v>
          </cell>
        </row>
        <row r="15">
          <cell r="B15">
            <v>1</v>
          </cell>
          <cell r="F15" t="str">
            <v>VIGILANTE ARMADO - 220 H</v>
          </cell>
          <cell r="R15">
            <v>415.08</v>
          </cell>
        </row>
        <row r="16">
          <cell r="B16">
            <v>1</v>
          </cell>
          <cell r="F16" t="str">
            <v>VIGILANTE ARMADO - 12X36 NOTURNO</v>
          </cell>
          <cell r="R16">
            <v>321.68700000000001</v>
          </cell>
        </row>
        <row r="17">
          <cell r="B17">
            <v>1</v>
          </cell>
          <cell r="F17" t="str">
            <v>VIGILANTE ARMADO - 12X36 NOTURNO</v>
          </cell>
          <cell r="R17">
            <v>321.68700000000001</v>
          </cell>
        </row>
        <row r="18">
          <cell r="B18">
            <v>1</v>
          </cell>
          <cell r="F18" t="str">
            <v>VIGILANTE ARMADO - 12X36 NOTURNO</v>
          </cell>
          <cell r="R18">
            <v>321.68700000000001</v>
          </cell>
        </row>
        <row r="19">
          <cell r="B19">
            <v>1</v>
          </cell>
          <cell r="F19" t="str">
            <v>VIGILANTE ARMADO - 12X36 DIURNO</v>
          </cell>
          <cell r="R19">
            <v>321.68700000000001</v>
          </cell>
        </row>
        <row r="20">
          <cell r="B20">
            <v>1</v>
          </cell>
          <cell r="F20" t="str">
            <v>VIGILANTE ARMADO - 12X36 NOTURNO</v>
          </cell>
          <cell r="R20">
            <v>321.68700000000001</v>
          </cell>
        </row>
        <row r="21">
          <cell r="B21">
            <v>1</v>
          </cell>
          <cell r="F21" t="str">
            <v>VIGILANTE ARMADO - 12X36 NOTURNO</v>
          </cell>
          <cell r="R21">
            <v>321.68700000000001</v>
          </cell>
        </row>
        <row r="22">
          <cell r="B22">
            <v>0</v>
          </cell>
          <cell r="F22" t="str">
            <v>VIGILANTE ARMADO - 12X36 NOTURNO</v>
          </cell>
          <cell r="R22">
            <v>0</v>
          </cell>
        </row>
        <row r="23">
          <cell r="B23">
            <v>1</v>
          </cell>
          <cell r="F23" t="str">
            <v>VIGILANTE ARMADO - 12X36 DIURNO</v>
          </cell>
          <cell r="R23">
            <v>321.68700000000001</v>
          </cell>
        </row>
        <row r="24">
          <cell r="B24">
            <v>0</v>
          </cell>
          <cell r="F24" t="str">
            <v>VIGILANTE ARMADO - 12X36 DIURNO</v>
          </cell>
          <cell r="R24">
            <v>0</v>
          </cell>
        </row>
        <row r="25">
          <cell r="B25">
            <v>0</v>
          </cell>
          <cell r="F25" t="str">
            <v>VIGILANTE ARMADO - 12X36 NOTURNO</v>
          </cell>
          <cell r="R25">
            <v>0</v>
          </cell>
        </row>
        <row r="26">
          <cell r="B26">
            <v>0</v>
          </cell>
          <cell r="F26" t="str">
            <v>VIGILANTE ARMADO - 12X36 DIURNO</v>
          </cell>
          <cell r="R26">
            <v>0</v>
          </cell>
        </row>
        <row r="27">
          <cell r="B27">
            <v>1</v>
          </cell>
          <cell r="F27" t="str">
            <v>VIGILANTE ARMADO - 12X36 NOTURNO</v>
          </cell>
          <cell r="R27">
            <v>321.68700000000001</v>
          </cell>
        </row>
        <row r="28">
          <cell r="B28">
            <v>1</v>
          </cell>
          <cell r="F28" t="str">
            <v>VIGILANTE ARMADO - 220 H</v>
          </cell>
          <cell r="R28">
            <v>415.08</v>
          </cell>
        </row>
        <row r="29">
          <cell r="B29">
            <v>1</v>
          </cell>
          <cell r="F29" t="str">
            <v>VIGILANTE ARMADO - 12X36 DIURNO</v>
          </cell>
          <cell r="R29">
            <v>321.68700000000001</v>
          </cell>
        </row>
        <row r="30">
          <cell r="B30">
            <v>1</v>
          </cell>
          <cell r="F30" t="str">
            <v>VIGILANTE ARMADO - 220 H</v>
          </cell>
          <cell r="R30">
            <v>415.08</v>
          </cell>
        </row>
        <row r="31">
          <cell r="B31">
            <v>0</v>
          </cell>
          <cell r="F31" t="str">
            <v>VIGILANTE ARMADO - 220 H</v>
          </cell>
          <cell r="R31">
            <v>0</v>
          </cell>
        </row>
        <row r="32">
          <cell r="B32">
            <v>1</v>
          </cell>
          <cell r="F32" t="str">
            <v>VIGILANTE ARMADO - 12X36 NOTURNO</v>
          </cell>
          <cell r="R32">
            <v>321.68700000000001</v>
          </cell>
        </row>
        <row r="33">
          <cell r="B33">
            <v>1</v>
          </cell>
          <cell r="F33" t="str">
            <v>VIGILANTE ARMADO - 12X36 NOTURNO</v>
          </cell>
          <cell r="R33">
            <v>321.68700000000001</v>
          </cell>
        </row>
        <row r="34">
          <cell r="B34">
            <v>0</v>
          </cell>
          <cell r="F34" t="str">
            <v>VIGILANTE ARMADO - 12X36 DIURNO</v>
          </cell>
          <cell r="R34">
            <v>0</v>
          </cell>
        </row>
        <row r="35">
          <cell r="B35">
            <v>1</v>
          </cell>
          <cell r="F35" t="str">
            <v>VIGILANTE ARMADO - 12X36 DIURNO</v>
          </cell>
          <cell r="R35">
            <v>321.68700000000001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</row>
        <row r="37">
          <cell r="B37">
            <v>1</v>
          </cell>
          <cell r="F37" t="str">
            <v>VIGILANTE ARMADO - 12X36 DIURNO</v>
          </cell>
          <cell r="R37">
            <v>321.68700000000001</v>
          </cell>
        </row>
        <row r="38">
          <cell r="B38">
            <v>0</v>
          </cell>
          <cell r="F38" t="str">
            <v>VIGILANTE ARMADO - 12X36 DIURNO</v>
          </cell>
          <cell r="R38">
            <v>0</v>
          </cell>
        </row>
        <row r="39">
          <cell r="B39">
            <v>1</v>
          </cell>
          <cell r="F39" t="str">
            <v>VIGILANTE ARMADO - 12X36 DIURNO</v>
          </cell>
          <cell r="R39">
            <v>321.68700000000001</v>
          </cell>
        </row>
        <row r="40">
          <cell r="B40">
            <v>1</v>
          </cell>
          <cell r="F40" t="str">
            <v>VIGILANTE ARMADO - 12X36 DIURNO</v>
          </cell>
          <cell r="R40">
            <v>321.68700000000001</v>
          </cell>
        </row>
        <row r="41">
          <cell r="B41">
            <v>1</v>
          </cell>
          <cell r="F41" t="str">
            <v>VIGILANTE ARMADO - 12X36 DIURNO</v>
          </cell>
          <cell r="R41">
            <v>321.68700000000001</v>
          </cell>
        </row>
        <row r="42">
          <cell r="B42">
            <v>1</v>
          </cell>
          <cell r="F42" t="str">
            <v>VIGILANTE ARMADO - 220 H</v>
          </cell>
          <cell r="R42">
            <v>415.08</v>
          </cell>
        </row>
        <row r="43">
          <cell r="B43">
            <v>1</v>
          </cell>
          <cell r="F43" t="str">
            <v>VIGILANTE ARMADO - 12X36 NOTURNO</v>
          </cell>
          <cell r="R43">
            <v>321.68700000000001</v>
          </cell>
        </row>
        <row r="44">
          <cell r="B44">
            <v>1</v>
          </cell>
          <cell r="F44" t="str">
            <v>VIGILANTE ARMADO - 220 H</v>
          </cell>
          <cell r="R44">
            <v>415.08</v>
          </cell>
        </row>
        <row r="45">
          <cell r="B45">
            <v>0</v>
          </cell>
          <cell r="F45" t="str">
            <v>VIGILANTE ARMADO - 12X36 DIURNO</v>
          </cell>
          <cell r="R45">
            <v>0</v>
          </cell>
        </row>
        <row r="46">
          <cell r="B46">
            <v>1</v>
          </cell>
          <cell r="F46" t="str">
            <v>VIGILANTE ARMADO - 220 H</v>
          </cell>
          <cell r="R46">
            <v>415.08</v>
          </cell>
        </row>
        <row r="47">
          <cell r="B47">
            <v>0</v>
          </cell>
          <cell r="F47" t="str">
            <v>VIGILANTE ARMADO - 12X36 DIURNO</v>
          </cell>
          <cell r="R47">
            <v>0</v>
          </cell>
        </row>
        <row r="48">
          <cell r="B48">
            <v>1</v>
          </cell>
          <cell r="F48" t="str">
            <v>VIGILANTE ARMADO - 12X36 DIURNO</v>
          </cell>
          <cell r="R48">
            <v>321.68700000000001</v>
          </cell>
        </row>
        <row r="49">
          <cell r="B49">
            <v>1</v>
          </cell>
          <cell r="F49" t="str">
            <v>VIGILANTE ARMADO - 12X36 DIURNO</v>
          </cell>
          <cell r="R49">
            <v>321.68700000000001</v>
          </cell>
        </row>
        <row r="50">
          <cell r="B50">
            <v>0</v>
          </cell>
          <cell r="F50" t="str">
            <v>VIGILANTE ARMADO - 12X36 DIURNO</v>
          </cell>
          <cell r="R50">
            <v>0</v>
          </cell>
        </row>
        <row r="51">
          <cell r="B51">
            <v>1</v>
          </cell>
          <cell r="F51" t="str">
            <v>VIGILANTE ARMADO - 220 H</v>
          </cell>
          <cell r="R51">
            <v>415.08</v>
          </cell>
        </row>
        <row r="52">
          <cell r="B52">
            <v>0</v>
          </cell>
          <cell r="F52" t="str">
            <v>VIGILANTE ARMADO - 12X36 DIURNO</v>
          </cell>
          <cell r="R52">
            <v>0</v>
          </cell>
        </row>
        <row r="53">
          <cell r="B53">
            <v>1</v>
          </cell>
          <cell r="F53" t="str">
            <v>VIGILANTE ARMADO - 12X36 DIURNO</v>
          </cell>
          <cell r="R53">
            <v>321.68700000000001</v>
          </cell>
        </row>
        <row r="54">
          <cell r="B54">
            <v>1</v>
          </cell>
          <cell r="F54" t="str">
            <v>VIGILANTE ARMADO - 220 H</v>
          </cell>
          <cell r="R54">
            <v>415.08</v>
          </cell>
        </row>
        <row r="55">
          <cell r="B55">
            <v>0</v>
          </cell>
          <cell r="F55" t="str">
            <v>VIGILANTE ARMADO - 12X36 NOTURNO</v>
          </cell>
          <cell r="R55">
            <v>0</v>
          </cell>
        </row>
        <row r="56">
          <cell r="B56">
            <v>1</v>
          </cell>
          <cell r="F56" t="str">
            <v>VIGILANTE ARMADO - 12X36 DIURNO</v>
          </cell>
          <cell r="R56">
            <v>321.68700000000001</v>
          </cell>
        </row>
        <row r="57">
          <cell r="B57">
            <v>1</v>
          </cell>
          <cell r="F57" t="str">
            <v>VIGILANTE ARMADO - 12X36 DIURNO</v>
          </cell>
          <cell r="R57">
            <v>321.68700000000001</v>
          </cell>
        </row>
        <row r="58">
          <cell r="B58">
            <v>0</v>
          </cell>
          <cell r="F58" t="str">
            <v>VIGILANTE ARMADO - 12X36 DIURNO</v>
          </cell>
          <cell r="R58">
            <v>0</v>
          </cell>
        </row>
        <row r="59">
          <cell r="B59">
            <v>1</v>
          </cell>
          <cell r="F59" t="str">
            <v>VIGILANTE ARMADO - 220 H</v>
          </cell>
          <cell r="R59">
            <v>415.08</v>
          </cell>
        </row>
        <row r="60">
          <cell r="B60">
            <v>1</v>
          </cell>
          <cell r="F60" t="str">
            <v>VIGILANTE ARMADO - 12X36 DIURNO</v>
          </cell>
          <cell r="R60">
            <v>321.68700000000001</v>
          </cell>
        </row>
        <row r="61">
          <cell r="B61">
            <v>1</v>
          </cell>
          <cell r="F61" t="str">
            <v>VIGILANTE ARMADO - 12X36 NOTURNO</v>
          </cell>
          <cell r="R61">
            <v>321.68700000000001</v>
          </cell>
        </row>
        <row r="62">
          <cell r="B62">
            <v>0</v>
          </cell>
          <cell r="F62" t="str">
            <v>VIGILANTE ARMADO - 12X36 DIURNO</v>
          </cell>
          <cell r="R62">
            <v>0</v>
          </cell>
        </row>
        <row r="63">
          <cell r="B63">
            <v>1</v>
          </cell>
          <cell r="F63" t="str">
            <v>VIGILANTE ARMADO - 12X36 DIURNO</v>
          </cell>
          <cell r="R63">
            <v>321.68700000000001</v>
          </cell>
        </row>
        <row r="64">
          <cell r="B64">
            <v>0</v>
          </cell>
          <cell r="F64" t="str">
            <v>VIGILANTE ARMADO - 12X36 DIURNO</v>
          </cell>
          <cell r="R64">
            <v>0</v>
          </cell>
        </row>
        <row r="65">
          <cell r="B65">
            <v>1</v>
          </cell>
          <cell r="F65" t="str">
            <v>VIGILANTE ARMADO - 12X36 NOTURNO</v>
          </cell>
          <cell r="R65">
            <v>321.68700000000001</v>
          </cell>
        </row>
        <row r="66">
          <cell r="B66">
            <v>0</v>
          </cell>
          <cell r="F66" t="str">
            <v>VIGILANTE ARMADO - 12X36 NOTURNO</v>
          </cell>
          <cell r="R66">
            <v>0</v>
          </cell>
        </row>
        <row r="67">
          <cell r="B67">
            <v>1</v>
          </cell>
          <cell r="F67" t="str">
            <v>VIGILANTE ARMADO - 12X36 DIURNO</v>
          </cell>
          <cell r="R67">
            <v>321.68700000000001</v>
          </cell>
        </row>
        <row r="68">
          <cell r="B68">
            <v>0</v>
          </cell>
          <cell r="F68" t="str">
            <v>VIGILANTE ARMADO - 12X36 NOTURNO</v>
          </cell>
          <cell r="R68">
            <v>0</v>
          </cell>
        </row>
        <row r="69">
          <cell r="B69">
            <v>1</v>
          </cell>
          <cell r="F69" t="str">
            <v>VIGILANTE ARMADO - 12X36 NOTURNO</v>
          </cell>
          <cell r="R69">
            <v>321.68700000000001</v>
          </cell>
        </row>
        <row r="70">
          <cell r="B70">
            <v>1</v>
          </cell>
          <cell r="F70" t="str">
            <v>VIGILANTE ARMADO - 12X36 DIURNO</v>
          </cell>
          <cell r="R70">
            <v>321.68700000000001</v>
          </cell>
        </row>
        <row r="71">
          <cell r="B71">
            <v>1</v>
          </cell>
          <cell r="F71" t="str">
            <v>VIGILANTE ARMADO - 12X36 DIURNO</v>
          </cell>
          <cell r="R71">
            <v>321.68700000000001</v>
          </cell>
        </row>
        <row r="72">
          <cell r="B72">
            <v>0</v>
          </cell>
          <cell r="F72" t="str">
            <v>VIGILANTE ARMADO - 220 H</v>
          </cell>
          <cell r="R72">
            <v>0</v>
          </cell>
        </row>
        <row r="73">
          <cell r="B73">
            <v>1</v>
          </cell>
          <cell r="F73" t="str">
            <v>VIGILANTE ARMADO - 220 H</v>
          </cell>
          <cell r="R73">
            <v>415.08</v>
          </cell>
        </row>
        <row r="74">
          <cell r="B74">
            <v>1</v>
          </cell>
          <cell r="F74" t="str">
            <v>VIGILANTE ARMADO - 12X36 DIURNO</v>
          </cell>
          <cell r="R74">
            <v>321.68700000000001</v>
          </cell>
        </row>
        <row r="75">
          <cell r="B75">
            <v>0</v>
          </cell>
          <cell r="F75" t="str">
            <v>VIGILANTE ARMADO - 12X36 DIURNO</v>
          </cell>
          <cell r="R75">
            <v>0</v>
          </cell>
        </row>
        <row r="76">
          <cell r="B76">
            <v>0</v>
          </cell>
          <cell r="F76" t="str">
            <v>VIGILANTE ARMADO - 12X36 NOTURNO</v>
          </cell>
          <cell r="R76">
            <v>0</v>
          </cell>
        </row>
        <row r="77">
          <cell r="B77">
            <v>0</v>
          </cell>
          <cell r="F77" t="str">
            <v>VIGILANTE ARMADO - 220 H</v>
          </cell>
          <cell r="R77">
            <v>0</v>
          </cell>
        </row>
        <row r="78">
          <cell r="B78">
            <v>1</v>
          </cell>
          <cell r="F78" t="str">
            <v>VIGILANTE ARMADO - 12X36 DIURNO</v>
          </cell>
          <cell r="R78">
            <v>321.68700000000001</v>
          </cell>
        </row>
        <row r="79">
          <cell r="B79">
            <v>0</v>
          </cell>
          <cell r="F79" t="str">
            <v>VIGILANTE ARMADO - 12X36 DIURNO</v>
          </cell>
          <cell r="R79">
            <v>0</v>
          </cell>
        </row>
        <row r="80">
          <cell r="B80">
            <v>1</v>
          </cell>
          <cell r="F80" t="str">
            <v>VIGILANTE ARMADO - 12X36 DIURNO</v>
          </cell>
          <cell r="R80">
            <v>321.68700000000001</v>
          </cell>
        </row>
        <row r="81">
          <cell r="B81">
            <v>1</v>
          </cell>
          <cell r="F81" t="str">
            <v>VIGILANTE ARMADO - 12X36 DIURNO</v>
          </cell>
          <cell r="R81">
            <v>321.68700000000001</v>
          </cell>
        </row>
        <row r="82">
          <cell r="B82">
            <v>0</v>
          </cell>
          <cell r="F82" t="str">
            <v>VIGILANTE ARMADO - 12X36 DIURNO</v>
          </cell>
          <cell r="R82">
            <v>0</v>
          </cell>
        </row>
        <row r="83">
          <cell r="B83">
            <v>1</v>
          </cell>
          <cell r="F83" t="str">
            <v>VIGILANTE ARMADO - 220 H</v>
          </cell>
          <cell r="R83">
            <v>415.08</v>
          </cell>
        </row>
        <row r="84">
          <cell r="B84">
            <v>0</v>
          </cell>
          <cell r="F84" t="str">
            <v>VIGILANTE ARMADO - 220 H</v>
          </cell>
          <cell r="R84">
            <v>0</v>
          </cell>
        </row>
        <row r="85">
          <cell r="B85">
            <v>0</v>
          </cell>
          <cell r="F85" t="str">
            <v>VIGILANTE ARMADO - 220 H</v>
          </cell>
          <cell r="R85">
            <v>0</v>
          </cell>
        </row>
        <row r="86">
          <cell r="B86">
            <v>1</v>
          </cell>
          <cell r="F86" t="str">
            <v>VIGILANTE ARMADO - 220 H</v>
          </cell>
          <cell r="R86">
            <v>415.08</v>
          </cell>
        </row>
        <row r="87">
          <cell r="B87">
            <v>1</v>
          </cell>
          <cell r="F87" t="str">
            <v>VIGILANTE ARMADO - 220 H</v>
          </cell>
          <cell r="R87">
            <v>415.08</v>
          </cell>
        </row>
        <row r="88">
          <cell r="B88">
            <v>0</v>
          </cell>
          <cell r="F88" t="str">
            <v>VIGILANTE ARMADO - 220 H</v>
          </cell>
          <cell r="R88">
            <v>0</v>
          </cell>
        </row>
        <row r="89">
          <cell r="B89">
            <v>1</v>
          </cell>
          <cell r="F89" t="str">
            <v>VIGILANTE ARMADO - 220 H</v>
          </cell>
          <cell r="R89">
            <v>415.08</v>
          </cell>
        </row>
        <row r="90">
          <cell r="B90">
            <v>0</v>
          </cell>
          <cell r="F90" t="str">
            <v>VIGILANTE ARMADO - 220 H</v>
          </cell>
          <cell r="R90">
            <v>0</v>
          </cell>
        </row>
        <row r="91">
          <cell r="B91">
            <v>1</v>
          </cell>
          <cell r="F91" t="str">
            <v>VIGILANTE ARMADO - 220 H</v>
          </cell>
          <cell r="R91">
            <v>415.08</v>
          </cell>
        </row>
        <row r="92">
          <cell r="B92">
            <v>1</v>
          </cell>
          <cell r="F92" t="str">
            <v>VIGILANTE ARMADO - 12X36 NOTURNO</v>
          </cell>
          <cell r="R92">
            <v>321.68700000000001</v>
          </cell>
        </row>
        <row r="93">
          <cell r="B93">
            <v>1</v>
          </cell>
          <cell r="F93" t="str">
            <v>VIGILANTE ARMADO - 12X36 NOTURNO</v>
          </cell>
          <cell r="R93">
            <v>321.68700000000001</v>
          </cell>
        </row>
        <row r="94">
          <cell r="B94">
            <v>0</v>
          </cell>
          <cell r="F94" t="str">
            <v>VIGILANTE ARMADO - 12X36 NOTURNO</v>
          </cell>
          <cell r="R94">
            <v>0</v>
          </cell>
        </row>
        <row r="95">
          <cell r="B95">
            <v>1</v>
          </cell>
          <cell r="F95" t="str">
            <v>VIGILANTE ARMADO - 12X36 DIURNO</v>
          </cell>
          <cell r="R95">
            <v>321.68700000000001</v>
          </cell>
        </row>
        <row r="96">
          <cell r="B96">
            <v>1</v>
          </cell>
          <cell r="F96" t="str">
            <v>VIGILANTE ARMADO - 12X36 DIURNO</v>
          </cell>
          <cell r="R96">
            <v>321.68700000000001</v>
          </cell>
        </row>
        <row r="97">
          <cell r="B97">
            <v>1</v>
          </cell>
          <cell r="F97" t="str">
            <v>VIGILANTE ARMADO - 220 H</v>
          </cell>
          <cell r="R97">
            <v>415.08</v>
          </cell>
        </row>
        <row r="98">
          <cell r="B98">
            <v>1</v>
          </cell>
          <cell r="F98" t="str">
            <v>VIGILANTE ARMADO - 220 H</v>
          </cell>
          <cell r="R98">
            <v>415.08</v>
          </cell>
        </row>
        <row r="99">
          <cell r="B99">
            <v>1</v>
          </cell>
          <cell r="F99" t="str">
            <v>VIGILANTE ARMADO - 220 H</v>
          </cell>
          <cell r="R99">
            <v>415.08</v>
          </cell>
        </row>
        <row r="100">
          <cell r="B100">
            <v>1</v>
          </cell>
          <cell r="F100" t="str">
            <v>VIGILANTE ARMADO - 12X36 DIURNO</v>
          </cell>
          <cell r="R100">
            <v>321.68700000000001</v>
          </cell>
        </row>
        <row r="101">
          <cell r="B101">
            <v>1</v>
          </cell>
          <cell r="F101" t="str">
            <v>VIGILANTE ARMADO - 12X36 NOTURNO</v>
          </cell>
          <cell r="R101">
            <v>321.68700000000001</v>
          </cell>
        </row>
        <row r="102">
          <cell r="B102">
            <v>1</v>
          </cell>
          <cell r="F102" t="str">
            <v>VIGILANTE ARMADO - 12X36 DIURNO</v>
          </cell>
          <cell r="R102">
            <v>321.68700000000001</v>
          </cell>
        </row>
        <row r="103">
          <cell r="B103">
            <v>1</v>
          </cell>
          <cell r="F103" t="str">
            <v>VIGILANTE ARMADO - 12X36 NOTURNO</v>
          </cell>
          <cell r="R103">
            <v>321.68700000000001</v>
          </cell>
        </row>
        <row r="104">
          <cell r="B104">
            <v>0</v>
          </cell>
          <cell r="F104" t="str">
            <v>VIGILANTE ARMADO - 220 H</v>
          </cell>
          <cell r="R104">
            <v>0</v>
          </cell>
        </row>
        <row r="105">
          <cell r="B105">
            <v>1</v>
          </cell>
          <cell r="F105" t="str">
            <v>VIGILANTE ARMADO - 220 H</v>
          </cell>
          <cell r="R105">
            <v>415.08</v>
          </cell>
        </row>
        <row r="106">
          <cell r="B106">
            <v>1</v>
          </cell>
          <cell r="F106" t="str">
            <v>VIGILANTE ARMADO - 220 H</v>
          </cell>
          <cell r="R106">
            <v>415.08</v>
          </cell>
        </row>
        <row r="107">
          <cell r="B107">
            <v>0</v>
          </cell>
          <cell r="F107" t="str">
            <v>VIGILANTE ARMADO - 220 H</v>
          </cell>
          <cell r="R107">
            <v>0</v>
          </cell>
        </row>
        <row r="108">
          <cell r="B108">
            <v>0</v>
          </cell>
          <cell r="F108" t="str">
            <v>VIGILANTE ARMADO - 220 H</v>
          </cell>
          <cell r="R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415.08</v>
          </cell>
        </row>
        <row r="110">
          <cell r="B110">
            <v>1</v>
          </cell>
          <cell r="F110" t="str">
            <v>VIGILANTE ARMADO - 220 H</v>
          </cell>
          <cell r="R110">
            <v>415.08</v>
          </cell>
        </row>
        <row r="111">
          <cell r="B111">
            <v>1</v>
          </cell>
          <cell r="F111" t="str">
            <v>VIGILANTE ARMADO - 220 H</v>
          </cell>
          <cell r="R111">
            <v>415.08</v>
          </cell>
        </row>
        <row r="112">
          <cell r="B112">
            <v>0</v>
          </cell>
          <cell r="F112" t="str">
            <v>VIGILANTE ARMADO - 220 H</v>
          </cell>
          <cell r="R112">
            <v>0</v>
          </cell>
        </row>
        <row r="113">
          <cell r="B113">
            <v>1</v>
          </cell>
          <cell r="F113" t="str">
            <v>VIGILANTE ARMADO - 220 H</v>
          </cell>
          <cell r="R113">
            <v>415.08</v>
          </cell>
        </row>
        <row r="114">
          <cell r="B114">
            <v>0</v>
          </cell>
          <cell r="F114" t="str">
            <v>VIGILANTE ARMADO - 12X36 DIURNO</v>
          </cell>
          <cell r="R114">
            <v>0</v>
          </cell>
        </row>
        <row r="115">
          <cell r="B115">
            <v>1</v>
          </cell>
          <cell r="F115" t="str">
            <v>VIGILANTE ARMADO - 220 H</v>
          </cell>
          <cell r="R115">
            <v>415.08</v>
          </cell>
        </row>
        <row r="116">
          <cell r="B116">
            <v>1</v>
          </cell>
          <cell r="F116" t="str">
            <v>VIGILANTE ARMADO - 12X36 DIURNO</v>
          </cell>
          <cell r="R116">
            <v>321.68700000000001</v>
          </cell>
        </row>
        <row r="117">
          <cell r="B117">
            <v>0</v>
          </cell>
          <cell r="F117" t="str">
            <v>VIGILANTE ARMADO - 12X36 NOTURNO</v>
          </cell>
          <cell r="R117">
            <v>0</v>
          </cell>
        </row>
        <row r="118">
          <cell r="B118">
            <v>1</v>
          </cell>
          <cell r="F118" t="str">
            <v>VIGILANTE ARMADO - 12X36 NOTURNO</v>
          </cell>
          <cell r="R118">
            <v>321.68700000000001</v>
          </cell>
        </row>
        <row r="119">
          <cell r="B119">
            <v>1</v>
          </cell>
          <cell r="F119" t="str">
            <v>VIGILANTE ARMADO - 12X36 DIURNO</v>
          </cell>
          <cell r="R119">
            <v>321.68700000000001</v>
          </cell>
        </row>
        <row r="120">
          <cell r="B120">
            <v>0</v>
          </cell>
          <cell r="F120" t="str">
            <v>VIGILANTE ARMADO - 12X36 DIURNO</v>
          </cell>
          <cell r="R120">
            <v>0</v>
          </cell>
        </row>
        <row r="121">
          <cell r="B121">
            <v>1</v>
          </cell>
          <cell r="F121" t="str">
            <v>VIGILANTE ARMADO - 12X36 NOTURNO</v>
          </cell>
          <cell r="R121">
            <v>321.68700000000001</v>
          </cell>
        </row>
        <row r="122">
          <cell r="B122">
            <v>0</v>
          </cell>
          <cell r="F122" t="str">
            <v>VIGILANTE ARMADO - 12X36 NOTURNO</v>
          </cell>
          <cell r="R122">
            <v>0</v>
          </cell>
        </row>
        <row r="123">
          <cell r="B123">
            <v>0</v>
          </cell>
          <cell r="F123" t="str">
            <v>VIGILANTE ARMADO - 220 H</v>
          </cell>
          <cell r="R123">
            <v>0</v>
          </cell>
        </row>
        <row r="124">
          <cell r="B124">
            <v>1</v>
          </cell>
          <cell r="F124" t="str">
            <v>VIGILANTE ARMADO - 220 H</v>
          </cell>
          <cell r="R124">
            <v>415.08</v>
          </cell>
        </row>
        <row r="125">
          <cell r="B125">
            <v>1</v>
          </cell>
          <cell r="F125" t="str">
            <v>VIGILANTE ARMADO - 220 H</v>
          </cell>
          <cell r="R125">
            <v>415.08</v>
          </cell>
        </row>
        <row r="126">
          <cell r="B126">
            <v>1</v>
          </cell>
          <cell r="F126" t="str">
            <v>VIGILANTE ARMADO - 220 H</v>
          </cell>
          <cell r="R126">
            <v>415.08</v>
          </cell>
        </row>
        <row r="127">
          <cell r="B127">
            <v>0</v>
          </cell>
          <cell r="F127" t="str">
            <v>VIGILANTE ARMADO - 12X36 NOTURNO</v>
          </cell>
          <cell r="R127">
            <v>0</v>
          </cell>
        </row>
        <row r="128">
          <cell r="B128">
            <v>0</v>
          </cell>
          <cell r="F128" t="str">
            <v>VIGILANTE ARMADO - 12X36 NOTURNO</v>
          </cell>
          <cell r="R128">
            <v>0</v>
          </cell>
        </row>
        <row r="129">
          <cell r="B129">
            <v>0</v>
          </cell>
          <cell r="F129" t="str">
            <v>VIGILANTE ARMADO - 12X36 NOTURNO</v>
          </cell>
          <cell r="R129">
            <v>0</v>
          </cell>
        </row>
        <row r="130">
          <cell r="B130">
            <v>1</v>
          </cell>
          <cell r="F130" t="str">
            <v>VIGILANTE ARMADO - 220 H</v>
          </cell>
          <cell r="R130">
            <v>415.08</v>
          </cell>
        </row>
        <row r="131">
          <cell r="B131">
            <v>1</v>
          </cell>
          <cell r="F131" t="str">
            <v>VIGILANTE ARMADO - 12X36 NOTURNO</v>
          </cell>
          <cell r="R131">
            <v>321.68700000000001</v>
          </cell>
        </row>
        <row r="132">
          <cell r="B132">
            <v>1</v>
          </cell>
          <cell r="F132" t="str">
            <v>VIGILANTE ARMADO - 12X36 NOTURNO</v>
          </cell>
          <cell r="R132">
            <v>321.68700000000001</v>
          </cell>
        </row>
        <row r="133">
          <cell r="B133">
            <v>1</v>
          </cell>
          <cell r="F133" t="str">
            <v>VIGILANTE ARMADO - 12X36 DIURNO</v>
          </cell>
          <cell r="R133">
            <v>321.68700000000001</v>
          </cell>
        </row>
        <row r="134">
          <cell r="B134">
            <v>1</v>
          </cell>
          <cell r="F134" t="str">
            <v>VIGILANTE ARMADO - 12X36 DIURNO</v>
          </cell>
          <cell r="R134">
            <v>321.68700000000001</v>
          </cell>
        </row>
        <row r="135">
          <cell r="B135">
            <v>1</v>
          </cell>
          <cell r="F135" t="str">
            <v>VIGILANTE ARMADO - 12X36 DIURNO</v>
          </cell>
          <cell r="R135">
            <v>321.68700000000001</v>
          </cell>
        </row>
        <row r="136">
          <cell r="B136">
            <v>0</v>
          </cell>
          <cell r="F136" t="str">
            <v>VIGILANTE ARMADO - 12X36 DIURNO</v>
          </cell>
          <cell r="R136">
            <v>0</v>
          </cell>
        </row>
        <row r="137">
          <cell r="B137">
            <v>1</v>
          </cell>
          <cell r="F137" t="str">
            <v>VIGILANTE ARMADO - 12X36 DIURNO</v>
          </cell>
          <cell r="R137">
            <v>321.68700000000001</v>
          </cell>
        </row>
        <row r="138">
          <cell r="B138">
            <v>1</v>
          </cell>
          <cell r="F138" t="str">
            <v>VIGILANTE ARMADO - 220 H</v>
          </cell>
          <cell r="R138">
            <v>415.08</v>
          </cell>
        </row>
        <row r="139">
          <cell r="B139">
            <v>0</v>
          </cell>
          <cell r="F139" t="str">
            <v>VIGILANTE ARMADO - 220 H</v>
          </cell>
          <cell r="R139">
            <v>0</v>
          </cell>
        </row>
        <row r="140">
          <cell r="B140">
            <v>1</v>
          </cell>
          <cell r="F140" t="str">
            <v>VIGILANTE ARMADO - 12X36 NOTURNO</v>
          </cell>
          <cell r="R140">
            <v>321.68700000000001</v>
          </cell>
        </row>
        <row r="141">
          <cell r="B141">
            <v>1</v>
          </cell>
          <cell r="F141" t="str">
            <v>VIGILANTE ARMADO - 12X36 NOTURNO</v>
          </cell>
          <cell r="R141">
            <v>321.68700000000001</v>
          </cell>
        </row>
        <row r="142">
          <cell r="B142">
            <v>1</v>
          </cell>
          <cell r="F142" t="str">
            <v>VIGILANTE ARMADO - 220 H</v>
          </cell>
          <cell r="R142">
            <v>415.08</v>
          </cell>
        </row>
        <row r="143">
          <cell r="B143">
            <v>1</v>
          </cell>
          <cell r="F143" t="str">
            <v>VIGILANTE ARMADO - 12X36 DIURNO</v>
          </cell>
          <cell r="R143">
            <v>321.68700000000001</v>
          </cell>
        </row>
        <row r="144">
          <cell r="B144">
            <v>0</v>
          </cell>
          <cell r="F144" t="str">
            <v>VIGILANTE ARMADO - 12X36 DIURNO</v>
          </cell>
          <cell r="R144">
            <v>0</v>
          </cell>
        </row>
        <row r="145">
          <cell r="B145">
            <v>0</v>
          </cell>
          <cell r="F145" t="str">
            <v>VIGILANTE ARMADO - 12X36 DIURNO</v>
          </cell>
          <cell r="R145">
            <v>0</v>
          </cell>
        </row>
        <row r="146">
          <cell r="B146">
            <v>1</v>
          </cell>
          <cell r="F146" t="str">
            <v>VIGILANTE ARMADO - 12X36 NOTURNO</v>
          </cell>
          <cell r="R146">
            <v>321.68700000000001</v>
          </cell>
        </row>
        <row r="147">
          <cell r="B147">
            <v>0</v>
          </cell>
          <cell r="F147" t="str">
            <v>VIGILANTE ARMADO - 12X36 DIURNO</v>
          </cell>
          <cell r="R147">
            <v>0</v>
          </cell>
        </row>
        <row r="148">
          <cell r="B148">
            <v>0</v>
          </cell>
          <cell r="F148" t="str">
            <v>VIGILANTE ARMADO - 12X36 DIURNO</v>
          </cell>
          <cell r="R148">
            <v>0</v>
          </cell>
        </row>
        <row r="149">
          <cell r="B149">
            <v>1</v>
          </cell>
          <cell r="F149" t="str">
            <v>VIGILANTE ARMADO - 12X36 DIURNO</v>
          </cell>
          <cell r="R149">
            <v>321.68700000000001</v>
          </cell>
        </row>
        <row r="150">
          <cell r="B150">
            <v>0</v>
          </cell>
          <cell r="F150" t="str">
            <v>VIGILANTE ARMADO - 12X36 NOTURNO</v>
          </cell>
          <cell r="R150">
            <v>0</v>
          </cell>
        </row>
        <row r="151">
          <cell r="B151">
            <v>1</v>
          </cell>
          <cell r="F151" t="str">
            <v>VIGILANTE ARMADO - 12X36 NOTURNO</v>
          </cell>
          <cell r="R151">
            <v>321.68700000000001</v>
          </cell>
        </row>
        <row r="152">
          <cell r="B152">
            <v>1</v>
          </cell>
          <cell r="F152" t="str">
            <v>VIGILANTE ARMADO - 220 H</v>
          </cell>
          <cell r="R152">
            <v>415.08</v>
          </cell>
        </row>
        <row r="153">
          <cell r="B153">
            <v>1</v>
          </cell>
          <cell r="F153" t="str">
            <v>VIGILANTE ARMADO - 12X36 NOTURNO</v>
          </cell>
          <cell r="R153">
            <v>321.68700000000001</v>
          </cell>
        </row>
        <row r="154">
          <cell r="B154">
            <v>1</v>
          </cell>
          <cell r="F154" t="str">
            <v>VIGILANTE ARMADO - 12X36 DIURNO</v>
          </cell>
          <cell r="R154">
            <v>321.68700000000001</v>
          </cell>
        </row>
        <row r="155">
          <cell r="B155">
            <v>0</v>
          </cell>
          <cell r="F155" t="str">
            <v>VIGILANTE ARMADO - 12X36 DIURNO</v>
          </cell>
          <cell r="R155">
            <v>0</v>
          </cell>
        </row>
        <row r="156">
          <cell r="B156">
            <v>1</v>
          </cell>
          <cell r="F156" t="str">
            <v>VIGILANTE ARMADO - 12X36 DIURNO</v>
          </cell>
          <cell r="R156">
            <v>321.68700000000001</v>
          </cell>
        </row>
        <row r="157">
          <cell r="B157">
            <v>0</v>
          </cell>
          <cell r="F157" t="str">
            <v>VIGILANTE ARMADO - 12X36 DIURNO</v>
          </cell>
          <cell r="R157">
            <v>0</v>
          </cell>
        </row>
        <row r="158">
          <cell r="B158">
            <v>1</v>
          </cell>
          <cell r="F158" t="str">
            <v>VIGILANTE ARMADO - 12X36 NOTURNO</v>
          </cell>
          <cell r="R158">
            <v>321.68700000000001</v>
          </cell>
        </row>
        <row r="159">
          <cell r="B159">
            <v>0</v>
          </cell>
          <cell r="F159" t="str">
            <v>VIGILANTE ARMADO - 12X36 NOTURNO</v>
          </cell>
          <cell r="R159">
            <v>0</v>
          </cell>
        </row>
        <row r="160">
          <cell r="B160">
            <v>1</v>
          </cell>
          <cell r="F160" t="str">
            <v>VIGILANTE ARMADO - 220 H</v>
          </cell>
          <cell r="R160">
            <v>415.08</v>
          </cell>
        </row>
        <row r="161">
          <cell r="B161">
            <v>1</v>
          </cell>
          <cell r="F161" t="str">
            <v>VIGILANTE ARMADO - 220 H</v>
          </cell>
          <cell r="R161">
            <v>415.08</v>
          </cell>
        </row>
        <row r="162">
          <cell r="B162">
            <v>0</v>
          </cell>
          <cell r="F162" t="str">
            <v>VIGILANTE ARMADO - 220 H</v>
          </cell>
          <cell r="R162">
            <v>0</v>
          </cell>
        </row>
        <row r="163">
          <cell r="B163">
            <v>0</v>
          </cell>
          <cell r="F163" t="str">
            <v>VIGILANTE ARMADO - 220 H</v>
          </cell>
          <cell r="R163">
            <v>0</v>
          </cell>
        </row>
        <row r="164">
          <cell r="B164">
            <v>1</v>
          </cell>
          <cell r="F164" t="str">
            <v>VIGILANTE ARMADO - 12X36 DIURNO</v>
          </cell>
          <cell r="R164">
            <v>321.68700000000001</v>
          </cell>
        </row>
        <row r="165">
          <cell r="B165">
            <v>0</v>
          </cell>
          <cell r="F165" t="str">
            <v>VIGILANTE ARMADO - 12X36 DIURNO</v>
          </cell>
          <cell r="R165">
            <v>0</v>
          </cell>
        </row>
        <row r="166">
          <cell r="B166">
            <v>1</v>
          </cell>
          <cell r="F166" t="str">
            <v>VIGILANTE ARMADO - 12X36 DIURNO</v>
          </cell>
          <cell r="R166">
            <v>321.68700000000001</v>
          </cell>
        </row>
        <row r="167">
          <cell r="B167">
            <v>1</v>
          </cell>
          <cell r="F167" t="str">
            <v>VIGILANTE ARMADO - 12X36 DIURNO</v>
          </cell>
          <cell r="R167">
            <v>321.68700000000001</v>
          </cell>
        </row>
        <row r="168">
          <cell r="B168">
            <v>0</v>
          </cell>
          <cell r="F168" t="str">
            <v>VIGILANTE ARMADO - 12X36 NOTURNO</v>
          </cell>
          <cell r="R168">
            <v>0</v>
          </cell>
        </row>
        <row r="169">
          <cell r="B169">
            <v>0</v>
          </cell>
          <cell r="F169" t="str">
            <v>VIGILANTE ARMADO - 12X36 NOTURNO</v>
          </cell>
          <cell r="R169">
            <v>0</v>
          </cell>
        </row>
        <row r="170">
          <cell r="B170">
            <v>1</v>
          </cell>
          <cell r="F170" t="str">
            <v>VIGILANTE ARMADO - 12X36 NOTURNO</v>
          </cell>
          <cell r="R170">
            <v>321.68700000000001</v>
          </cell>
        </row>
        <row r="171">
          <cell r="B171">
            <v>0</v>
          </cell>
          <cell r="F171" t="str">
            <v>VIGILANTE ARMADO - 12X36 NOTURNO</v>
          </cell>
          <cell r="R171">
            <v>0</v>
          </cell>
        </row>
        <row r="172">
          <cell r="B172">
            <v>1</v>
          </cell>
          <cell r="F172" t="str">
            <v>VIGILANTE ARMADO - 12X36 NOTURNO</v>
          </cell>
          <cell r="R172">
            <v>321.68700000000001</v>
          </cell>
        </row>
        <row r="173">
          <cell r="B173">
            <v>0</v>
          </cell>
          <cell r="F173" t="str">
            <v>VIGILANTE ARMADO - 12X36 NOTURNO</v>
          </cell>
          <cell r="R173">
            <v>0</v>
          </cell>
        </row>
        <row r="174">
          <cell r="B174">
            <v>1</v>
          </cell>
          <cell r="F174" t="str">
            <v>VIGILANTE ARMADO - 12X36 NOTURNO</v>
          </cell>
          <cell r="R174">
            <v>321.68700000000001</v>
          </cell>
        </row>
        <row r="175">
          <cell r="B175">
            <v>1</v>
          </cell>
          <cell r="F175" t="str">
            <v>VIGILANTE ARMADO - 12X36 DIURNO</v>
          </cell>
          <cell r="R175">
            <v>321.68700000000001</v>
          </cell>
        </row>
        <row r="176">
          <cell r="B176">
            <v>1</v>
          </cell>
          <cell r="F176" t="str">
            <v>VIGILANTE ARMADO - 12X36 NOTURNO</v>
          </cell>
          <cell r="R176">
            <v>321.68700000000001</v>
          </cell>
        </row>
        <row r="177">
          <cell r="B177">
            <v>1</v>
          </cell>
          <cell r="F177" t="str">
            <v>VIGILANTE ARMADO - 220 H</v>
          </cell>
          <cell r="R177">
            <v>415.08</v>
          </cell>
        </row>
        <row r="178">
          <cell r="B178">
            <v>0</v>
          </cell>
          <cell r="F178" t="str">
            <v>VIGILANTE ARMADO - 220 H</v>
          </cell>
          <cell r="R178">
            <v>0</v>
          </cell>
        </row>
        <row r="179">
          <cell r="B179">
            <v>1</v>
          </cell>
          <cell r="F179" t="str">
            <v>VIGILANTE ARMADO - 12X36 DIURNO</v>
          </cell>
          <cell r="R179">
            <v>321.68700000000001</v>
          </cell>
        </row>
        <row r="180">
          <cell r="B180">
            <v>1</v>
          </cell>
          <cell r="F180" t="str">
            <v>VIGILANTE ARMADO - 12X36 DIURNO</v>
          </cell>
          <cell r="R180">
            <v>321.68700000000001</v>
          </cell>
        </row>
        <row r="181">
          <cell r="B181">
            <v>1</v>
          </cell>
          <cell r="F181" t="str">
            <v>VIGILANTE ARMADO - 12X36 NOTURNO</v>
          </cell>
          <cell r="R181">
            <v>321.68700000000001</v>
          </cell>
        </row>
        <row r="182">
          <cell r="B182">
            <v>1</v>
          </cell>
          <cell r="F182" t="str">
            <v>VIGILANTE ARMADO - 12X36 NOTURNO</v>
          </cell>
          <cell r="R182">
            <v>321.68700000000001</v>
          </cell>
        </row>
        <row r="183">
          <cell r="B183">
            <v>1</v>
          </cell>
          <cell r="F183" t="str">
            <v>VIGILANTE ARMADO - 12X36 DIURNO</v>
          </cell>
          <cell r="R183">
            <v>321.68700000000001</v>
          </cell>
        </row>
        <row r="184">
          <cell r="B184">
            <v>1</v>
          </cell>
          <cell r="F184" t="str">
            <v>VIGILANTE ARMADO - 12X36 NOTURNO</v>
          </cell>
          <cell r="R184">
            <v>321.68700000000001</v>
          </cell>
        </row>
        <row r="185">
          <cell r="B185">
            <v>1</v>
          </cell>
          <cell r="F185" t="str">
            <v>VIGILANTE ARMADO - 12X36 NOTURNO</v>
          </cell>
          <cell r="R185">
            <v>321.68700000000001</v>
          </cell>
        </row>
        <row r="186">
          <cell r="B186">
            <v>1</v>
          </cell>
          <cell r="F186" t="str">
            <v>VIGILANTE ARMADO - 12X36 DIURNO</v>
          </cell>
          <cell r="R186">
            <v>321.68700000000001</v>
          </cell>
        </row>
        <row r="187">
          <cell r="B187"/>
          <cell r="F187"/>
          <cell r="R187"/>
        </row>
        <row r="188">
          <cell r="B188"/>
          <cell r="F188"/>
          <cell r="R188"/>
        </row>
        <row r="195">
          <cell r="B195" t="str">
            <v>FOI DEFINIDO QUE A METODOLOGIA DO CÁLCULO DE DIAS PARA VA E VT SERÁ IGUAL A "DIAS (20) MENOS DIAS ÚTEIS NÃO TRABALHADOS"</v>
          </cell>
          <cell r="F195"/>
          <cell r="R195"/>
        </row>
        <row r="196">
          <cell r="B196" t="str">
            <v xml:space="preserve">INICIALMENTE, QUANDO HOUVER FALTAS, FÉRIAS, AFASTAMENTOS, ETC, COM SUBSTITUTO, OS DIAS TRABALHADOS PELO SUBSTITUTO PODERÃO SER LANÇADOS NO TITULAR. </v>
          </cell>
          <cell r="F196"/>
          <cell r="R196"/>
        </row>
        <row r="197">
          <cell r="B197" t="str">
            <v>COM RELAÇÃO AO VALE TRANSPORTE, O DESCONTO DE 6% TERÁ SEMPRE DE SER PROPORCIONALIZADO PELOS DIAS TRABALHADOS NO MÊS (ISSO PARA O TITULAR E O SUBSTITUTO, SE HOUVER)</v>
          </cell>
          <cell r="F197"/>
          <cell r="R197"/>
        </row>
        <row r="198">
          <cell r="B198" t="str">
            <v>COM RELAÇÃO AO VALE TRANSPORTE, NAS FÉRIAS E FALTAS COM SUBSTITUTO, A REGRA É SEGUIR O TITULAR. SE ELE RECEBE O SUBSTITUTO RECEBE. SE NÃO RECEBE, O SUBSTITUTO NÃO RECEBE.</v>
          </cell>
          <cell r="F198"/>
          <cell r="R198"/>
        </row>
        <row r="199">
          <cell r="B199" t="str">
            <v>COM RELAÇÃO AO VALE TRANSPORTE, NAS LICENÇAS MATERNIDADE OU INSS E NAS DEMISSÕES,  A REGRA É SEGUIR O SUBSTITUTO OU NOVO CONTRATADO.</v>
          </cell>
          <cell r="F199"/>
          <cell r="R199"/>
        </row>
        <row r="200">
          <cell r="B200" t="str">
            <v>COM RELAÇÃO AO VALE TRANSPORTE, NO MÊS DA DEMISSÃO COM NOVO CONTRATADO,  SÓ PODE HAVER UM DESCONTO DE R$ 1,00  (POR DEFINIÇÃO SERÁ O DEMITIDO) POR POSTO DE TRABALHO.</v>
          </cell>
          <cell r="F200"/>
          <cell r="R200"/>
        </row>
        <row r="201">
          <cell r="B201" t="str">
            <v>COM RELAÇÃO AO VALE ALIMENTAÇÃO, OS VALORES DE CESTA BÁSICA SERÃO PROPORCIONALIZADOS. UTILIZAR O MESMO CRITÉRIO DOS TICKETS, OU SEJA, 20 DIAS MENOS DIAS ÚTEIS NÃO TRABALHADOS</v>
          </cell>
          <cell r="F201"/>
          <cell r="R201"/>
        </row>
      </sheetData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-10.2022"/>
      <sheetName val="VA e VT -11.2022_a_07.2023"/>
      <sheetName val="Pendencias Documentais"/>
      <sheetName val="CONF. RECIBOS VA"/>
      <sheetName val="Pendencias Fat."/>
      <sheetName val="CONF RECIBOS VT TRANSFACIL"/>
      <sheetName val="TRANSFACIL"/>
      <sheetName val="CONF RECIBOS VT OTIMO"/>
      <sheetName val="VA"/>
      <sheetName val="OTIMO"/>
      <sheetName val="CESTA"/>
      <sheetName val="ODONTO"/>
      <sheetName val="Feriados"/>
      <sheetName val="PLANO_SAUDE"/>
      <sheetName val="SEGURO_VIDA"/>
    </sheetNames>
    <sheetDataSet>
      <sheetData sheetId="0" refreshError="1"/>
      <sheetData sheetId="1">
        <row r="2">
          <cell r="H2" t="str">
            <v>AS CELULAS EM VERDE, FORAM RETIFICADAS CONFORME FATURAMENTO</v>
          </cell>
          <cell r="P2">
            <v>1</v>
          </cell>
          <cell r="R2">
            <v>0</v>
          </cell>
        </row>
        <row r="4">
          <cell r="A4" t="str">
            <v>COMPETÊNCIA</v>
          </cell>
          <cell r="H4" t="str">
            <v>CARGO</v>
          </cell>
          <cell r="P4" t="str">
            <v>DIAS TRABALHADOS</v>
          </cell>
          <cell r="R4" t="str">
            <v>DIAS UTEIS TJ</v>
          </cell>
          <cell r="AC4" t="str">
            <v>TOTAL C/ DESCONTO</v>
          </cell>
          <cell r="AN4" t="str">
            <v>TOTAL VT</v>
          </cell>
        </row>
        <row r="5">
          <cell r="A5">
            <v>44866</v>
          </cell>
          <cell r="H5" t="str">
            <v>VIGILANTE ARMADO - 220 H</v>
          </cell>
          <cell r="P5">
            <v>30</v>
          </cell>
          <cell r="R5">
            <v>18</v>
          </cell>
          <cell r="AC5">
            <v>373.572</v>
          </cell>
          <cell r="AN5">
            <v>0</v>
          </cell>
        </row>
        <row r="6">
          <cell r="A6">
            <v>44866</v>
          </cell>
          <cell r="H6" t="str">
            <v>VIGILANTE ARMADO - 220 H</v>
          </cell>
          <cell r="P6">
            <v>26</v>
          </cell>
          <cell r="R6">
            <v>18</v>
          </cell>
          <cell r="AC6">
            <v>290.55599999999998</v>
          </cell>
          <cell r="AN6">
            <v>0</v>
          </cell>
        </row>
        <row r="7">
          <cell r="A7">
            <v>44866</v>
          </cell>
          <cell r="H7" t="str">
            <v>VIGILANTE ARMADO - 220 H</v>
          </cell>
          <cell r="P7">
            <v>4</v>
          </cell>
          <cell r="R7">
            <v>4</v>
          </cell>
          <cell r="AC7">
            <v>83.015999999999991</v>
          </cell>
          <cell r="AN7">
            <v>0</v>
          </cell>
        </row>
        <row r="8">
          <cell r="A8">
            <v>44866</v>
          </cell>
          <cell r="H8" t="str">
            <v>VIGILANTE ARMADO - 220 H</v>
          </cell>
          <cell r="P8">
            <v>30</v>
          </cell>
          <cell r="R8">
            <v>18</v>
          </cell>
          <cell r="AC8">
            <v>373.572</v>
          </cell>
          <cell r="AN8">
            <v>0</v>
          </cell>
        </row>
        <row r="9">
          <cell r="A9">
            <v>44866</v>
          </cell>
          <cell r="H9" t="str">
            <v>VIGILANTE ARMADO - 220 H</v>
          </cell>
          <cell r="P9">
            <v>21</v>
          </cell>
          <cell r="R9">
            <v>18</v>
          </cell>
          <cell r="AC9">
            <v>228.29399999999998</v>
          </cell>
          <cell r="AN9">
            <v>0</v>
          </cell>
        </row>
        <row r="10">
          <cell r="A10">
            <v>44866</v>
          </cell>
          <cell r="H10" t="str">
            <v>VIGILANTE ARMADO - 220 H</v>
          </cell>
          <cell r="P10">
            <v>9</v>
          </cell>
          <cell r="R10">
            <v>7</v>
          </cell>
          <cell r="AC10">
            <v>145.27799999999999</v>
          </cell>
          <cell r="AN10">
            <v>0</v>
          </cell>
        </row>
        <row r="11">
          <cell r="A11">
            <v>44866</v>
          </cell>
          <cell r="H11" t="str">
            <v>VIGILANTE ARMADO - 220 H</v>
          </cell>
          <cell r="P11">
            <v>30</v>
          </cell>
          <cell r="R11">
            <v>18</v>
          </cell>
          <cell r="AC11">
            <v>373.572</v>
          </cell>
          <cell r="AN11">
            <v>0</v>
          </cell>
        </row>
        <row r="12">
          <cell r="A12">
            <v>44866</v>
          </cell>
          <cell r="H12" t="str">
            <v>VIGILANTE ARMADO - 12X36 NOTURNO</v>
          </cell>
          <cell r="P12">
            <v>28</v>
          </cell>
          <cell r="R12">
            <v>15</v>
          </cell>
          <cell r="AC12">
            <v>290.55599999999998</v>
          </cell>
          <cell r="AN12">
            <v>0</v>
          </cell>
        </row>
        <row r="13">
          <cell r="A13">
            <v>44866</v>
          </cell>
          <cell r="H13" t="str">
            <v>VIGILANTE ARMADO - 12X36 NOTURNO</v>
          </cell>
          <cell r="P13">
            <v>1</v>
          </cell>
          <cell r="R13">
            <v>1</v>
          </cell>
          <cell r="AC13">
            <v>20.753999999999998</v>
          </cell>
          <cell r="AN13">
            <v>0</v>
          </cell>
        </row>
        <row r="14">
          <cell r="A14">
            <v>44866</v>
          </cell>
          <cell r="H14" t="str">
            <v>VIGILANTE ARMADO - 12X36 NOTURNO</v>
          </cell>
          <cell r="P14">
            <v>1</v>
          </cell>
          <cell r="R14">
            <v>1</v>
          </cell>
          <cell r="AC14">
            <v>20.753999999999998</v>
          </cell>
          <cell r="AN14">
            <v>0</v>
          </cell>
        </row>
        <row r="15">
          <cell r="A15">
            <v>44866</v>
          </cell>
          <cell r="H15" t="str">
            <v>VIGILANTE ARMADO - 12X36 NOTURNO</v>
          </cell>
          <cell r="P15">
            <v>28</v>
          </cell>
          <cell r="R15">
            <v>15</v>
          </cell>
          <cell r="AC15">
            <v>290.55599999999998</v>
          </cell>
          <cell r="AN15">
            <v>251.90616000000006</v>
          </cell>
        </row>
        <row r="16">
          <cell r="A16">
            <v>44866</v>
          </cell>
          <cell r="H16" t="str">
            <v>VIGILANTE ARMADO - 12X36 NOTURNO</v>
          </cell>
          <cell r="P16">
            <v>1</v>
          </cell>
          <cell r="R16">
            <v>1</v>
          </cell>
          <cell r="AC16">
            <v>20.753999999999998</v>
          </cell>
          <cell r="AN16">
            <v>0</v>
          </cell>
        </row>
        <row r="17">
          <cell r="A17">
            <v>44866</v>
          </cell>
          <cell r="H17" t="str">
            <v>VIGILANTE ARMADO - 12X36 NOTURNO</v>
          </cell>
          <cell r="P17">
            <v>1</v>
          </cell>
          <cell r="R17">
            <v>1</v>
          </cell>
          <cell r="AC17">
            <v>20.753999999999998</v>
          </cell>
          <cell r="AN17">
            <v>0</v>
          </cell>
        </row>
        <row r="18">
          <cell r="A18">
            <v>44866</v>
          </cell>
          <cell r="H18" t="str">
            <v>VIGILANTE ARMADO - 12X36 NOTURNO</v>
          </cell>
          <cell r="P18">
            <v>30</v>
          </cell>
          <cell r="R18">
            <v>15</v>
          </cell>
          <cell r="AC18">
            <v>311.31</v>
          </cell>
          <cell r="AN18">
            <v>0</v>
          </cell>
        </row>
        <row r="19">
          <cell r="A19">
            <v>44866</v>
          </cell>
          <cell r="H19" t="str">
            <v>VIGILANTE ARMADO - 12X36 DIURNO</v>
          </cell>
          <cell r="P19">
            <v>30</v>
          </cell>
          <cell r="R19">
            <v>15</v>
          </cell>
          <cell r="AC19">
            <v>311.31</v>
          </cell>
          <cell r="AN19">
            <v>0</v>
          </cell>
        </row>
        <row r="20">
          <cell r="A20">
            <v>44866</v>
          </cell>
          <cell r="H20" t="str">
            <v>VIGILANTE ARMADO - 12X36 NOTURNO</v>
          </cell>
          <cell r="P20">
            <v>30</v>
          </cell>
          <cell r="R20">
            <v>15</v>
          </cell>
          <cell r="AC20">
            <v>311.31</v>
          </cell>
          <cell r="AN20">
            <v>11.256599999999992</v>
          </cell>
        </row>
        <row r="21">
          <cell r="A21">
            <v>44866</v>
          </cell>
          <cell r="H21" t="str">
            <v>VIGILANTE ARMADO - 12X36 NOTURNO</v>
          </cell>
          <cell r="P21">
            <v>30</v>
          </cell>
          <cell r="R21">
            <v>15</v>
          </cell>
          <cell r="AC21">
            <v>311.31</v>
          </cell>
          <cell r="AN21">
            <v>0</v>
          </cell>
        </row>
        <row r="22">
          <cell r="A22">
            <v>44866</v>
          </cell>
          <cell r="H22" t="str">
            <v>VIGILANTE ARMADO - 12X36 DIURNO</v>
          </cell>
          <cell r="P22">
            <v>30</v>
          </cell>
          <cell r="R22">
            <v>15</v>
          </cell>
          <cell r="AC22">
            <v>311.31</v>
          </cell>
          <cell r="AN22">
            <v>0</v>
          </cell>
        </row>
        <row r="23">
          <cell r="A23">
            <v>44866</v>
          </cell>
          <cell r="H23" t="str">
            <v>VIGILANTE ARMADO - 12X36 NOTURNO</v>
          </cell>
          <cell r="P23">
            <v>29</v>
          </cell>
          <cell r="R23">
            <v>15</v>
          </cell>
          <cell r="AC23">
            <v>290.55599999999998</v>
          </cell>
          <cell r="AN23">
            <v>0</v>
          </cell>
        </row>
        <row r="24">
          <cell r="A24">
            <v>44866</v>
          </cell>
          <cell r="H24" t="str">
            <v>VIGILANTE ARMADO - 12X36 NOTURNO</v>
          </cell>
          <cell r="P24">
            <v>1</v>
          </cell>
          <cell r="R24">
            <v>1</v>
          </cell>
          <cell r="AC24">
            <v>20.753999999999998</v>
          </cell>
          <cell r="AN24">
            <v>0</v>
          </cell>
        </row>
        <row r="25">
          <cell r="A25">
            <v>44866</v>
          </cell>
          <cell r="H25" t="str">
            <v>VIGILANTE ARMADO - 220 H</v>
          </cell>
          <cell r="P25">
            <v>29</v>
          </cell>
          <cell r="R25">
            <v>18</v>
          </cell>
          <cell r="AC25">
            <v>352.81799999999998</v>
          </cell>
          <cell r="AN25">
            <v>42.381380000000021</v>
          </cell>
        </row>
        <row r="26">
          <cell r="A26">
            <v>44866</v>
          </cell>
          <cell r="H26" t="str">
            <v>VIGILANTE ARMADO - 220 H</v>
          </cell>
          <cell r="P26">
            <v>1</v>
          </cell>
          <cell r="R26">
            <v>1</v>
          </cell>
          <cell r="AC26">
            <v>20.753999999999998</v>
          </cell>
          <cell r="AN26">
            <v>0</v>
          </cell>
        </row>
        <row r="27">
          <cell r="A27">
            <v>44866</v>
          </cell>
          <cell r="H27" t="str">
            <v>VIGILANTE ARMADO - 12X36 DIURNO</v>
          </cell>
          <cell r="P27">
            <v>30</v>
          </cell>
          <cell r="R27">
            <v>15</v>
          </cell>
          <cell r="AC27">
            <v>311.31</v>
          </cell>
          <cell r="AN27">
            <v>90.45659999999998</v>
          </cell>
        </row>
        <row r="28">
          <cell r="A28">
            <v>44866</v>
          </cell>
          <cell r="H28" t="str">
            <v>VIGILANTE ARMADO - 220 H</v>
          </cell>
          <cell r="P28">
            <v>30</v>
          </cell>
          <cell r="R28">
            <v>18</v>
          </cell>
          <cell r="AC28">
            <v>373.572</v>
          </cell>
          <cell r="AN28">
            <v>175.0566</v>
          </cell>
        </row>
        <row r="29">
          <cell r="A29">
            <v>44866</v>
          </cell>
          <cell r="H29" t="str">
            <v>VIGILANTE ARMADO - 12X36 NOTURNO</v>
          </cell>
          <cell r="P29">
            <v>30</v>
          </cell>
          <cell r="R29">
            <v>15</v>
          </cell>
          <cell r="AC29">
            <v>311.31</v>
          </cell>
          <cell r="AN29">
            <v>0</v>
          </cell>
        </row>
        <row r="30">
          <cell r="A30">
            <v>44866</v>
          </cell>
          <cell r="H30" t="str">
            <v>VIGILANTE ARMADO - 12X36 NOTURNO</v>
          </cell>
          <cell r="P30">
            <v>13</v>
          </cell>
          <cell r="R30">
            <v>6</v>
          </cell>
          <cell r="AC30">
            <v>124.52399999999999</v>
          </cell>
          <cell r="AN30">
            <v>0</v>
          </cell>
        </row>
        <row r="31">
          <cell r="A31">
            <v>44866</v>
          </cell>
          <cell r="H31" t="str">
            <v>VIGILANTE ARMADO - 12X36 NOTURNO</v>
          </cell>
          <cell r="P31">
            <v>17</v>
          </cell>
          <cell r="R31">
            <v>9</v>
          </cell>
          <cell r="AC31">
            <v>186.786</v>
          </cell>
          <cell r="AN31">
            <v>0</v>
          </cell>
        </row>
        <row r="32">
          <cell r="A32">
            <v>44866</v>
          </cell>
          <cell r="H32" t="str">
            <v>VIGILANTE ARMADO - 12X36 DIURNO</v>
          </cell>
          <cell r="P32">
            <v>30</v>
          </cell>
          <cell r="R32">
            <v>15</v>
          </cell>
          <cell r="AC32">
            <v>311.31</v>
          </cell>
          <cell r="AN32">
            <v>0</v>
          </cell>
        </row>
        <row r="33">
          <cell r="A33">
            <v>44866</v>
          </cell>
          <cell r="H33" t="str">
            <v>VIGILANTE ARMADO - 12X36 DIURNO</v>
          </cell>
          <cell r="P33">
            <v>30</v>
          </cell>
          <cell r="R33">
            <v>15</v>
          </cell>
          <cell r="AC33">
            <v>311.31</v>
          </cell>
          <cell r="AN33">
            <v>0</v>
          </cell>
        </row>
        <row r="34">
          <cell r="A34">
            <v>44866</v>
          </cell>
          <cell r="H34" t="str">
            <v>VIGILANTE ARMADO - 12X36 DIURNO</v>
          </cell>
          <cell r="P34">
            <v>30</v>
          </cell>
          <cell r="R34">
            <v>15</v>
          </cell>
          <cell r="AC34">
            <v>311.31</v>
          </cell>
          <cell r="AN34">
            <v>0</v>
          </cell>
        </row>
        <row r="35">
          <cell r="A35">
            <v>44866</v>
          </cell>
          <cell r="H35" t="str">
            <v>VIGILANTE ARMADO - 12X36 DIURNO</v>
          </cell>
          <cell r="P35">
            <v>30</v>
          </cell>
          <cell r="R35">
            <v>15</v>
          </cell>
          <cell r="AC35">
            <v>311.31</v>
          </cell>
          <cell r="AN35">
            <v>0</v>
          </cell>
        </row>
        <row r="36">
          <cell r="A36">
            <v>44866</v>
          </cell>
          <cell r="H36" t="str">
            <v>VIGILANTE ARMADO - 12X36 DIURNO</v>
          </cell>
          <cell r="P36">
            <v>30</v>
          </cell>
          <cell r="R36">
            <v>15</v>
          </cell>
          <cell r="AC36">
            <v>311.31</v>
          </cell>
          <cell r="AN36">
            <v>11.256599999999992</v>
          </cell>
        </row>
        <row r="37">
          <cell r="A37">
            <v>44866</v>
          </cell>
          <cell r="H37" t="str">
            <v>VIGILANTE ARMADO - 220 H</v>
          </cell>
          <cell r="P37">
            <v>30</v>
          </cell>
          <cell r="R37">
            <v>18</v>
          </cell>
          <cell r="AC37">
            <v>373.572</v>
          </cell>
          <cell r="AN37">
            <v>200.25659999999999</v>
          </cell>
        </row>
        <row r="38">
          <cell r="A38">
            <v>44866</v>
          </cell>
          <cell r="H38" t="str">
            <v>VIGILANTE ARMADO - 12X36 NOTURNO</v>
          </cell>
          <cell r="P38">
            <v>0</v>
          </cell>
          <cell r="R38">
            <v>0</v>
          </cell>
          <cell r="AC38">
            <v>0</v>
          </cell>
          <cell r="AN38">
            <v>0</v>
          </cell>
        </row>
        <row r="39">
          <cell r="A39">
            <v>44866</v>
          </cell>
          <cell r="H39" t="str">
            <v>VIGILANTE ARMADO - 12X36 NOTURNO</v>
          </cell>
          <cell r="P39">
            <v>30</v>
          </cell>
          <cell r="R39">
            <v>15</v>
          </cell>
          <cell r="AC39">
            <v>311.31</v>
          </cell>
          <cell r="AN39">
            <v>0</v>
          </cell>
        </row>
        <row r="40">
          <cell r="A40">
            <v>44866</v>
          </cell>
          <cell r="H40" t="str">
            <v>VIGILANTE ARMADO - 220 H</v>
          </cell>
          <cell r="P40">
            <v>30</v>
          </cell>
          <cell r="R40">
            <v>18</v>
          </cell>
          <cell r="AC40">
            <v>373.572</v>
          </cell>
          <cell r="AN40">
            <v>0</v>
          </cell>
        </row>
        <row r="41">
          <cell r="A41">
            <v>44866</v>
          </cell>
          <cell r="H41" t="str">
            <v>VIGILANTE ARMADO - 220 H</v>
          </cell>
          <cell r="P41">
            <v>28</v>
          </cell>
          <cell r="R41">
            <v>18</v>
          </cell>
          <cell r="AC41">
            <v>332.06399999999996</v>
          </cell>
          <cell r="AN41">
            <v>81.906160000000057</v>
          </cell>
        </row>
        <row r="42">
          <cell r="A42">
            <v>44866</v>
          </cell>
          <cell r="H42" t="str">
            <v>VIGILANTE ARMADO - 220 H</v>
          </cell>
          <cell r="P42">
            <v>1</v>
          </cell>
          <cell r="R42">
            <v>1</v>
          </cell>
          <cell r="AC42">
            <v>20.753999999999998</v>
          </cell>
          <cell r="AN42">
            <v>0</v>
          </cell>
        </row>
        <row r="43">
          <cell r="A43">
            <v>44866</v>
          </cell>
          <cell r="H43" t="str">
            <v>VIGILANTE ARMADO - 220 H</v>
          </cell>
          <cell r="P43">
            <v>1</v>
          </cell>
          <cell r="R43">
            <v>1</v>
          </cell>
          <cell r="AC43">
            <v>20.753999999999998</v>
          </cell>
          <cell r="AN43">
            <v>0</v>
          </cell>
        </row>
        <row r="44">
          <cell r="A44">
            <v>44866</v>
          </cell>
          <cell r="H44" t="str">
            <v>VIGILANTE ARMADO - 12X36 DIURNO</v>
          </cell>
          <cell r="P44">
            <v>30</v>
          </cell>
          <cell r="R44">
            <v>15</v>
          </cell>
          <cell r="AC44">
            <v>311.31</v>
          </cell>
          <cell r="AN44">
            <v>0</v>
          </cell>
        </row>
        <row r="45">
          <cell r="A45">
            <v>44866</v>
          </cell>
          <cell r="H45" t="str">
            <v>VIGILANTE ARMADO - 12X36 DIURNO</v>
          </cell>
          <cell r="P45">
            <v>22</v>
          </cell>
          <cell r="R45">
            <v>11</v>
          </cell>
          <cell r="AC45">
            <v>228.29399999999998</v>
          </cell>
          <cell r="AN45">
            <v>0</v>
          </cell>
        </row>
        <row r="46">
          <cell r="A46">
            <v>44866</v>
          </cell>
          <cell r="H46" t="str">
            <v>VIGILANTE ARMADO - 12X36 DIURNO</v>
          </cell>
          <cell r="P46">
            <v>8</v>
          </cell>
          <cell r="R46">
            <v>4</v>
          </cell>
          <cell r="AC46">
            <v>83.015999999999991</v>
          </cell>
          <cell r="AN46">
            <v>0</v>
          </cell>
        </row>
        <row r="47">
          <cell r="A47">
            <v>44866</v>
          </cell>
          <cell r="H47" t="str">
            <v>VIGILANTE ARMADO - 220 H</v>
          </cell>
          <cell r="P47">
            <v>30</v>
          </cell>
          <cell r="R47">
            <v>18</v>
          </cell>
          <cell r="AC47">
            <v>373.572</v>
          </cell>
          <cell r="AN47">
            <v>41.256599999999992</v>
          </cell>
        </row>
        <row r="48">
          <cell r="A48">
            <v>44866</v>
          </cell>
          <cell r="H48" t="str">
            <v>VIGILANTE ARMADO - 12X36 DIURNO</v>
          </cell>
          <cell r="P48">
            <v>26</v>
          </cell>
          <cell r="R48">
            <v>15</v>
          </cell>
          <cell r="AC48">
            <v>290.55599999999998</v>
          </cell>
          <cell r="AN48">
            <v>0</v>
          </cell>
        </row>
        <row r="49">
          <cell r="A49">
            <v>44866</v>
          </cell>
          <cell r="H49" t="str">
            <v>VIGILANTE ARMADO - 12X36 DIURNO</v>
          </cell>
          <cell r="P49">
            <v>1</v>
          </cell>
          <cell r="R49">
            <v>1</v>
          </cell>
          <cell r="AC49">
            <v>20.753999999999998</v>
          </cell>
          <cell r="AN49">
            <v>0</v>
          </cell>
        </row>
        <row r="50">
          <cell r="A50">
            <v>44866</v>
          </cell>
          <cell r="H50" t="str">
            <v>VIGILANTE ARMADO - 12X36 DIURNO</v>
          </cell>
          <cell r="P50">
            <v>3</v>
          </cell>
          <cell r="R50">
            <v>2</v>
          </cell>
          <cell r="AC50">
            <v>41.507999999999996</v>
          </cell>
          <cell r="AN50">
            <v>0</v>
          </cell>
        </row>
        <row r="51">
          <cell r="A51">
            <v>44866</v>
          </cell>
          <cell r="H51" t="str">
            <v>VIGILANTE ARMADO - 220 H</v>
          </cell>
          <cell r="P51">
            <v>30</v>
          </cell>
          <cell r="R51">
            <v>18</v>
          </cell>
          <cell r="AC51">
            <v>373.572</v>
          </cell>
          <cell r="AN51">
            <v>0</v>
          </cell>
        </row>
        <row r="52">
          <cell r="A52">
            <v>44866</v>
          </cell>
          <cell r="H52" t="str">
            <v>VIGILANTE ARMADO - 12X36 DIURNO</v>
          </cell>
          <cell r="P52">
            <v>30</v>
          </cell>
          <cell r="R52">
            <v>15</v>
          </cell>
          <cell r="AC52">
            <v>311.31</v>
          </cell>
          <cell r="AN52">
            <v>0</v>
          </cell>
        </row>
        <row r="53">
          <cell r="A53">
            <v>44866</v>
          </cell>
          <cell r="H53" t="str">
            <v>VIGILANTE ARMADO - 12X36 DIURNO</v>
          </cell>
          <cell r="P53">
            <v>30</v>
          </cell>
          <cell r="R53">
            <v>15</v>
          </cell>
          <cell r="AC53">
            <v>311.31</v>
          </cell>
          <cell r="AN53">
            <v>11.256599999999992</v>
          </cell>
        </row>
        <row r="54">
          <cell r="A54">
            <v>44866</v>
          </cell>
          <cell r="H54" t="str">
            <v>VIGILANTE ARMADO - 220 H</v>
          </cell>
          <cell r="P54">
            <v>30</v>
          </cell>
          <cell r="R54">
            <v>18</v>
          </cell>
          <cell r="AC54">
            <v>373.572</v>
          </cell>
          <cell r="AN54">
            <v>38.256599999999992</v>
          </cell>
        </row>
        <row r="55">
          <cell r="A55">
            <v>44866</v>
          </cell>
          <cell r="H55" t="str">
            <v>VIGILANTE ARMADO - 12X36 DIURNO</v>
          </cell>
          <cell r="P55">
            <v>29</v>
          </cell>
          <cell r="R55">
            <v>15</v>
          </cell>
          <cell r="AC55">
            <v>290.55599999999998</v>
          </cell>
          <cell r="AN55">
            <v>6.3813800000000214</v>
          </cell>
        </row>
        <row r="56">
          <cell r="A56">
            <v>44866</v>
          </cell>
          <cell r="H56" t="str">
            <v>VIGILANTE ARMADO - 12X36 DIURNO</v>
          </cell>
          <cell r="P56">
            <v>1</v>
          </cell>
          <cell r="R56">
            <v>1</v>
          </cell>
          <cell r="AC56">
            <v>20.753999999999998</v>
          </cell>
          <cell r="AN56">
            <v>0</v>
          </cell>
        </row>
        <row r="57">
          <cell r="A57">
            <v>44866</v>
          </cell>
          <cell r="H57" t="str">
            <v>VIGILANTE ARMADO - 12X36 NOTURNO</v>
          </cell>
          <cell r="P57">
            <v>30</v>
          </cell>
          <cell r="R57">
            <v>15</v>
          </cell>
          <cell r="AC57">
            <v>311.31</v>
          </cell>
          <cell r="AN57">
            <v>0</v>
          </cell>
        </row>
        <row r="58">
          <cell r="A58">
            <v>44866</v>
          </cell>
          <cell r="H58" t="str">
            <v>VIGILANTE ARMADO - 12X36 DIURNO</v>
          </cell>
          <cell r="P58">
            <v>0</v>
          </cell>
          <cell r="R58">
            <v>0</v>
          </cell>
          <cell r="AC58">
            <v>0</v>
          </cell>
          <cell r="AN58">
            <v>0</v>
          </cell>
        </row>
        <row r="59">
          <cell r="A59">
            <v>44866</v>
          </cell>
          <cell r="H59" t="str">
            <v>VIGILANTE ARMADO - 12X36 DIURNO</v>
          </cell>
          <cell r="P59">
            <v>2</v>
          </cell>
          <cell r="R59">
            <v>1</v>
          </cell>
          <cell r="AC59">
            <v>20.753999999999998</v>
          </cell>
          <cell r="AN59">
            <v>0</v>
          </cell>
        </row>
        <row r="60">
          <cell r="A60">
            <v>44866</v>
          </cell>
          <cell r="H60" t="str">
            <v>VIGILANTE ARMADO - 12X36 DIURNO</v>
          </cell>
          <cell r="P60">
            <v>28</v>
          </cell>
          <cell r="R60">
            <v>10</v>
          </cell>
          <cell r="AC60">
            <v>207.54</v>
          </cell>
          <cell r="AN60">
            <v>0</v>
          </cell>
        </row>
        <row r="61">
          <cell r="A61">
            <v>44866</v>
          </cell>
          <cell r="H61" t="str">
            <v>VIGILANTE ARMADO - 12X36 NOTURNO</v>
          </cell>
          <cell r="P61">
            <v>25</v>
          </cell>
          <cell r="R61">
            <v>15</v>
          </cell>
          <cell r="AC61">
            <v>249.04799999999997</v>
          </cell>
          <cell r="AN61">
            <v>0</v>
          </cell>
        </row>
        <row r="62">
          <cell r="A62">
            <v>44866</v>
          </cell>
          <cell r="H62" t="str">
            <v>VIGILANTE ARMADO - 12X36 NOTURNO</v>
          </cell>
          <cell r="P62">
            <v>5</v>
          </cell>
          <cell r="R62">
            <v>3</v>
          </cell>
          <cell r="AC62">
            <v>62.261999999999993</v>
          </cell>
          <cell r="AN62">
            <v>0</v>
          </cell>
        </row>
        <row r="63">
          <cell r="A63">
            <v>44866</v>
          </cell>
          <cell r="H63" t="str">
            <v>VIGILANTE ARMADO - 12X36 DIURNO</v>
          </cell>
          <cell r="P63">
            <v>30</v>
          </cell>
          <cell r="R63">
            <v>15</v>
          </cell>
          <cell r="AC63">
            <v>311.31</v>
          </cell>
          <cell r="AN63">
            <v>89.256599999999992</v>
          </cell>
        </row>
        <row r="64">
          <cell r="A64">
            <v>44866</v>
          </cell>
          <cell r="H64" t="str">
            <v>VIGILANTE ARMADO - 12X36 NOTURNO</v>
          </cell>
          <cell r="P64">
            <v>30</v>
          </cell>
          <cell r="R64">
            <v>15</v>
          </cell>
          <cell r="AC64">
            <v>311.31</v>
          </cell>
          <cell r="AN64">
            <v>11.256599999999992</v>
          </cell>
        </row>
        <row r="65">
          <cell r="A65">
            <v>44866</v>
          </cell>
          <cell r="H65" t="str">
            <v>VIGILANTE ARMADO - 12X36 DIURNO</v>
          </cell>
          <cell r="P65">
            <v>30</v>
          </cell>
          <cell r="R65">
            <v>15</v>
          </cell>
          <cell r="AC65">
            <v>311.31</v>
          </cell>
          <cell r="AN65">
            <v>0</v>
          </cell>
        </row>
        <row r="66">
          <cell r="A66">
            <v>44866</v>
          </cell>
          <cell r="H66" t="str">
            <v>VIGILANTE ARMADO - 12X36 DIURNO</v>
          </cell>
          <cell r="P66">
            <v>29</v>
          </cell>
          <cell r="R66">
            <v>15</v>
          </cell>
          <cell r="AC66">
            <v>290.55599999999998</v>
          </cell>
          <cell r="AN66">
            <v>0</v>
          </cell>
        </row>
        <row r="67">
          <cell r="A67">
            <v>44866</v>
          </cell>
          <cell r="H67" t="str">
            <v>VIGILANTE ARMADO - 12X36 DIURNO</v>
          </cell>
          <cell r="P67">
            <v>1</v>
          </cell>
          <cell r="R67">
            <v>1</v>
          </cell>
          <cell r="AC67">
            <v>20.753999999999998</v>
          </cell>
          <cell r="AN67">
            <v>0</v>
          </cell>
        </row>
        <row r="68">
          <cell r="A68">
            <v>44866</v>
          </cell>
          <cell r="H68" t="str">
            <v>VIGILANTE ARMADO - 220 H</v>
          </cell>
          <cell r="P68">
            <v>30</v>
          </cell>
          <cell r="R68">
            <v>18</v>
          </cell>
          <cell r="AC68">
            <v>373.572</v>
          </cell>
          <cell r="AN68">
            <v>38.256599999999992</v>
          </cell>
        </row>
        <row r="69">
          <cell r="A69">
            <v>44866</v>
          </cell>
          <cell r="H69" t="str">
            <v>VIGILANTE ARMADO - 12X36 DIURNO</v>
          </cell>
          <cell r="P69">
            <v>29</v>
          </cell>
          <cell r="R69">
            <v>15</v>
          </cell>
          <cell r="AC69">
            <v>311.31</v>
          </cell>
          <cell r="AN69">
            <v>0</v>
          </cell>
        </row>
        <row r="70">
          <cell r="A70">
            <v>44866</v>
          </cell>
          <cell r="H70" t="str">
            <v>VIGILANTE ARMADO - 12X36 DIURNO</v>
          </cell>
          <cell r="P70">
            <v>1</v>
          </cell>
          <cell r="R70">
            <v>0</v>
          </cell>
          <cell r="AC70">
            <v>0</v>
          </cell>
          <cell r="AN70">
            <v>0</v>
          </cell>
        </row>
        <row r="71">
          <cell r="A71">
            <v>44866</v>
          </cell>
          <cell r="H71" t="str">
            <v>VIGILANTE ARMADO - 12X36 NOTURNO</v>
          </cell>
          <cell r="P71">
            <v>0</v>
          </cell>
          <cell r="R71">
            <v>0</v>
          </cell>
          <cell r="AC71">
            <v>0</v>
          </cell>
          <cell r="AN71">
            <v>0</v>
          </cell>
        </row>
        <row r="72">
          <cell r="A72">
            <v>44866</v>
          </cell>
          <cell r="H72" t="str">
            <v>VIGILANTE ARMADO - 12X36 DIURNO</v>
          </cell>
          <cell r="P72">
            <v>29</v>
          </cell>
          <cell r="R72">
            <v>15</v>
          </cell>
          <cell r="AC72">
            <v>290.55599999999998</v>
          </cell>
          <cell r="AN72">
            <v>53.981380000000016</v>
          </cell>
        </row>
        <row r="73">
          <cell r="A73">
            <v>44866</v>
          </cell>
          <cell r="H73" t="str">
            <v>VIGILANTE ARMADO - 12X36 DIURNO</v>
          </cell>
          <cell r="P73">
            <v>1</v>
          </cell>
          <cell r="R73">
            <v>1</v>
          </cell>
          <cell r="AC73">
            <v>20.753999999999998</v>
          </cell>
          <cell r="AN73">
            <v>0</v>
          </cell>
        </row>
        <row r="74">
          <cell r="A74">
            <v>44866</v>
          </cell>
          <cell r="H74" t="str">
            <v>VIGILANTE ARMADO - 12X36 DIURNO</v>
          </cell>
          <cell r="P74">
            <v>30</v>
          </cell>
          <cell r="R74">
            <v>15</v>
          </cell>
          <cell r="AC74">
            <v>311.31</v>
          </cell>
          <cell r="AN74">
            <v>0</v>
          </cell>
        </row>
        <row r="75">
          <cell r="A75">
            <v>44866</v>
          </cell>
          <cell r="H75" t="str">
            <v>VIGILANTE ARMADO - 12X36 DIURNO</v>
          </cell>
          <cell r="P75">
            <v>14</v>
          </cell>
          <cell r="R75">
            <v>7</v>
          </cell>
          <cell r="AC75">
            <v>145.27799999999999</v>
          </cell>
          <cell r="AN75">
            <v>0</v>
          </cell>
        </row>
        <row r="76">
          <cell r="A76">
            <v>44866</v>
          </cell>
          <cell r="H76" t="str">
            <v>VIGILANTE ARMADO - 12X36 DIURNO</v>
          </cell>
          <cell r="P76">
            <v>16</v>
          </cell>
          <cell r="R76">
            <v>8</v>
          </cell>
          <cell r="AC76">
            <v>166.03199999999998</v>
          </cell>
          <cell r="AN76">
            <v>0</v>
          </cell>
        </row>
        <row r="77">
          <cell r="A77">
            <v>44866</v>
          </cell>
          <cell r="H77" t="str">
            <v>VIGILANTE ARMADO - 220 H</v>
          </cell>
          <cell r="P77">
            <v>30</v>
          </cell>
          <cell r="R77">
            <v>18</v>
          </cell>
          <cell r="AC77">
            <v>352.81799999999998</v>
          </cell>
          <cell r="AN77">
            <v>0</v>
          </cell>
        </row>
        <row r="78">
          <cell r="A78">
            <v>44866</v>
          </cell>
          <cell r="H78" t="str">
            <v>VIGILANTE ARMADO - 220 H</v>
          </cell>
          <cell r="P78">
            <v>0</v>
          </cell>
          <cell r="R78">
            <v>0</v>
          </cell>
          <cell r="AC78">
            <v>0</v>
          </cell>
          <cell r="AN78">
            <v>0</v>
          </cell>
        </row>
        <row r="79">
          <cell r="A79">
            <v>44866</v>
          </cell>
          <cell r="H79" t="str">
            <v>VIGILANTE ARMADO - 220 H</v>
          </cell>
          <cell r="P79">
            <v>30</v>
          </cell>
          <cell r="R79">
            <v>18</v>
          </cell>
          <cell r="AC79">
            <v>373.572</v>
          </cell>
          <cell r="AN79">
            <v>0</v>
          </cell>
        </row>
        <row r="80">
          <cell r="A80">
            <v>44866</v>
          </cell>
          <cell r="H80" t="str">
            <v>VIGILANTE ARMADO - 220 H</v>
          </cell>
          <cell r="P80">
            <v>30</v>
          </cell>
          <cell r="R80">
            <v>18</v>
          </cell>
          <cell r="AC80">
            <v>373.572</v>
          </cell>
          <cell r="AN80">
            <v>0</v>
          </cell>
        </row>
        <row r="81">
          <cell r="A81">
            <v>44866</v>
          </cell>
          <cell r="H81" t="str">
            <v>VIGILANTE ARMADO - 220 H</v>
          </cell>
          <cell r="P81">
            <v>26</v>
          </cell>
          <cell r="R81">
            <v>16</v>
          </cell>
          <cell r="AC81">
            <v>332.06399999999996</v>
          </cell>
          <cell r="AN81">
            <v>0</v>
          </cell>
        </row>
        <row r="82">
          <cell r="A82">
            <v>44866</v>
          </cell>
          <cell r="H82" t="str">
            <v>VIGILANTE ARMADO - 220 H</v>
          </cell>
          <cell r="P82">
            <v>4</v>
          </cell>
          <cell r="R82">
            <v>2</v>
          </cell>
          <cell r="AC82">
            <v>41.507999999999996</v>
          </cell>
          <cell r="AN82">
            <v>0</v>
          </cell>
        </row>
        <row r="83">
          <cell r="A83">
            <v>44866</v>
          </cell>
          <cell r="H83" t="str">
            <v>VIGILANTE ARMADO - 220 H</v>
          </cell>
          <cell r="P83">
            <v>30</v>
          </cell>
          <cell r="R83">
            <v>18</v>
          </cell>
          <cell r="AC83">
            <v>373.572</v>
          </cell>
          <cell r="AN83">
            <v>0</v>
          </cell>
        </row>
        <row r="84">
          <cell r="A84">
            <v>44866</v>
          </cell>
          <cell r="H84" t="str">
            <v>VIGILANTE ARMADO - 12X36 NOTURNO</v>
          </cell>
          <cell r="P84">
            <v>30</v>
          </cell>
          <cell r="R84">
            <v>15</v>
          </cell>
          <cell r="AC84">
            <v>311.31</v>
          </cell>
          <cell r="AN84">
            <v>0</v>
          </cell>
        </row>
        <row r="85">
          <cell r="A85">
            <v>44866</v>
          </cell>
          <cell r="H85" t="str">
            <v>VIGILANTE ARMADO - 12X36 NOTURNO</v>
          </cell>
          <cell r="P85">
            <v>30</v>
          </cell>
          <cell r="R85">
            <v>15</v>
          </cell>
          <cell r="AC85">
            <v>311.31</v>
          </cell>
          <cell r="AN85">
            <v>0</v>
          </cell>
        </row>
        <row r="86">
          <cell r="A86">
            <v>44866</v>
          </cell>
          <cell r="H86" t="str">
            <v>VIGILANTE ARMADO - 12X36 DIURNO</v>
          </cell>
          <cell r="P86">
            <v>17</v>
          </cell>
          <cell r="R86">
            <v>8</v>
          </cell>
          <cell r="AC86">
            <v>166.03199999999998</v>
          </cell>
          <cell r="AN86">
            <v>0</v>
          </cell>
        </row>
        <row r="87">
          <cell r="A87">
            <v>44866</v>
          </cell>
          <cell r="H87" t="str">
            <v>VIGILANTE ARMADO - 12X36 DIURNO</v>
          </cell>
          <cell r="P87">
            <v>13</v>
          </cell>
          <cell r="R87">
            <v>7</v>
          </cell>
          <cell r="AC87">
            <v>145.27799999999999</v>
          </cell>
          <cell r="AN87">
            <v>0</v>
          </cell>
        </row>
        <row r="88">
          <cell r="A88">
            <v>44866</v>
          </cell>
          <cell r="H88" t="str">
            <v>VIGILANTE ARMADO - 12X36 DIURNO</v>
          </cell>
          <cell r="P88">
            <v>30</v>
          </cell>
          <cell r="R88">
            <v>15</v>
          </cell>
          <cell r="AC88">
            <v>311.31</v>
          </cell>
          <cell r="AN88">
            <v>11.256599999999992</v>
          </cell>
        </row>
        <row r="89">
          <cell r="A89">
            <v>44866</v>
          </cell>
          <cell r="H89" t="str">
            <v>VIGILANTE ARMADO - 220 H</v>
          </cell>
          <cell r="P89">
            <v>30</v>
          </cell>
          <cell r="R89">
            <v>18</v>
          </cell>
          <cell r="AC89">
            <v>373.572</v>
          </cell>
          <cell r="AN89">
            <v>0</v>
          </cell>
        </row>
        <row r="90">
          <cell r="A90">
            <v>44866</v>
          </cell>
          <cell r="H90" t="str">
            <v>VIGILANTE ARMADO - 220 H</v>
          </cell>
          <cell r="P90">
            <v>30</v>
          </cell>
          <cell r="R90">
            <v>18</v>
          </cell>
          <cell r="AC90">
            <v>373.572</v>
          </cell>
          <cell r="AN90">
            <v>0</v>
          </cell>
        </row>
        <row r="91">
          <cell r="A91">
            <v>44866</v>
          </cell>
          <cell r="H91" t="str">
            <v>VIGILANTE ARMADO - 220 H</v>
          </cell>
          <cell r="P91">
            <v>30</v>
          </cell>
          <cell r="R91">
            <v>18</v>
          </cell>
          <cell r="AC91">
            <v>373.572</v>
          </cell>
          <cell r="AN91">
            <v>0</v>
          </cell>
        </row>
        <row r="92">
          <cell r="A92">
            <v>44866</v>
          </cell>
          <cell r="H92" t="str">
            <v>VIGILANTE ARMADO - 12X36 DIURNO</v>
          </cell>
          <cell r="P92">
            <v>30</v>
          </cell>
          <cell r="R92">
            <v>15</v>
          </cell>
          <cell r="AC92">
            <v>311.31</v>
          </cell>
          <cell r="AN92">
            <v>0</v>
          </cell>
        </row>
        <row r="93">
          <cell r="A93">
            <v>44866</v>
          </cell>
          <cell r="H93" t="str">
            <v>VIGILANTE ARMADO - 12X36 NOTURNO</v>
          </cell>
          <cell r="P93">
            <v>30</v>
          </cell>
          <cell r="R93">
            <v>15</v>
          </cell>
          <cell r="AC93">
            <v>311.31</v>
          </cell>
          <cell r="AN93">
            <v>0</v>
          </cell>
        </row>
        <row r="94">
          <cell r="A94">
            <v>44866</v>
          </cell>
          <cell r="H94" t="str">
            <v>VIGILANTE ARMADO - 12X36 DIURNO</v>
          </cell>
          <cell r="P94">
            <v>30</v>
          </cell>
          <cell r="R94">
            <v>15</v>
          </cell>
          <cell r="AC94">
            <v>311.31</v>
          </cell>
          <cell r="AN94">
            <v>0</v>
          </cell>
        </row>
        <row r="95">
          <cell r="A95">
            <v>44866</v>
          </cell>
          <cell r="H95" t="str">
            <v>VIGILANTE ARMADO - 12X36 NOTURNO</v>
          </cell>
          <cell r="P95">
            <v>30</v>
          </cell>
          <cell r="R95">
            <v>15</v>
          </cell>
          <cell r="AC95">
            <v>311.31</v>
          </cell>
          <cell r="AN95">
            <v>0</v>
          </cell>
        </row>
        <row r="96">
          <cell r="A96">
            <v>44866</v>
          </cell>
          <cell r="H96" t="str">
            <v>VIGILANTE ARMADO - 220 H</v>
          </cell>
          <cell r="P96">
            <v>30</v>
          </cell>
          <cell r="R96">
            <v>18</v>
          </cell>
          <cell r="AC96">
            <v>373.572</v>
          </cell>
          <cell r="AN96">
            <v>0</v>
          </cell>
        </row>
        <row r="97">
          <cell r="A97">
            <v>44866</v>
          </cell>
          <cell r="H97" t="str">
            <v>VIGILANTE ARMADO - 220 H</v>
          </cell>
          <cell r="P97">
            <v>30</v>
          </cell>
          <cell r="R97">
            <v>18</v>
          </cell>
          <cell r="AC97">
            <v>373.572</v>
          </cell>
          <cell r="AN97">
            <v>0</v>
          </cell>
        </row>
        <row r="98">
          <cell r="A98">
            <v>44866</v>
          </cell>
          <cell r="H98" t="str">
            <v>VIGILANTE ARMADO - 220 H</v>
          </cell>
          <cell r="P98">
            <v>0</v>
          </cell>
          <cell r="R98">
            <v>0</v>
          </cell>
          <cell r="AC98">
            <v>0</v>
          </cell>
          <cell r="AN98">
            <v>0</v>
          </cell>
        </row>
        <row r="99">
          <cell r="A99">
            <v>44866</v>
          </cell>
          <cell r="H99" t="str">
            <v>VIGILANTE ARMADO - 220 H</v>
          </cell>
          <cell r="P99">
            <v>30</v>
          </cell>
          <cell r="R99">
            <v>18</v>
          </cell>
          <cell r="AC99">
            <v>373.572</v>
          </cell>
          <cell r="AN99">
            <v>0</v>
          </cell>
        </row>
        <row r="100">
          <cell r="A100">
            <v>44866</v>
          </cell>
          <cell r="H100" t="str">
            <v>VIGILANTE ARMADO - 220 H</v>
          </cell>
          <cell r="P100">
            <v>30</v>
          </cell>
          <cell r="R100">
            <v>18</v>
          </cell>
          <cell r="AC100">
            <v>373.572</v>
          </cell>
          <cell r="AN100">
            <v>0</v>
          </cell>
        </row>
        <row r="101">
          <cell r="A101">
            <v>44866</v>
          </cell>
          <cell r="H101" t="str">
            <v>VIGILANTE ARMADO - 220 H</v>
          </cell>
          <cell r="P101">
            <v>29</v>
          </cell>
          <cell r="R101">
            <v>18</v>
          </cell>
          <cell r="AC101">
            <v>373.572</v>
          </cell>
          <cell r="AN101">
            <v>0</v>
          </cell>
        </row>
        <row r="102">
          <cell r="A102">
            <v>44866</v>
          </cell>
          <cell r="H102" t="str">
            <v>VIGILANTE ARMADO - 220 H</v>
          </cell>
          <cell r="P102">
            <v>1</v>
          </cell>
          <cell r="R102">
            <v>1</v>
          </cell>
          <cell r="AC102">
            <v>20.753999999999998</v>
          </cell>
          <cell r="AN102">
            <v>0</v>
          </cell>
        </row>
        <row r="103">
          <cell r="A103">
            <v>44866</v>
          </cell>
          <cell r="H103" t="str">
            <v>VIGILANTE ARMADO - 220 H</v>
          </cell>
          <cell r="P103">
            <v>10</v>
          </cell>
          <cell r="R103">
            <v>5</v>
          </cell>
          <cell r="AC103">
            <v>103.77</v>
          </cell>
          <cell r="AN103">
            <v>0</v>
          </cell>
        </row>
        <row r="104">
          <cell r="A104">
            <v>44866</v>
          </cell>
          <cell r="H104" t="str">
            <v>VIGILANTE ARMADO - 220 H</v>
          </cell>
          <cell r="P104">
            <v>20</v>
          </cell>
          <cell r="R104">
            <v>13</v>
          </cell>
          <cell r="AC104">
            <v>269.80199999999996</v>
          </cell>
          <cell r="AN104">
            <v>0</v>
          </cell>
        </row>
        <row r="105">
          <cell r="A105">
            <v>44866</v>
          </cell>
          <cell r="H105" t="str">
            <v>VIGILANTE ARMADO - 220 H</v>
          </cell>
          <cell r="P105">
            <v>15</v>
          </cell>
          <cell r="R105">
            <v>7</v>
          </cell>
          <cell r="AC105">
            <v>145.27799999999999</v>
          </cell>
          <cell r="AN105">
            <v>0</v>
          </cell>
        </row>
        <row r="106">
          <cell r="A106">
            <v>44866</v>
          </cell>
          <cell r="H106" t="str">
            <v>VIGILANTE ARMADO - 220 H</v>
          </cell>
          <cell r="P106">
            <v>15</v>
          </cell>
          <cell r="R106">
            <v>11</v>
          </cell>
          <cell r="AC106">
            <v>228.29399999999998</v>
          </cell>
          <cell r="AN106">
            <v>0</v>
          </cell>
        </row>
        <row r="107">
          <cell r="A107">
            <v>44866</v>
          </cell>
          <cell r="H107" t="str">
            <v>VIGILANTE ARMADO - 12X36 DIURNO</v>
          </cell>
          <cell r="P107">
            <v>30</v>
          </cell>
          <cell r="R107">
            <v>15</v>
          </cell>
          <cell r="AC107">
            <v>311.31</v>
          </cell>
          <cell r="AN107">
            <v>0</v>
          </cell>
        </row>
        <row r="108">
          <cell r="A108">
            <v>44866</v>
          </cell>
          <cell r="H108" t="str">
            <v>VIGILANTE ARMADO - 12X36 NOTURNO</v>
          </cell>
          <cell r="P108">
            <v>30</v>
          </cell>
          <cell r="R108">
            <v>15</v>
          </cell>
          <cell r="AC108">
            <v>311.31</v>
          </cell>
          <cell r="AN108">
            <v>0</v>
          </cell>
        </row>
        <row r="109">
          <cell r="A109">
            <v>44866</v>
          </cell>
          <cell r="H109" t="str">
            <v>VIGILANTE ARMADO - 12X36 DIURNO</v>
          </cell>
          <cell r="P109">
            <v>0</v>
          </cell>
          <cell r="R109">
            <v>0</v>
          </cell>
          <cell r="AC109">
            <v>0</v>
          </cell>
          <cell r="AN109">
            <v>0</v>
          </cell>
        </row>
        <row r="110">
          <cell r="A110">
            <v>44866</v>
          </cell>
          <cell r="H110" t="str">
            <v>VIGILANTE ARMADO - 12X36 DIURNO</v>
          </cell>
          <cell r="P110">
            <v>25</v>
          </cell>
          <cell r="R110">
            <v>12</v>
          </cell>
          <cell r="AC110">
            <v>249.04799999999997</v>
          </cell>
          <cell r="AN110">
            <v>0</v>
          </cell>
        </row>
        <row r="111">
          <cell r="A111">
            <v>44866</v>
          </cell>
          <cell r="H111" t="str">
            <v>VIGILANTE ARMADO - 12X36 DIURNO</v>
          </cell>
          <cell r="P111">
            <v>5</v>
          </cell>
          <cell r="R111">
            <v>3</v>
          </cell>
          <cell r="AC111">
            <v>62.261999999999993</v>
          </cell>
          <cell r="AN111">
            <v>0</v>
          </cell>
        </row>
        <row r="112">
          <cell r="A112">
            <v>44866</v>
          </cell>
          <cell r="H112" t="str">
            <v>VIGILANTE ARMADO - 12X36 NOTURNO</v>
          </cell>
          <cell r="P112">
            <v>30</v>
          </cell>
          <cell r="R112">
            <v>15</v>
          </cell>
          <cell r="AC112">
            <v>311.31</v>
          </cell>
          <cell r="AN112">
            <v>0</v>
          </cell>
        </row>
        <row r="113">
          <cell r="A113">
            <v>44866</v>
          </cell>
          <cell r="H113" t="str">
            <v>VIGILANTE ARMADO - 220 H</v>
          </cell>
          <cell r="P113">
            <v>30</v>
          </cell>
          <cell r="R113">
            <v>18</v>
          </cell>
          <cell r="AC113">
            <v>373.572</v>
          </cell>
          <cell r="AN113">
            <v>0</v>
          </cell>
        </row>
        <row r="114">
          <cell r="A114">
            <v>44866</v>
          </cell>
          <cell r="H114" t="str">
            <v>VIGILANTE ARMADO - 220 H</v>
          </cell>
          <cell r="P114">
            <v>30</v>
          </cell>
          <cell r="R114">
            <v>18</v>
          </cell>
          <cell r="AC114">
            <v>373.572</v>
          </cell>
          <cell r="AN114">
            <v>0</v>
          </cell>
        </row>
        <row r="115">
          <cell r="A115">
            <v>44866</v>
          </cell>
          <cell r="H115" t="str">
            <v>VIGILANTE ARMADO - 220 H</v>
          </cell>
          <cell r="P115">
            <v>30</v>
          </cell>
          <cell r="R115">
            <v>18</v>
          </cell>
          <cell r="AC115">
            <v>373.572</v>
          </cell>
          <cell r="AN115">
            <v>0</v>
          </cell>
        </row>
        <row r="116">
          <cell r="A116">
            <v>44866</v>
          </cell>
          <cell r="H116" t="str">
            <v>VIGILANTE ARMADO - 220 H</v>
          </cell>
          <cell r="P116">
            <v>30</v>
          </cell>
          <cell r="R116">
            <v>18</v>
          </cell>
          <cell r="AC116">
            <v>373.572</v>
          </cell>
          <cell r="AN116">
            <v>0</v>
          </cell>
        </row>
        <row r="117">
          <cell r="A117">
            <v>44866</v>
          </cell>
          <cell r="H117" t="str">
            <v>VIGILANTE ARMADO - 12X36 NOTURNO</v>
          </cell>
          <cell r="P117">
            <v>30</v>
          </cell>
          <cell r="R117">
            <v>15</v>
          </cell>
          <cell r="AC117">
            <v>311.31</v>
          </cell>
          <cell r="AN117">
            <v>0</v>
          </cell>
        </row>
        <row r="118">
          <cell r="A118">
            <v>44866</v>
          </cell>
          <cell r="H118" t="str">
            <v>VIGILANTE ARMADO - 12X36 NOTURNO</v>
          </cell>
          <cell r="P118">
            <v>30</v>
          </cell>
          <cell r="R118">
            <v>15</v>
          </cell>
          <cell r="AC118">
            <v>311.31</v>
          </cell>
          <cell r="AN118">
            <v>0</v>
          </cell>
        </row>
        <row r="119">
          <cell r="A119">
            <v>44866</v>
          </cell>
          <cell r="H119" t="str">
            <v>VIGILANTE ARMADO - 12X36 DIURNO</v>
          </cell>
          <cell r="P119">
            <v>30</v>
          </cell>
          <cell r="R119">
            <v>15</v>
          </cell>
          <cell r="AC119">
            <v>311.31</v>
          </cell>
          <cell r="AN119">
            <v>0</v>
          </cell>
        </row>
        <row r="120">
          <cell r="A120">
            <v>44866</v>
          </cell>
          <cell r="H120" t="str">
            <v>VIGILANTE ARMADO - 12X36 DIURNO</v>
          </cell>
          <cell r="P120">
            <v>30</v>
          </cell>
          <cell r="R120">
            <v>15</v>
          </cell>
          <cell r="AC120">
            <v>311.31</v>
          </cell>
          <cell r="AN120">
            <v>0</v>
          </cell>
        </row>
        <row r="121">
          <cell r="A121">
            <v>44866</v>
          </cell>
          <cell r="H121" t="str">
            <v>VIGILANTE ARMADO - 12X36 DIURNO</v>
          </cell>
          <cell r="P121">
            <v>30</v>
          </cell>
          <cell r="R121">
            <v>15</v>
          </cell>
          <cell r="AC121">
            <v>311.31</v>
          </cell>
          <cell r="AN121">
            <v>3.7565999999999917</v>
          </cell>
        </row>
        <row r="122">
          <cell r="A122">
            <v>44866</v>
          </cell>
          <cell r="H122" t="str">
            <v>VIGILANTE ARMADO - 12X36 DIURNO</v>
          </cell>
          <cell r="P122">
            <v>29</v>
          </cell>
          <cell r="R122">
            <v>15</v>
          </cell>
          <cell r="AC122">
            <v>290.55599999999998</v>
          </cell>
          <cell r="AN122">
            <v>0</v>
          </cell>
        </row>
        <row r="123">
          <cell r="A123">
            <v>44866</v>
          </cell>
          <cell r="H123" t="str">
            <v>VIGILANTE ARMADO - 12X36 DIURNO</v>
          </cell>
          <cell r="P123">
            <v>1</v>
          </cell>
          <cell r="R123">
            <v>1</v>
          </cell>
          <cell r="AC123">
            <v>20.753999999999998</v>
          </cell>
          <cell r="AN123">
            <v>0</v>
          </cell>
        </row>
        <row r="124">
          <cell r="A124">
            <v>44866</v>
          </cell>
          <cell r="H124" t="str">
            <v>VIGILANTE ARMADO - 220 H</v>
          </cell>
          <cell r="P124">
            <v>30</v>
          </cell>
          <cell r="R124">
            <v>18</v>
          </cell>
          <cell r="AC124">
            <v>373.572</v>
          </cell>
          <cell r="AN124">
            <v>0</v>
          </cell>
        </row>
        <row r="125">
          <cell r="A125">
            <v>44866</v>
          </cell>
          <cell r="H125" t="str">
            <v>VIGILANTE ARMADO - 12X36 NOTURNO</v>
          </cell>
          <cell r="P125">
            <v>30</v>
          </cell>
          <cell r="R125">
            <v>15</v>
          </cell>
          <cell r="AC125">
            <v>311.31</v>
          </cell>
          <cell r="AN125">
            <v>0</v>
          </cell>
        </row>
        <row r="126">
          <cell r="A126">
            <v>44866</v>
          </cell>
          <cell r="H126" t="str">
            <v>VIGILANTE ARMADO - 12X36 NOTURNO</v>
          </cell>
          <cell r="P126">
            <v>25</v>
          </cell>
          <cell r="R126">
            <v>15</v>
          </cell>
          <cell r="AC126">
            <v>249.04799999999997</v>
          </cell>
          <cell r="AN126">
            <v>55.280499999999989</v>
          </cell>
        </row>
        <row r="127">
          <cell r="A127">
            <v>44866</v>
          </cell>
          <cell r="H127" t="str">
            <v>VIGILANTE ARMADO - 12X36 NOTURNO</v>
          </cell>
          <cell r="P127">
            <v>5</v>
          </cell>
          <cell r="R127">
            <v>3</v>
          </cell>
          <cell r="AC127">
            <v>62.261999999999993</v>
          </cell>
          <cell r="AN127">
            <v>0</v>
          </cell>
        </row>
        <row r="128">
          <cell r="A128">
            <v>44866</v>
          </cell>
          <cell r="H128" t="str">
            <v>VIGILANTE ARMADO - 220 H</v>
          </cell>
          <cell r="P128">
            <v>30</v>
          </cell>
          <cell r="R128">
            <v>18</v>
          </cell>
          <cell r="AC128">
            <v>373.572</v>
          </cell>
          <cell r="AN128">
            <v>0</v>
          </cell>
        </row>
        <row r="129">
          <cell r="A129">
            <v>44866</v>
          </cell>
          <cell r="H129" t="str">
            <v>VIGILANTE ARMADO - 12X36 DIURNO</v>
          </cell>
          <cell r="P129">
            <v>30</v>
          </cell>
          <cell r="R129">
            <v>15</v>
          </cell>
          <cell r="AC129">
            <v>311.31</v>
          </cell>
          <cell r="AN129">
            <v>0</v>
          </cell>
        </row>
        <row r="130">
          <cell r="A130">
            <v>44866</v>
          </cell>
          <cell r="H130" t="str">
            <v>VIGILANTE ARMADO - 12X36 NOTURNO</v>
          </cell>
          <cell r="P130">
            <v>30</v>
          </cell>
          <cell r="R130">
            <v>15</v>
          </cell>
          <cell r="AC130">
            <v>311.31</v>
          </cell>
          <cell r="AN130">
            <v>0</v>
          </cell>
        </row>
        <row r="131">
          <cell r="A131">
            <v>44866</v>
          </cell>
          <cell r="H131" t="str">
            <v>VIGILANTE ARMADO - 12X36 DIURNO</v>
          </cell>
          <cell r="P131">
            <v>30</v>
          </cell>
          <cell r="R131">
            <v>15</v>
          </cell>
          <cell r="AC131">
            <v>311.31</v>
          </cell>
          <cell r="AN131">
            <v>0</v>
          </cell>
        </row>
        <row r="132">
          <cell r="A132">
            <v>44866</v>
          </cell>
          <cell r="H132" t="str">
            <v>VIGILANTE ARMADO - 12X36 NOTURNO</v>
          </cell>
          <cell r="P132">
            <v>30</v>
          </cell>
          <cell r="R132">
            <v>15</v>
          </cell>
          <cell r="AC132">
            <v>311.31</v>
          </cell>
          <cell r="AN132">
            <v>0</v>
          </cell>
        </row>
        <row r="133">
          <cell r="A133">
            <v>44866</v>
          </cell>
          <cell r="H133" t="str">
            <v>VIGILANTE ARMADO - 220 H</v>
          </cell>
          <cell r="P133">
            <v>30</v>
          </cell>
          <cell r="R133">
            <v>18</v>
          </cell>
          <cell r="AC133">
            <v>373.572</v>
          </cell>
          <cell r="AN133">
            <v>0</v>
          </cell>
        </row>
        <row r="134">
          <cell r="A134">
            <v>44866</v>
          </cell>
          <cell r="H134" t="str">
            <v>VIGILANTE ARMADO - 12X36 NOTURNO</v>
          </cell>
          <cell r="P134">
            <v>30</v>
          </cell>
          <cell r="R134">
            <v>15</v>
          </cell>
          <cell r="AC134">
            <v>311.31</v>
          </cell>
          <cell r="AN134">
            <v>0</v>
          </cell>
        </row>
        <row r="135">
          <cell r="A135">
            <v>44866</v>
          </cell>
          <cell r="H135" t="str">
            <v>VIGILANTE ARMADO - 12X36 DIURNO</v>
          </cell>
          <cell r="P135">
            <v>30</v>
          </cell>
          <cell r="R135">
            <v>15</v>
          </cell>
          <cell r="AC135">
            <v>311.31</v>
          </cell>
          <cell r="AN135">
            <v>0</v>
          </cell>
        </row>
        <row r="136">
          <cell r="A136">
            <v>44866</v>
          </cell>
          <cell r="H136" t="str">
            <v>VIGILANTE ARMADO - 12X36 DIURNO</v>
          </cell>
          <cell r="P136">
            <v>30</v>
          </cell>
          <cell r="R136">
            <v>15</v>
          </cell>
          <cell r="AC136">
            <v>311.31</v>
          </cell>
          <cell r="AN136">
            <v>0</v>
          </cell>
        </row>
        <row r="137">
          <cell r="A137">
            <v>44866</v>
          </cell>
          <cell r="H137" t="str">
            <v>VIGILANTE ARMADO - 12X36 NOTURNO</v>
          </cell>
          <cell r="P137">
            <v>30</v>
          </cell>
          <cell r="R137">
            <v>15</v>
          </cell>
          <cell r="AC137">
            <v>311.31</v>
          </cell>
          <cell r="AN137">
            <v>0</v>
          </cell>
        </row>
        <row r="138">
          <cell r="A138">
            <v>44866</v>
          </cell>
          <cell r="H138" t="str">
            <v>VIGILANTE ARMADO - 220 H</v>
          </cell>
          <cell r="P138">
            <v>6</v>
          </cell>
          <cell r="R138">
            <v>2</v>
          </cell>
          <cell r="AC138">
            <v>41.507999999999996</v>
          </cell>
          <cell r="AN138">
            <v>0</v>
          </cell>
        </row>
        <row r="139">
          <cell r="A139">
            <v>44866</v>
          </cell>
          <cell r="H139" t="str">
            <v>VIGILANTE ARMADO - 220 H</v>
          </cell>
          <cell r="P139">
            <v>24</v>
          </cell>
          <cell r="R139">
            <v>16</v>
          </cell>
          <cell r="AC139">
            <v>166.03199999999998</v>
          </cell>
          <cell r="AN139">
            <v>0</v>
          </cell>
        </row>
        <row r="140">
          <cell r="A140">
            <v>44866</v>
          </cell>
          <cell r="H140" t="str">
            <v>VIGILANTE ARMADO - 220 H</v>
          </cell>
          <cell r="P140">
            <v>30</v>
          </cell>
          <cell r="R140">
            <v>18</v>
          </cell>
          <cell r="AC140">
            <v>352.81799999999998</v>
          </cell>
          <cell r="AN140">
            <v>0</v>
          </cell>
        </row>
        <row r="141">
          <cell r="A141">
            <v>44866</v>
          </cell>
          <cell r="H141" t="str">
            <v>VIGILANTE ARMADO - 12X36 DIURNO</v>
          </cell>
          <cell r="P141">
            <v>30</v>
          </cell>
          <cell r="R141">
            <v>15</v>
          </cell>
          <cell r="AC141">
            <v>311.31</v>
          </cell>
          <cell r="AN141">
            <v>0</v>
          </cell>
        </row>
        <row r="142">
          <cell r="A142">
            <v>44866</v>
          </cell>
          <cell r="H142" t="str">
            <v>VIGILANTE ARMADO - 12X36 DIURNO</v>
          </cell>
          <cell r="P142">
            <v>30</v>
          </cell>
          <cell r="R142">
            <v>15</v>
          </cell>
          <cell r="AC142">
            <v>311.31</v>
          </cell>
          <cell r="AN142">
            <v>0</v>
          </cell>
        </row>
        <row r="143">
          <cell r="A143">
            <v>44866</v>
          </cell>
          <cell r="H143" t="str">
            <v>VIGILANTE ARMADO - 12X36 DIURNO</v>
          </cell>
          <cell r="P143">
            <v>30</v>
          </cell>
          <cell r="R143">
            <v>15</v>
          </cell>
          <cell r="AC143">
            <v>311.31</v>
          </cell>
          <cell r="AN143">
            <v>0</v>
          </cell>
        </row>
        <row r="144">
          <cell r="A144">
            <v>44866</v>
          </cell>
          <cell r="H144" t="str">
            <v>VIGILANTE ARMADO - 12X36 NOTURNO</v>
          </cell>
          <cell r="P144">
            <v>30</v>
          </cell>
          <cell r="R144">
            <v>15</v>
          </cell>
          <cell r="AC144">
            <v>311.31</v>
          </cell>
          <cell r="AN144">
            <v>0</v>
          </cell>
        </row>
        <row r="145">
          <cell r="A145">
            <v>44866</v>
          </cell>
          <cell r="H145" t="str">
            <v>VIGILANTE ARMADO - 12X36 NOTURNO</v>
          </cell>
          <cell r="P145">
            <v>30</v>
          </cell>
          <cell r="R145">
            <v>15</v>
          </cell>
          <cell r="AC145">
            <v>311.31</v>
          </cell>
          <cell r="AN145">
            <v>0</v>
          </cell>
        </row>
        <row r="146">
          <cell r="A146">
            <v>44866</v>
          </cell>
          <cell r="H146" t="str">
            <v>VIGILANTE ARMADO - 12X36 NOTURNO</v>
          </cell>
          <cell r="P146">
            <v>30</v>
          </cell>
          <cell r="R146">
            <v>15</v>
          </cell>
          <cell r="AC146">
            <v>311.31</v>
          </cell>
          <cell r="AN146">
            <v>0</v>
          </cell>
        </row>
        <row r="147">
          <cell r="A147">
            <v>44866</v>
          </cell>
          <cell r="H147" t="str">
            <v>VIGILANTE ARMADO - 12X36 DIURNO</v>
          </cell>
          <cell r="P147">
            <v>30</v>
          </cell>
          <cell r="R147">
            <v>15</v>
          </cell>
          <cell r="AC147">
            <v>311.31</v>
          </cell>
          <cell r="AN147">
            <v>0</v>
          </cell>
        </row>
        <row r="148">
          <cell r="A148">
            <v>44866</v>
          </cell>
          <cell r="H148" t="str">
            <v>VIGILANTE ARMADO - 12X36 NOTURNO</v>
          </cell>
          <cell r="P148">
            <v>0</v>
          </cell>
          <cell r="R148">
            <v>0</v>
          </cell>
          <cell r="AC148">
            <v>0</v>
          </cell>
          <cell r="AN148">
            <v>0</v>
          </cell>
        </row>
        <row r="149">
          <cell r="A149">
            <v>44866</v>
          </cell>
          <cell r="H149" t="str">
            <v>VIGILANTE ARMADO - 12X36 NOTURNO</v>
          </cell>
          <cell r="P149">
            <v>30</v>
          </cell>
          <cell r="R149">
            <v>15</v>
          </cell>
          <cell r="AC149">
            <v>311.31</v>
          </cell>
          <cell r="AN149">
            <v>0</v>
          </cell>
        </row>
        <row r="150">
          <cell r="A150">
            <v>44866</v>
          </cell>
          <cell r="H150" t="str">
            <v>VIGILANTE ARMADO - 220 H</v>
          </cell>
          <cell r="P150">
            <v>30</v>
          </cell>
          <cell r="R150">
            <v>18</v>
          </cell>
          <cell r="AC150">
            <v>373.572</v>
          </cell>
          <cell r="AN150">
            <v>0</v>
          </cell>
        </row>
        <row r="151">
          <cell r="A151">
            <v>44866</v>
          </cell>
          <cell r="H151" t="str">
            <v>VIGILANTE ARMADO - 12X36 DIURNO</v>
          </cell>
          <cell r="P151">
            <v>30</v>
          </cell>
          <cell r="R151">
            <v>15</v>
          </cell>
          <cell r="AC151">
            <v>311.31</v>
          </cell>
          <cell r="AN151">
            <v>0</v>
          </cell>
        </row>
        <row r="152">
          <cell r="A152">
            <v>44866</v>
          </cell>
          <cell r="H152" t="str">
            <v>VIGILANTE ARMADO - 12X36 DIURNO</v>
          </cell>
          <cell r="P152">
            <v>30</v>
          </cell>
          <cell r="R152">
            <v>15</v>
          </cell>
          <cell r="AC152">
            <v>311.31</v>
          </cell>
          <cell r="AN152">
            <v>0</v>
          </cell>
        </row>
        <row r="153">
          <cell r="A153">
            <v>44866</v>
          </cell>
          <cell r="H153" t="str">
            <v>VIGILANTE ARMADO - 12X36 NOTURNO</v>
          </cell>
          <cell r="P153">
            <v>30</v>
          </cell>
          <cell r="R153">
            <v>15</v>
          </cell>
          <cell r="AC153">
            <v>311.31</v>
          </cell>
          <cell r="AN153">
            <v>0</v>
          </cell>
        </row>
        <row r="154">
          <cell r="A154">
            <v>44866</v>
          </cell>
          <cell r="H154" t="str">
            <v>VIGILANTE ARMADO - 12X36 NOTURNO</v>
          </cell>
          <cell r="P154">
            <v>30</v>
          </cell>
          <cell r="R154">
            <v>15</v>
          </cell>
          <cell r="AC154">
            <v>311.31</v>
          </cell>
          <cell r="AN154">
            <v>0</v>
          </cell>
        </row>
        <row r="155">
          <cell r="A155">
            <v>44866</v>
          </cell>
          <cell r="H155" t="str">
            <v>VIGILANTE ARMADO - 12X36 DIURNO</v>
          </cell>
          <cell r="P155">
            <v>30</v>
          </cell>
          <cell r="R155">
            <v>15</v>
          </cell>
          <cell r="AC155">
            <v>311.31</v>
          </cell>
          <cell r="AN155">
            <v>0</v>
          </cell>
        </row>
        <row r="156">
          <cell r="A156">
            <v>44866</v>
          </cell>
          <cell r="H156" t="str">
            <v>VIGILANTE ARMADO - 12X36 NOTURNO</v>
          </cell>
          <cell r="P156">
            <v>30</v>
          </cell>
          <cell r="R156">
            <v>15</v>
          </cell>
          <cell r="AC156">
            <v>311.31</v>
          </cell>
          <cell r="AN156">
            <v>0</v>
          </cell>
        </row>
        <row r="157">
          <cell r="A157">
            <v>44866</v>
          </cell>
          <cell r="H157" t="str">
            <v>VIGILANTE ARMADO - 12X36 NOTURNO</v>
          </cell>
          <cell r="P157">
            <v>30</v>
          </cell>
          <cell r="R157">
            <v>15</v>
          </cell>
          <cell r="AC157">
            <v>311.31</v>
          </cell>
          <cell r="AN157">
            <v>0</v>
          </cell>
        </row>
        <row r="158">
          <cell r="A158">
            <v>44866</v>
          </cell>
          <cell r="H158" t="str">
            <v>VIGILANTE ARMADO - 12X36 DIURNO</v>
          </cell>
          <cell r="P158">
            <v>27</v>
          </cell>
          <cell r="R158">
            <v>15</v>
          </cell>
          <cell r="AC158">
            <v>249.04799999999997</v>
          </cell>
          <cell r="AN158">
            <v>0</v>
          </cell>
        </row>
        <row r="159">
          <cell r="A159">
            <v>44866</v>
          </cell>
          <cell r="H159" t="str">
            <v>VIGILANTE ARMADO - 12X36 DIURNO</v>
          </cell>
          <cell r="P159">
            <v>3</v>
          </cell>
          <cell r="R159">
            <v>3</v>
          </cell>
          <cell r="AC159">
            <v>62.261999999999993</v>
          </cell>
          <cell r="AN159">
            <v>0</v>
          </cell>
        </row>
        <row r="160">
          <cell r="A160">
            <v>44896</v>
          </cell>
          <cell r="H160" t="str">
            <v>VIGILANTE ARMADO - 220 H</v>
          </cell>
          <cell r="P160">
            <v>30</v>
          </cell>
          <cell r="R160">
            <v>19</v>
          </cell>
          <cell r="AC160">
            <v>394.32599999999996</v>
          </cell>
          <cell r="AN160">
            <v>0</v>
          </cell>
        </row>
        <row r="161">
          <cell r="A161">
            <v>44896</v>
          </cell>
          <cell r="H161" t="str">
            <v>VIGILANTE ARMADO - 220 H</v>
          </cell>
          <cell r="P161">
            <v>30</v>
          </cell>
          <cell r="R161">
            <v>19</v>
          </cell>
          <cell r="AC161">
            <v>394.32599999999996</v>
          </cell>
          <cell r="AN161">
            <v>0</v>
          </cell>
        </row>
        <row r="162">
          <cell r="A162">
            <v>44896</v>
          </cell>
          <cell r="H162" t="str">
            <v>VIGILANTE ARMADO - 220 H</v>
          </cell>
          <cell r="P162">
            <v>30</v>
          </cell>
          <cell r="R162">
            <v>19</v>
          </cell>
          <cell r="AC162">
            <v>394.32599999999996</v>
          </cell>
          <cell r="AN162">
            <v>0</v>
          </cell>
        </row>
        <row r="163">
          <cell r="A163">
            <v>44896</v>
          </cell>
          <cell r="H163" t="str">
            <v>VIGILANTE ARMADO - 220 H</v>
          </cell>
          <cell r="P163">
            <v>30</v>
          </cell>
          <cell r="R163">
            <v>19</v>
          </cell>
          <cell r="AC163">
            <v>394.32599999999996</v>
          </cell>
          <cell r="AN163">
            <v>0</v>
          </cell>
        </row>
        <row r="164">
          <cell r="A164">
            <v>44896</v>
          </cell>
          <cell r="H164" t="str">
            <v>VIGILANTE ARMADO - 220 H</v>
          </cell>
          <cell r="P164">
            <v>30</v>
          </cell>
          <cell r="R164">
            <v>19</v>
          </cell>
          <cell r="AC164">
            <v>394.32599999999996</v>
          </cell>
          <cell r="AN164">
            <v>0</v>
          </cell>
        </row>
        <row r="165">
          <cell r="A165">
            <v>44896</v>
          </cell>
          <cell r="H165" t="str">
            <v>VIGILANTE ARMADO - 12X36 NOTURNO</v>
          </cell>
          <cell r="P165">
            <v>30</v>
          </cell>
          <cell r="R165">
            <v>16</v>
          </cell>
          <cell r="AC165">
            <v>332.06399999999996</v>
          </cell>
          <cell r="AN165">
            <v>0</v>
          </cell>
        </row>
        <row r="166">
          <cell r="A166">
            <v>44896</v>
          </cell>
          <cell r="H166" t="str">
            <v>VIGILANTE ARMADO - 12X36 NOTURNO</v>
          </cell>
          <cell r="P166">
            <v>28</v>
          </cell>
          <cell r="R166">
            <v>15</v>
          </cell>
          <cell r="AC166">
            <v>269.80199999999996</v>
          </cell>
          <cell r="AN166">
            <v>0</v>
          </cell>
        </row>
        <row r="167">
          <cell r="A167">
            <v>44896</v>
          </cell>
          <cell r="H167" t="str">
            <v>VIGILANTE ARMADO - 12X36 NOTURNO</v>
          </cell>
          <cell r="P167">
            <v>1</v>
          </cell>
          <cell r="R167">
            <v>1</v>
          </cell>
          <cell r="AC167">
            <v>20.753999999999998</v>
          </cell>
          <cell r="AN167">
            <v>0</v>
          </cell>
        </row>
        <row r="168">
          <cell r="A168">
            <v>44896</v>
          </cell>
          <cell r="H168" t="str">
            <v>VIGILANTE ARMADO - 12X36 NOTURNO</v>
          </cell>
          <cell r="P168">
            <v>1</v>
          </cell>
          <cell r="R168">
            <v>1</v>
          </cell>
          <cell r="AC168">
            <v>20.753999999999998</v>
          </cell>
          <cell r="AN168">
            <v>0</v>
          </cell>
        </row>
        <row r="169">
          <cell r="A169">
            <v>44896</v>
          </cell>
          <cell r="H169" t="str">
            <v>VIGILANTE ARMADO - 12X36 NOTURNO</v>
          </cell>
          <cell r="P169">
            <v>30</v>
          </cell>
          <cell r="R169">
            <v>15</v>
          </cell>
          <cell r="AC169">
            <v>311.31</v>
          </cell>
          <cell r="AN169">
            <v>0</v>
          </cell>
        </row>
        <row r="170">
          <cell r="A170">
            <v>44896</v>
          </cell>
          <cell r="H170" t="str">
            <v>VIGILANTE ARMADO - 12X36 DIURNO</v>
          </cell>
          <cell r="P170">
            <v>30</v>
          </cell>
          <cell r="R170">
            <v>16</v>
          </cell>
          <cell r="AC170">
            <v>332.06399999999996</v>
          </cell>
          <cell r="AN170">
            <v>0</v>
          </cell>
        </row>
        <row r="171">
          <cell r="A171">
            <v>44896</v>
          </cell>
          <cell r="H171" t="str">
            <v>VIGILANTE ARMADO - 12X36 NOTURNO</v>
          </cell>
          <cell r="P171">
            <v>30</v>
          </cell>
          <cell r="R171">
            <v>15</v>
          </cell>
          <cell r="AC171">
            <v>311.31</v>
          </cell>
          <cell r="AN171">
            <v>0</v>
          </cell>
        </row>
        <row r="172">
          <cell r="A172">
            <v>44896</v>
          </cell>
          <cell r="H172" t="str">
            <v>VIGILANTE ARMADO - 12X36 NOTURNO</v>
          </cell>
          <cell r="P172">
            <v>15</v>
          </cell>
          <cell r="R172">
            <v>7</v>
          </cell>
          <cell r="AC172">
            <v>145.27799999999999</v>
          </cell>
          <cell r="AN172">
            <v>0</v>
          </cell>
        </row>
        <row r="173">
          <cell r="A173">
            <v>44896</v>
          </cell>
          <cell r="H173" t="str">
            <v>VIGILANTE ARMADO - 12X36 NOTURNO</v>
          </cell>
          <cell r="P173">
            <v>15</v>
          </cell>
          <cell r="R173">
            <v>8</v>
          </cell>
          <cell r="AC173">
            <v>166.03199999999998</v>
          </cell>
          <cell r="AN173">
            <v>0</v>
          </cell>
        </row>
        <row r="174">
          <cell r="A174">
            <v>44896</v>
          </cell>
          <cell r="H174" t="str">
            <v>VIGILANTE ARMADO - 12X36 DIURNO</v>
          </cell>
          <cell r="P174">
            <v>30</v>
          </cell>
          <cell r="R174">
            <v>16</v>
          </cell>
          <cell r="AC174">
            <v>332.06399999999996</v>
          </cell>
          <cell r="AN174">
            <v>0</v>
          </cell>
        </row>
        <row r="175">
          <cell r="A175">
            <v>44896</v>
          </cell>
          <cell r="H175" t="str">
            <v>VIGILANTE ARMADO - 12X36 NOTURNO</v>
          </cell>
          <cell r="P175">
            <v>26</v>
          </cell>
          <cell r="R175">
            <v>15</v>
          </cell>
          <cell r="AC175">
            <v>249.04799999999997</v>
          </cell>
          <cell r="AN175">
            <v>0</v>
          </cell>
        </row>
        <row r="176">
          <cell r="A176">
            <v>44896</v>
          </cell>
          <cell r="H176" t="str">
            <v>VIGILANTE ARMADO - 12X36 NOTURNO</v>
          </cell>
          <cell r="P176">
            <v>3</v>
          </cell>
          <cell r="R176">
            <v>2</v>
          </cell>
          <cell r="AC176">
            <v>41.507999999999996</v>
          </cell>
          <cell r="AN176">
            <v>0</v>
          </cell>
        </row>
        <row r="177">
          <cell r="A177">
            <v>44896</v>
          </cell>
          <cell r="H177" t="str">
            <v>VIGILANTE ARMADO - 12X36 NOTURNO</v>
          </cell>
          <cell r="P177">
            <v>1</v>
          </cell>
          <cell r="R177">
            <v>1</v>
          </cell>
          <cell r="AC177">
            <v>20.753999999999998</v>
          </cell>
          <cell r="AN177">
            <v>0</v>
          </cell>
        </row>
        <row r="178">
          <cell r="A178">
            <v>44896</v>
          </cell>
          <cell r="H178" t="str">
            <v>VIGILANTE ARMADO - 220 H</v>
          </cell>
          <cell r="P178">
            <v>28</v>
          </cell>
          <cell r="R178">
            <v>19</v>
          </cell>
          <cell r="AC178">
            <v>352.81799999999998</v>
          </cell>
          <cell r="AN178">
            <v>0</v>
          </cell>
        </row>
        <row r="179">
          <cell r="A179">
            <v>44896</v>
          </cell>
          <cell r="H179" t="str">
            <v>VIGILANTE ARMADO - 220 H</v>
          </cell>
          <cell r="P179">
            <v>2</v>
          </cell>
          <cell r="R179">
            <v>2</v>
          </cell>
          <cell r="AC179">
            <v>41.507999999999996</v>
          </cell>
          <cell r="AN179">
            <v>0</v>
          </cell>
        </row>
        <row r="180">
          <cell r="A180">
            <v>44896</v>
          </cell>
          <cell r="H180" t="str">
            <v>VIGILANTE ARMADO - 12X36 DIURNO</v>
          </cell>
          <cell r="P180">
            <v>10</v>
          </cell>
          <cell r="R180">
            <v>5</v>
          </cell>
          <cell r="AC180">
            <v>103.77</v>
          </cell>
          <cell r="AN180">
            <v>0</v>
          </cell>
        </row>
        <row r="181">
          <cell r="A181">
            <v>44896</v>
          </cell>
          <cell r="H181" t="str">
            <v>VIGILANTE ARMADO - 12X36 DIURNO</v>
          </cell>
          <cell r="P181">
            <v>20</v>
          </cell>
          <cell r="R181">
            <v>10</v>
          </cell>
          <cell r="AC181">
            <v>207.54</v>
          </cell>
          <cell r="AN181">
            <v>0</v>
          </cell>
        </row>
        <row r="182">
          <cell r="A182">
            <v>44896</v>
          </cell>
          <cell r="H182" t="str">
            <v>VIGILANTE ARMADO - 220 H</v>
          </cell>
          <cell r="P182">
            <v>25</v>
          </cell>
          <cell r="R182">
            <v>19</v>
          </cell>
          <cell r="AC182">
            <v>311.31</v>
          </cell>
          <cell r="AN182">
            <v>145.88050000000004</v>
          </cell>
        </row>
        <row r="183">
          <cell r="A183">
            <v>44896</v>
          </cell>
          <cell r="H183" t="str">
            <v>VIGILANTE ARMADO - 220 H</v>
          </cell>
          <cell r="P183">
            <v>1</v>
          </cell>
          <cell r="R183">
            <v>1</v>
          </cell>
          <cell r="AC183">
            <v>20.753999999999998</v>
          </cell>
          <cell r="AN183">
            <v>0</v>
          </cell>
        </row>
        <row r="184">
          <cell r="A184">
            <v>44896</v>
          </cell>
          <cell r="H184" t="str">
            <v>VIGILANTE ARMADO - 220 H</v>
          </cell>
          <cell r="P184">
            <v>4</v>
          </cell>
          <cell r="R184">
            <v>4</v>
          </cell>
          <cell r="AC184">
            <v>83.015999999999991</v>
          </cell>
          <cell r="AN184">
            <v>0</v>
          </cell>
        </row>
        <row r="185">
          <cell r="A185">
            <v>44896</v>
          </cell>
          <cell r="H185" t="str">
            <v>VIGILANTE ARMADO - 12X36 NOTURNO</v>
          </cell>
          <cell r="P185">
            <v>30</v>
          </cell>
          <cell r="R185">
            <v>16</v>
          </cell>
          <cell r="AC185">
            <v>332.06399999999996</v>
          </cell>
          <cell r="AN185">
            <v>0</v>
          </cell>
        </row>
        <row r="186">
          <cell r="A186">
            <v>44896</v>
          </cell>
          <cell r="H186" t="str">
            <v>VIGILANTE ARMADO - 12X36 NOTURNO</v>
          </cell>
          <cell r="P186">
            <v>17</v>
          </cell>
          <cell r="R186">
            <v>9</v>
          </cell>
          <cell r="AC186">
            <v>186.786</v>
          </cell>
          <cell r="AN186">
            <v>0</v>
          </cell>
        </row>
        <row r="187">
          <cell r="A187">
            <v>44896</v>
          </cell>
          <cell r="H187" t="str">
            <v>VIGILANTE ARMADO - 12X36 NOTURNO</v>
          </cell>
          <cell r="P187">
            <v>13</v>
          </cell>
          <cell r="R187">
            <v>6</v>
          </cell>
          <cell r="AC187">
            <v>124.52399999999999</v>
          </cell>
          <cell r="AN187">
            <v>0</v>
          </cell>
        </row>
        <row r="188">
          <cell r="A188">
            <v>44896</v>
          </cell>
          <cell r="H188" t="str">
            <v>VIGILANTE ARMADO - 12X36 DIURNO</v>
          </cell>
          <cell r="P188">
            <v>30</v>
          </cell>
          <cell r="R188">
            <v>15</v>
          </cell>
          <cell r="AC188">
            <v>311.31</v>
          </cell>
          <cell r="AN188">
            <v>0</v>
          </cell>
        </row>
        <row r="189">
          <cell r="A189">
            <v>44896</v>
          </cell>
          <cell r="H189" t="str">
            <v>VIGILANTE ARMADO - 12X36 DIURNO</v>
          </cell>
          <cell r="P189">
            <v>28</v>
          </cell>
          <cell r="R189">
            <v>15</v>
          </cell>
          <cell r="AC189">
            <v>269.80199999999996</v>
          </cell>
          <cell r="AN189">
            <v>0</v>
          </cell>
        </row>
        <row r="190">
          <cell r="A190">
            <v>44896</v>
          </cell>
          <cell r="H190" t="str">
            <v>VIGILANTE ARMADO - 12X36 DIURNO</v>
          </cell>
          <cell r="P190">
            <v>1</v>
          </cell>
          <cell r="R190">
            <v>1</v>
          </cell>
          <cell r="AC190">
            <v>20.753999999999998</v>
          </cell>
          <cell r="AN190">
            <v>0</v>
          </cell>
        </row>
        <row r="191">
          <cell r="A191">
            <v>44896</v>
          </cell>
          <cell r="H191" t="str">
            <v>VIGILANTE ARMADO - 12X36 DIURNO</v>
          </cell>
          <cell r="P191">
            <v>1</v>
          </cell>
          <cell r="R191">
            <v>1</v>
          </cell>
          <cell r="AC191">
            <v>20.753999999999998</v>
          </cell>
          <cell r="AN191">
            <v>0</v>
          </cell>
        </row>
        <row r="192">
          <cell r="A192">
            <v>44896</v>
          </cell>
          <cell r="H192" t="str">
            <v>VIGILANTE ARMADO - 12X36 DIURNO</v>
          </cell>
          <cell r="P192">
            <v>30</v>
          </cell>
          <cell r="R192">
            <v>15</v>
          </cell>
          <cell r="AC192">
            <v>311.31</v>
          </cell>
          <cell r="AN192">
            <v>0</v>
          </cell>
        </row>
        <row r="193">
          <cell r="A193">
            <v>44896</v>
          </cell>
          <cell r="H193" t="str">
            <v>VIGILANTE ARMADO - 12X36 DIURNO</v>
          </cell>
          <cell r="P193">
            <v>30</v>
          </cell>
          <cell r="R193">
            <v>16</v>
          </cell>
          <cell r="AC193">
            <v>332.06399999999996</v>
          </cell>
          <cell r="AN193">
            <v>0</v>
          </cell>
        </row>
        <row r="194">
          <cell r="A194">
            <v>44896</v>
          </cell>
          <cell r="H194" t="str">
            <v>VIGILANTE ARMADO - 12X36 DIURNO</v>
          </cell>
          <cell r="P194">
            <v>29</v>
          </cell>
          <cell r="R194">
            <v>15</v>
          </cell>
          <cell r="AC194">
            <v>290.55599999999998</v>
          </cell>
          <cell r="AN194">
            <v>0</v>
          </cell>
        </row>
        <row r="195">
          <cell r="A195">
            <v>44896</v>
          </cell>
          <cell r="H195" t="str">
            <v>VIGILANTE ARMADO - 12X36 DIURNO</v>
          </cell>
          <cell r="P195">
            <v>1</v>
          </cell>
          <cell r="R195">
            <v>10</v>
          </cell>
          <cell r="AC195">
            <v>207.54</v>
          </cell>
          <cell r="AN195">
            <v>0</v>
          </cell>
        </row>
        <row r="196">
          <cell r="A196">
            <v>44896</v>
          </cell>
          <cell r="H196" t="str">
            <v>VIGILANTE ARMADO - 220 H</v>
          </cell>
          <cell r="P196">
            <v>24</v>
          </cell>
          <cell r="R196">
            <v>14</v>
          </cell>
          <cell r="AC196">
            <v>269.80199999999996</v>
          </cell>
          <cell r="AN196">
            <v>0</v>
          </cell>
        </row>
        <row r="197">
          <cell r="A197">
            <v>44896</v>
          </cell>
          <cell r="H197" t="str">
            <v>VIGILANTE ARMADO - 220 H</v>
          </cell>
          <cell r="P197">
            <v>5</v>
          </cell>
          <cell r="R197">
            <v>5</v>
          </cell>
          <cell r="AC197">
            <v>103.77</v>
          </cell>
          <cell r="AN197">
            <v>0</v>
          </cell>
        </row>
        <row r="198">
          <cell r="A198">
            <v>44896</v>
          </cell>
          <cell r="H198" t="str">
            <v>VIGILANTE ARMADO - 220 H</v>
          </cell>
          <cell r="P198">
            <v>1</v>
          </cell>
          <cell r="R198">
            <v>1</v>
          </cell>
          <cell r="AC198">
            <v>20.753999999999998</v>
          </cell>
          <cell r="AN198">
            <v>0</v>
          </cell>
        </row>
        <row r="199">
          <cell r="A199">
            <v>44896</v>
          </cell>
          <cell r="H199" t="str">
            <v>VIGILANTE ARMADO - 12X36 NOTURNO</v>
          </cell>
          <cell r="P199">
            <v>30</v>
          </cell>
          <cell r="R199">
            <v>16</v>
          </cell>
          <cell r="AC199">
            <v>332.06399999999996</v>
          </cell>
          <cell r="AN199">
            <v>0</v>
          </cell>
        </row>
        <row r="200">
          <cell r="A200">
            <v>44896</v>
          </cell>
          <cell r="H200" t="str">
            <v>VIGILANTE ARMADO - 220 H</v>
          </cell>
          <cell r="P200">
            <v>30</v>
          </cell>
          <cell r="R200">
            <v>19</v>
          </cell>
          <cell r="AC200">
            <v>394.32599999999996</v>
          </cell>
          <cell r="AN200">
            <v>0</v>
          </cell>
        </row>
        <row r="201">
          <cell r="A201">
            <v>44896</v>
          </cell>
          <cell r="H201" t="str">
            <v>VIGILANTE ARMADO - 220 H</v>
          </cell>
          <cell r="P201">
            <v>30</v>
          </cell>
          <cell r="R201">
            <v>19</v>
          </cell>
          <cell r="AC201">
            <v>394.32599999999996</v>
          </cell>
          <cell r="AN201">
            <v>0</v>
          </cell>
        </row>
        <row r="202">
          <cell r="A202">
            <v>44896</v>
          </cell>
          <cell r="H202" t="str">
            <v>VIGILANTE ARMADO - 12X36 DIURNO</v>
          </cell>
          <cell r="P202">
            <v>21</v>
          </cell>
          <cell r="R202">
            <v>11</v>
          </cell>
          <cell r="AC202">
            <v>207.54</v>
          </cell>
          <cell r="AN202">
            <v>0</v>
          </cell>
        </row>
        <row r="203">
          <cell r="A203">
            <v>44896</v>
          </cell>
          <cell r="H203" t="str">
            <v>VIGILANTE ARMADO - 12X36 DIURNO</v>
          </cell>
          <cell r="P203">
            <v>8</v>
          </cell>
          <cell r="R203">
            <v>5</v>
          </cell>
          <cell r="AC203">
            <v>103.77</v>
          </cell>
          <cell r="AN203">
            <v>0</v>
          </cell>
        </row>
        <row r="204">
          <cell r="A204">
            <v>44896</v>
          </cell>
          <cell r="H204" t="str">
            <v>VIGILANTE ARMADO - 12X36 DIURNO</v>
          </cell>
          <cell r="P204">
            <v>1</v>
          </cell>
          <cell r="R204">
            <v>1</v>
          </cell>
          <cell r="AC204">
            <v>20.753999999999998</v>
          </cell>
          <cell r="AN204">
            <v>0</v>
          </cell>
        </row>
        <row r="205">
          <cell r="A205">
            <v>44896</v>
          </cell>
          <cell r="H205" t="str">
            <v>VIGILANTE ARMADO - 12X36 DIURNO</v>
          </cell>
          <cell r="P205">
            <v>28</v>
          </cell>
          <cell r="R205">
            <v>16</v>
          </cell>
          <cell r="AC205">
            <v>290.55599999999998</v>
          </cell>
          <cell r="AN205">
            <v>0</v>
          </cell>
        </row>
        <row r="206">
          <cell r="A206">
            <v>44896</v>
          </cell>
          <cell r="H206" t="str">
            <v>VIGILANTE ARMADO - 12X36 DIURNO</v>
          </cell>
          <cell r="P206">
            <v>1</v>
          </cell>
          <cell r="R206">
            <v>1</v>
          </cell>
          <cell r="AC206">
            <v>20.753999999999998</v>
          </cell>
          <cell r="AN206">
            <v>0</v>
          </cell>
        </row>
        <row r="207">
          <cell r="A207">
            <v>44896</v>
          </cell>
          <cell r="H207" t="str">
            <v>VIGILANTE ARMADO - 12X36 DIURNO</v>
          </cell>
          <cell r="P207">
            <v>1</v>
          </cell>
          <cell r="R207">
            <v>1</v>
          </cell>
          <cell r="AC207">
            <v>20.753999999999998</v>
          </cell>
          <cell r="AN207">
            <v>0</v>
          </cell>
        </row>
        <row r="208">
          <cell r="A208">
            <v>44896</v>
          </cell>
          <cell r="H208" t="str">
            <v>VIGILANTE ARMADO - 220 H</v>
          </cell>
          <cell r="P208">
            <v>30</v>
          </cell>
          <cell r="R208">
            <v>19</v>
          </cell>
          <cell r="AC208">
            <v>394.32599999999996</v>
          </cell>
          <cell r="AN208">
            <v>0</v>
          </cell>
        </row>
        <row r="209">
          <cell r="A209">
            <v>44896</v>
          </cell>
          <cell r="H209" t="str">
            <v>VIGILANTE ARMADO - 12X36 DIURNO</v>
          </cell>
          <cell r="P209">
            <v>30</v>
          </cell>
          <cell r="R209">
            <v>16</v>
          </cell>
          <cell r="AC209">
            <v>332.06399999999996</v>
          </cell>
          <cell r="AN209">
            <v>0</v>
          </cell>
        </row>
        <row r="210">
          <cell r="A210">
            <v>44896</v>
          </cell>
          <cell r="H210" t="str">
            <v>VIGILANTE ARMADO - 220 H</v>
          </cell>
          <cell r="P210">
            <v>25</v>
          </cell>
          <cell r="R210">
            <v>19</v>
          </cell>
          <cell r="AC210">
            <v>311.31</v>
          </cell>
          <cell r="AN210">
            <v>0</v>
          </cell>
        </row>
        <row r="211">
          <cell r="A211">
            <v>44896</v>
          </cell>
          <cell r="H211" t="str">
            <v>VIGILANTE ARMADO - 220 H</v>
          </cell>
          <cell r="P211">
            <v>1</v>
          </cell>
          <cell r="R211">
            <v>1</v>
          </cell>
          <cell r="AC211">
            <v>20.753999999999998</v>
          </cell>
          <cell r="AN211">
            <v>0</v>
          </cell>
        </row>
        <row r="212">
          <cell r="A212">
            <v>44896</v>
          </cell>
          <cell r="H212" t="str">
            <v>VIGILANTE ARMADO - 220 H</v>
          </cell>
          <cell r="P212">
            <v>4</v>
          </cell>
          <cell r="R212">
            <v>4</v>
          </cell>
          <cell r="AC212">
            <v>83.015999999999991</v>
          </cell>
          <cell r="AN212">
            <v>0</v>
          </cell>
        </row>
        <row r="213">
          <cell r="A213">
            <v>44896</v>
          </cell>
          <cell r="H213" t="str">
            <v>VIGILANTE ARMADO - 12X36 DIURNO</v>
          </cell>
          <cell r="P213">
            <v>18</v>
          </cell>
          <cell r="R213">
            <v>9</v>
          </cell>
          <cell r="AC213">
            <v>186.786</v>
          </cell>
          <cell r="AN213">
            <v>0</v>
          </cell>
        </row>
        <row r="214">
          <cell r="A214">
            <v>44896</v>
          </cell>
          <cell r="H214" t="str">
            <v>VIGILANTE ARMADO - 12X36 DIURNO</v>
          </cell>
          <cell r="P214">
            <v>12</v>
          </cell>
          <cell r="R214">
            <v>7</v>
          </cell>
          <cell r="AC214">
            <v>145.27799999999999</v>
          </cell>
          <cell r="AN214">
            <v>0</v>
          </cell>
        </row>
        <row r="215">
          <cell r="A215">
            <v>44896</v>
          </cell>
          <cell r="H215" t="str">
            <v>VIGILANTE ARMADO - 12X36 DIURNO</v>
          </cell>
          <cell r="P215">
            <v>30</v>
          </cell>
          <cell r="R215">
            <v>15</v>
          </cell>
          <cell r="AC215">
            <v>311.31</v>
          </cell>
          <cell r="AN215">
            <v>0</v>
          </cell>
        </row>
        <row r="216">
          <cell r="A216">
            <v>44896</v>
          </cell>
          <cell r="H216" t="str">
            <v>VIGILANTE ARMADO - 220 H</v>
          </cell>
          <cell r="P216">
            <v>30</v>
          </cell>
          <cell r="R216">
            <v>19</v>
          </cell>
          <cell r="AC216">
            <v>394.32599999999996</v>
          </cell>
          <cell r="AN216">
            <v>0</v>
          </cell>
        </row>
        <row r="217">
          <cell r="A217">
            <v>44896</v>
          </cell>
          <cell r="H217" t="str">
            <v>VIGILANTE ARMADO - 12X36 DIURNO</v>
          </cell>
          <cell r="P217">
            <v>29</v>
          </cell>
          <cell r="R217">
            <v>16</v>
          </cell>
          <cell r="AC217">
            <v>311.31</v>
          </cell>
          <cell r="AN217">
            <v>0</v>
          </cell>
        </row>
        <row r="218">
          <cell r="A218">
            <v>44896</v>
          </cell>
          <cell r="H218" t="str">
            <v>VIGILANTE ARMADO - 12X36 DIURNO</v>
          </cell>
          <cell r="P218">
            <v>1</v>
          </cell>
          <cell r="R218">
            <v>1</v>
          </cell>
          <cell r="AC218">
            <v>20.753999999999998</v>
          </cell>
          <cell r="AN218">
            <v>0</v>
          </cell>
        </row>
        <row r="219">
          <cell r="A219">
            <v>44896</v>
          </cell>
          <cell r="H219" t="str">
            <v>VIGILANTE ARMADO - 12X36 NOTURNO</v>
          </cell>
          <cell r="P219">
            <v>30</v>
          </cell>
          <cell r="R219">
            <v>16</v>
          </cell>
          <cell r="AC219">
            <v>332.06399999999996</v>
          </cell>
          <cell r="AN219">
            <v>0</v>
          </cell>
        </row>
        <row r="220">
          <cell r="A220">
            <v>44896</v>
          </cell>
          <cell r="H220" t="str">
            <v>VIGILANTE ARMADO - 12X36 DIURNO</v>
          </cell>
          <cell r="P220">
            <v>0</v>
          </cell>
          <cell r="R220">
            <v>0</v>
          </cell>
          <cell r="AC220">
            <v>0</v>
          </cell>
          <cell r="AN220">
            <v>0</v>
          </cell>
        </row>
        <row r="221">
          <cell r="A221">
            <v>44896</v>
          </cell>
          <cell r="H221" t="str">
            <v>VIGILANTE ARMADO - 12X36 DIURNO</v>
          </cell>
          <cell r="P221">
            <v>30</v>
          </cell>
          <cell r="R221">
            <v>8</v>
          </cell>
          <cell r="AC221">
            <v>166.03199999999998</v>
          </cell>
          <cell r="AN221">
            <v>0</v>
          </cell>
        </row>
        <row r="222">
          <cell r="A222">
            <v>44896</v>
          </cell>
          <cell r="H222" t="str">
            <v>VIGILANTE ARMADO - 12X36 NOTURNO</v>
          </cell>
          <cell r="P222">
            <v>30</v>
          </cell>
          <cell r="R222">
            <v>15</v>
          </cell>
          <cell r="AC222">
            <v>249.04799999999997</v>
          </cell>
          <cell r="AN222">
            <v>0</v>
          </cell>
        </row>
        <row r="223">
          <cell r="A223">
            <v>44896</v>
          </cell>
          <cell r="H223" t="str">
            <v>VIGILANTE ARMADO - 12X36 NOTURNO</v>
          </cell>
          <cell r="P223">
            <v>0</v>
          </cell>
          <cell r="R223">
            <v>0</v>
          </cell>
          <cell r="AC223">
            <v>0</v>
          </cell>
          <cell r="AN223">
            <v>0</v>
          </cell>
        </row>
        <row r="224">
          <cell r="A224">
            <v>44896</v>
          </cell>
          <cell r="H224" t="str">
            <v>VIGILANTE ARMADO - 12X36 DIURNO</v>
          </cell>
          <cell r="P224">
            <v>10</v>
          </cell>
          <cell r="R224">
            <v>5</v>
          </cell>
          <cell r="AC224">
            <v>103.77</v>
          </cell>
          <cell r="AN224">
            <v>0</v>
          </cell>
        </row>
        <row r="225">
          <cell r="A225">
            <v>44896</v>
          </cell>
          <cell r="H225" t="str">
            <v>VIGILANTE ARMADO - 12X36 DIURNO</v>
          </cell>
          <cell r="P225">
            <v>20</v>
          </cell>
          <cell r="R225">
            <v>10</v>
          </cell>
          <cell r="AC225">
            <v>207.54</v>
          </cell>
          <cell r="AN225">
            <v>0</v>
          </cell>
        </row>
        <row r="226">
          <cell r="A226">
            <v>44896</v>
          </cell>
          <cell r="H226" t="str">
            <v>VIGILANTE ARMADO - 12X36 NOTURNO</v>
          </cell>
          <cell r="P226">
            <v>29</v>
          </cell>
          <cell r="R226">
            <v>16</v>
          </cell>
          <cell r="AC226">
            <v>311.31</v>
          </cell>
          <cell r="AN226">
            <v>0</v>
          </cell>
        </row>
        <row r="227">
          <cell r="A227">
            <v>44896</v>
          </cell>
          <cell r="H227" t="str">
            <v>VIGILANTE ARMADO - 12X36 NOTURNO</v>
          </cell>
          <cell r="P227">
            <v>1</v>
          </cell>
          <cell r="R227">
            <v>1</v>
          </cell>
          <cell r="AC227">
            <v>20.753999999999998</v>
          </cell>
          <cell r="AN227">
            <v>0</v>
          </cell>
        </row>
        <row r="228">
          <cell r="A228">
            <v>44896</v>
          </cell>
          <cell r="H228" t="str">
            <v>VIGILANTE ARMADO - 12X36 DIURNO</v>
          </cell>
          <cell r="P228">
            <v>10</v>
          </cell>
          <cell r="R228">
            <v>6</v>
          </cell>
          <cell r="AC228">
            <v>124.52399999999999</v>
          </cell>
          <cell r="AN228">
            <v>0</v>
          </cell>
        </row>
        <row r="229">
          <cell r="A229">
            <v>44896</v>
          </cell>
          <cell r="H229" t="str">
            <v>VIGILANTE ARMADO - 12X36 DIURNO</v>
          </cell>
          <cell r="P229">
            <v>20</v>
          </cell>
          <cell r="R229">
            <v>10</v>
          </cell>
          <cell r="AC229">
            <v>207.54</v>
          </cell>
          <cell r="AN229">
            <v>0</v>
          </cell>
        </row>
        <row r="230">
          <cell r="A230">
            <v>44896</v>
          </cell>
          <cell r="H230" t="str">
            <v>VIGILANTE ARMADO - 12X36 DIURNO</v>
          </cell>
          <cell r="P230">
            <v>30</v>
          </cell>
          <cell r="R230">
            <v>15</v>
          </cell>
          <cell r="AC230">
            <v>311.31</v>
          </cell>
          <cell r="AN230">
            <v>0</v>
          </cell>
        </row>
        <row r="231">
          <cell r="A231">
            <v>44896</v>
          </cell>
          <cell r="H231" t="str">
            <v>VIGILANTE ARMADO - 220 H</v>
          </cell>
          <cell r="P231">
            <v>30</v>
          </cell>
          <cell r="R231">
            <v>19</v>
          </cell>
          <cell r="AC231">
            <v>394.32599999999996</v>
          </cell>
          <cell r="AN231">
            <v>0</v>
          </cell>
        </row>
        <row r="232">
          <cell r="A232">
            <v>44896</v>
          </cell>
          <cell r="H232" t="str">
            <v>VIGILANTE ARMADO - 12X36 DIURNO</v>
          </cell>
          <cell r="P232">
            <v>30</v>
          </cell>
          <cell r="R232">
            <v>15</v>
          </cell>
          <cell r="AC232">
            <v>311.31</v>
          </cell>
          <cell r="AN232">
            <v>0</v>
          </cell>
        </row>
        <row r="233">
          <cell r="A233">
            <v>44896</v>
          </cell>
          <cell r="H233" t="str">
            <v>VIGILANTE ARMADO - 12X36 NOTURNO</v>
          </cell>
          <cell r="P233">
            <v>0</v>
          </cell>
          <cell r="R233">
            <v>0</v>
          </cell>
          <cell r="AC233">
            <v>0</v>
          </cell>
          <cell r="AN233">
            <v>0</v>
          </cell>
        </row>
        <row r="234">
          <cell r="A234">
            <v>44896</v>
          </cell>
          <cell r="H234" t="str">
            <v>VIGILANTE ARMADO - 12X36 DIURNO</v>
          </cell>
          <cell r="P234">
            <v>30</v>
          </cell>
          <cell r="R234">
            <v>15</v>
          </cell>
          <cell r="AC234">
            <v>311.31</v>
          </cell>
          <cell r="AN234">
            <v>0</v>
          </cell>
        </row>
        <row r="235">
          <cell r="A235">
            <v>44896</v>
          </cell>
          <cell r="H235" t="str">
            <v>VIGILANTE ARMADO - 12X36 DIURNO</v>
          </cell>
          <cell r="P235">
            <v>30</v>
          </cell>
          <cell r="R235">
            <v>15</v>
          </cell>
          <cell r="AC235">
            <v>311.31</v>
          </cell>
          <cell r="AN235">
            <v>0</v>
          </cell>
        </row>
        <row r="236">
          <cell r="A236">
            <v>44896</v>
          </cell>
          <cell r="H236" t="str">
            <v>VIGILANTE ARMADO - 12X36 DIURNO</v>
          </cell>
          <cell r="P236">
            <v>30</v>
          </cell>
          <cell r="R236">
            <v>16</v>
          </cell>
          <cell r="AC236">
            <v>332.06399999999996</v>
          </cell>
          <cell r="AN236">
            <v>0</v>
          </cell>
        </row>
        <row r="237">
          <cell r="A237">
            <v>44896</v>
          </cell>
          <cell r="H237" t="str">
            <v>VIGILANTE ARMADO - 220 H</v>
          </cell>
          <cell r="P237">
            <v>29</v>
          </cell>
          <cell r="R237">
            <v>19</v>
          </cell>
          <cell r="AC237">
            <v>373.572</v>
          </cell>
          <cell r="AN237">
            <v>0</v>
          </cell>
        </row>
        <row r="238">
          <cell r="A238">
            <v>44896</v>
          </cell>
          <cell r="H238" t="str">
            <v>VIGILANTE ARMADO - 220 H</v>
          </cell>
          <cell r="P238">
            <v>1</v>
          </cell>
          <cell r="R238">
            <v>1</v>
          </cell>
          <cell r="AC238">
            <v>20.753999999999998</v>
          </cell>
          <cell r="AN238">
            <v>0</v>
          </cell>
        </row>
        <row r="239">
          <cell r="A239">
            <v>44896</v>
          </cell>
          <cell r="H239" t="str">
            <v>VIGILANTE ARMADO - 220 H</v>
          </cell>
          <cell r="P239">
            <v>0</v>
          </cell>
          <cell r="R239">
            <v>0</v>
          </cell>
          <cell r="AC239">
            <v>0</v>
          </cell>
          <cell r="AN239">
            <v>0</v>
          </cell>
        </row>
        <row r="240">
          <cell r="A240">
            <v>44896</v>
          </cell>
          <cell r="H240" t="str">
            <v>VIGILANTE ARMADO - 220 H</v>
          </cell>
          <cell r="P240">
            <v>30</v>
          </cell>
          <cell r="R240">
            <v>19</v>
          </cell>
          <cell r="AC240">
            <v>394.32599999999996</v>
          </cell>
          <cell r="AN240">
            <v>0</v>
          </cell>
        </row>
        <row r="241">
          <cell r="A241">
            <v>44896</v>
          </cell>
          <cell r="H241" t="str">
            <v>VIGILANTE ARMADO - 220 H</v>
          </cell>
          <cell r="P241">
            <v>29</v>
          </cell>
          <cell r="R241">
            <v>19</v>
          </cell>
          <cell r="AC241">
            <v>373.572</v>
          </cell>
          <cell r="AN241">
            <v>0</v>
          </cell>
        </row>
        <row r="242">
          <cell r="A242">
            <v>44896</v>
          </cell>
          <cell r="H242" t="str">
            <v>VIGILANTE ARMADO - 220 H</v>
          </cell>
          <cell r="P242">
            <v>1</v>
          </cell>
          <cell r="R242">
            <v>1</v>
          </cell>
          <cell r="AC242">
            <v>20.753999999999998</v>
          </cell>
          <cell r="AN242">
            <v>0</v>
          </cell>
        </row>
        <row r="243">
          <cell r="A243">
            <v>44896</v>
          </cell>
          <cell r="H243" t="str">
            <v>VIGILANTE ARMADO - 220 H</v>
          </cell>
          <cell r="P243">
            <v>30</v>
          </cell>
          <cell r="R243">
            <v>19</v>
          </cell>
          <cell r="AC243">
            <v>394.32599999999996</v>
          </cell>
          <cell r="AN243">
            <v>0</v>
          </cell>
        </row>
        <row r="244">
          <cell r="A244">
            <v>44896</v>
          </cell>
          <cell r="H244" t="str">
            <v>VIGILANTE ARMADO - 220 H</v>
          </cell>
          <cell r="P244">
            <v>30</v>
          </cell>
          <cell r="R244">
            <v>19</v>
          </cell>
          <cell r="AC244">
            <v>394.32599999999996</v>
          </cell>
          <cell r="AN244">
            <v>0</v>
          </cell>
        </row>
        <row r="245">
          <cell r="A245">
            <v>44896</v>
          </cell>
          <cell r="H245" t="str">
            <v>VIGILANTE ARMADO - 12X36 NOTURNO</v>
          </cell>
          <cell r="P245">
            <v>30</v>
          </cell>
          <cell r="R245">
            <v>16</v>
          </cell>
          <cell r="AC245">
            <v>332.06399999999996</v>
          </cell>
          <cell r="AN245">
            <v>0</v>
          </cell>
        </row>
        <row r="246">
          <cell r="A246">
            <v>44896</v>
          </cell>
          <cell r="H246" t="str">
            <v>VIGILANTE ARMADO - 12X36 NOTURNO</v>
          </cell>
          <cell r="P246">
            <v>30</v>
          </cell>
          <cell r="R246">
            <v>15</v>
          </cell>
          <cell r="AC246">
            <v>311.31</v>
          </cell>
          <cell r="AN246">
            <v>0</v>
          </cell>
        </row>
        <row r="247">
          <cell r="A247">
            <v>44896</v>
          </cell>
          <cell r="H247" t="str">
            <v>VIGILANTE ARMADO - 12X36 DIURNO</v>
          </cell>
          <cell r="P247">
            <v>13</v>
          </cell>
          <cell r="R247">
            <v>7</v>
          </cell>
          <cell r="AC247">
            <v>145.27799999999999</v>
          </cell>
          <cell r="AN247">
            <v>0</v>
          </cell>
        </row>
        <row r="248">
          <cell r="A248">
            <v>44896</v>
          </cell>
          <cell r="H248" t="str">
            <v>VIGILANTE ARMADO - 12X36 DIURNO</v>
          </cell>
          <cell r="P248">
            <v>17</v>
          </cell>
          <cell r="R248">
            <v>8</v>
          </cell>
          <cell r="AC248">
            <v>166.03199999999998</v>
          </cell>
          <cell r="AN248">
            <v>0</v>
          </cell>
        </row>
        <row r="249">
          <cell r="A249">
            <v>44896</v>
          </cell>
          <cell r="H249" t="str">
            <v>VIGILANTE ARMADO - 12X36 DIURNO</v>
          </cell>
          <cell r="P249">
            <v>30</v>
          </cell>
          <cell r="R249">
            <v>16</v>
          </cell>
          <cell r="AC249">
            <v>332.06399999999996</v>
          </cell>
          <cell r="AN249">
            <v>0</v>
          </cell>
        </row>
        <row r="250">
          <cell r="A250">
            <v>44896</v>
          </cell>
          <cell r="H250" t="str">
            <v>VIGILANTE ARMADO - 220 H</v>
          </cell>
          <cell r="P250">
            <v>30</v>
          </cell>
          <cell r="R250">
            <v>19</v>
          </cell>
          <cell r="AC250">
            <v>394.32599999999996</v>
          </cell>
          <cell r="AN250">
            <v>0</v>
          </cell>
        </row>
        <row r="251">
          <cell r="A251">
            <v>44896</v>
          </cell>
          <cell r="H251" t="str">
            <v>VIGILANTE ARMADO - 220 H</v>
          </cell>
          <cell r="P251">
            <v>30</v>
          </cell>
          <cell r="R251">
            <v>19</v>
          </cell>
          <cell r="AC251">
            <v>394.32599999999996</v>
          </cell>
          <cell r="AN251">
            <v>0</v>
          </cell>
        </row>
        <row r="252">
          <cell r="A252">
            <v>44896</v>
          </cell>
          <cell r="H252" t="str">
            <v>VIGILANTE ARMADO - 220 H</v>
          </cell>
          <cell r="P252">
            <v>30</v>
          </cell>
          <cell r="R252">
            <v>19</v>
          </cell>
          <cell r="AC252">
            <v>394.32599999999996</v>
          </cell>
          <cell r="AN252">
            <v>0</v>
          </cell>
        </row>
        <row r="253">
          <cell r="A253">
            <v>44896</v>
          </cell>
          <cell r="H253" t="str">
            <v>VIGILANTE ARMADO - 12X36 DIURNO</v>
          </cell>
          <cell r="P253">
            <v>30</v>
          </cell>
          <cell r="R253">
            <v>15</v>
          </cell>
          <cell r="AC253">
            <v>311.31</v>
          </cell>
          <cell r="AN253">
            <v>0</v>
          </cell>
        </row>
        <row r="254">
          <cell r="A254">
            <v>44896</v>
          </cell>
          <cell r="H254" t="str">
            <v>VIGILANTE ARMADO - 12X36 NOTURNO</v>
          </cell>
          <cell r="P254">
            <v>30</v>
          </cell>
          <cell r="R254">
            <v>15</v>
          </cell>
          <cell r="AC254">
            <v>311.31</v>
          </cell>
          <cell r="AN254">
            <v>0</v>
          </cell>
        </row>
        <row r="255">
          <cell r="A255">
            <v>44896</v>
          </cell>
          <cell r="H255" t="str">
            <v>VIGILANTE ARMADO - 12X36 DIURNO</v>
          </cell>
          <cell r="P255">
            <v>27</v>
          </cell>
          <cell r="R255">
            <v>16</v>
          </cell>
          <cell r="AC255">
            <v>290.55599999999998</v>
          </cell>
          <cell r="AN255">
            <v>0</v>
          </cell>
        </row>
        <row r="256">
          <cell r="A256">
            <v>44896</v>
          </cell>
          <cell r="H256" t="str">
            <v>VIGILANTE ARMADO - 12X36 DIURNO</v>
          </cell>
          <cell r="P256">
            <v>3</v>
          </cell>
          <cell r="R256">
            <v>2</v>
          </cell>
          <cell r="AC256">
            <v>41.507999999999996</v>
          </cell>
          <cell r="AN256">
            <v>0</v>
          </cell>
        </row>
        <row r="257">
          <cell r="A257">
            <v>44896</v>
          </cell>
          <cell r="H257" t="str">
            <v>VIGILANTE ARMADO - 12X36 NOTURNO</v>
          </cell>
          <cell r="P257">
            <v>29</v>
          </cell>
          <cell r="R257">
            <v>16</v>
          </cell>
          <cell r="AC257">
            <v>311.31</v>
          </cell>
          <cell r="AN257">
            <v>0</v>
          </cell>
        </row>
        <row r="258">
          <cell r="A258">
            <v>44896</v>
          </cell>
          <cell r="H258" t="str">
            <v>VIGILANTE ARMADO - 220 H</v>
          </cell>
          <cell r="P258">
            <v>30</v>
          </cell>
          <cell r="R258">
            <v>19</v>
          </cell>
          <cell r="AC258">
            <v>394.32599999999996</v>
          </cell>
          <cell r="AN258">
            <v>0</v>
          </cell>
        </row>
        <row r="259">
          <cell r="A259">
            <v>44896</v>
          </cell>
          <cell r="H259" t="str">
            <v>VIGILANTE ARMADO - 220 H</v>
          </cell>
          <cell r="P259">
            <v>30</v>
          </cell>
          <cell r="R259">
            <v>19</v>
          </cell>
          <cell r="AC259">
            <v>394.32599999999996</v>
          </cell>
          <cell r="AN259">
            <v>0</v>
          </cell>
        </row>
        <row r="260">
          <cell r="A260">
            <v>44896</v>
          </cell>
          <cell r="H260" t="str">
            <v>VIGILANTE ARMADO - 220 H</v>
          </cell>
          <cell r="P260">
            <v>0</v>
          </cell>
          <cell r="R260">
            <v>0</v>
          </cell>
          <cell r="AC260">
            <v>0</v>
          </cell>
          <cell r="AN260">
            <v>0</v>
          </cell>
        </row>
        <row r="261">
          <cell r="A261">
            <v>44896</v>
          </cell>
          <cell r="H261" t="str">
            <v>VIGILANTE ARMADO - 220 H</v>
          </cell>
          <cell r="P261">
            <v>30</v>
          </cell>
          <cell r="R261">
            <v>19</v>
          </cell>
          <cell r="AC261">
            <v>394.32599999999996</v>
          </cell>
          <cell r="AN261">
            <v>0</v>
          </cell>
        </row>
        <row r="262">
          <cell r="A262">
            <v>44896</v>
          </cell>
          <cell r="H262" t="str">
            <v>VIGILANTE ARMADO - 220 H</v>
          </cell>
          <cell r="P262">
            <v>19</v>
          </cell>
          <cell r="R262">
            <v>1</v>
          </cell>
          <cell r="AC262">
            <v>20.753999999999998</v>
          </cell>
          <cell r="AN262">
            <v>0</v>
          </cell>
        </row>
        <row r="263">
          <cell r="A263">
            <v>44896</v>
          </cell>
          <cell r="H263" t="str">
            <v>VIGILANTE ARMADO - 220 H</v>
          </cell>
          <cell r="P263">
            <v>30</v>
          </cell>
          <cell r="R263">
            <v>19</v>
          </cell>
          <cell r="AC263">
            <v>394.32599999999996</v>
          </cell>
          <cell r="AN263">
            <v>0</v>
          </cell>
        </row>
        <row r="264">
          <cell r="A264">
            <v>44896</v>
          </cell>
          <cell r="H264" t="str">
            <v>VIGILANTE ARMADO - 220 H</v>
          </cell>
          <cell r="P264">
            <v>30</v>
          </cell>
          <cell r="R264">
            <v>19</v>
          </cell>
          <cell r="AC264">
            <v>394.32599999999996</v>
          </cell>
          <cell r="AN264">
            <v>0</v>
          </cell>
        </row>
        <row r="265">
          <cell r="A265">
            <v>44896</v>
          </cell>
          <cell r="H265" t="str">
            <v>VIGILANTE ARMADO - 220 H</v>
          </cell>
          <cell r="P265">
            <v>15</v>
          </cell>
          <cell r="R265">
            <v>10</v>
          </cell>
          <cell r="AC265">
            <v>207.54</v>
          </cell>
          <cell r="AN265">
            <v>0</v>
          </cell>
        </row>
        <row r="266">
          <cell r="A266">
            <v>44896</v>
          </cell>
          <cell r="H266" t="str">
            <v>VIGILANTE ARMADO - 220 H</v>
          </cell>
          <cell r="P266">
            <v>15</v>
          </cell>
          <cell r="R266">
            <v>9</v>
          </cell>
          <cell r="AC266">
            <v>186.786</v>
          </cell>
          <cell r="AN266">
            <v>0</v>
          </cell>
        </row>
        <row r="267">
          <cell r="A267">
            <v>44896</v>
          </cell>
          <cell r="H267" t="str">
            <v>VIGILANTE ARMADO - 12X36 NOTURNO</v>
          </cell>
          <cell r="P267">
            <v>1</v>
          </cell>
          <cell r="R267">
            <v>1</v>
          </cell>
          <cell r="AC267">
            <v>20.753999999999998</v>
          </cell>
          <cell r="AN267">
            <v>0</v>
          </cell>
        </row>
        <row r="268">
          <cell r="A268">
            <v>44896</v>
          </cell>
          <cell r="H268" t="str">
            <v>VIGILANTE ARMADO - 12X36 DIURNO</v>
          </cell>
          <cell r="P268">
            <v>1</v>
          </cell>
          <cell r="R268">
            <v>1</v>
          </cell>
          <cell r="AC268">
            <v>20.753999999999998</v>
          </cell>
          <cell r="AN268">
            <v>0</v>
          </cell>
        </row>
        <row r="269">
          <cell r="A269">
            <v>44896</v>
          </cell>
          <cell r="H269" t="str">
            <v>VIGILANTE ARMADO - 12X36 DIURNO</v>
          </cell>
          <cell r="P269">
            <v>29</v>
          </cell>
          <cell r="R269">
            <v>15</v>
          </cell>
          <cell r="AC269">
            <v>311.31</v>
          </cell>
          <cell r="AN269">
            <v>0</v>
          </cell>
        </row>
        <row r="270">
          <cell r="A270">
            <v>44896</v>
          </cell>
          <cell r="H270" t="str">
            <v>VIGILANTE ARMADO - 12X36 NOTURNO</v>
          </cell>
          <cell r="P270">
            <v>23</v>
          </cell>
          <cell r="R270">
            <v>16</v>
          </cell>
          <cell r="AC270">
            <v>249.04799999999997</v>
          </cell>
          <cell r="AN270">
            <v>0</v>
          </cell>
        </row>
        <row r="271">
          <cell r="A271">
            <v>44896</v>
          </cell>
          <cell r="H271" t="str">
            <v>VIGILANTE ARMADO - 12X36 NOTURNO</v>
          </cell>
          <cell r="P271">
            <v>7</v>
          </cell>
          <cell r="R271">
            <v>4</v>
          </cell>
          <cell r="AC271">
            <v>83.015999999999991</v>
          </cell>
          <cell r="AN271">
            <v>0</v>
          </cell>
        </row>
        <row r="272">
          <cell r="A272">
            <v>44896</v>
          </cell>
          <cell r="H272" t="str">
            <v>VIGILANTE ARMADO - 12X36 DIURNO</v>
          </cell>
          <cell r="P272">
            <v>30</v>
          </cell>
          <cell r="R272">
            <v>15</v>
          </cell>
          <cell r="AC272">
            <v>311.31</v>
          </cell>
          <cell r="AN272">
            <v>0</v>
          </cell>
        </row>
        <row r="273">
          <cell r="A273">
            <v>44896</v>
          </cell>
          <cell r="H273" t="str">
            <v>VIGILANTE ARMADO - 12X36 NOTURNO</v>
          </cell>
          <cell r="P273">
            <v>30</v>
          </cell>
          <cell r="R273">
            <v>15</v>
          </cell>
          <cell r="AC273">
            <v>311.31</v>
          </cell>
          <cell r="AN273">
            <v>0</v>
          </cell>
        </row>
        <row r="274">
          <cell r="A274">
            <v>44896</v>
          </cell>
          <cell r="H274" t="str">
            <v>VIGILANTE ARMADO - 220 H</v>
          </cell>
          <cell r="P274">
            <v>30</v>
          </cell>
          <cell r="R274">
            <v>19</v>
          </cell>
          <cell r="AC274">
            <v>394.32599999999996</v>
          </cell>
          <cell r="AN274">
            <v>0</v>
          </cell>
        </row>
        <row r="275">
          <cell r="A275">
            <v>44896</v>
          </cell>
          <cell r="H275" t="str">
            <v>VIGILANTE ARMADO - 220 H</v>
          </cell>
          <cell r="P275">
            <v>30</v>
          </cell>
          <cell r="R275">
            <v>19</v>
          </cell>
          <cell r="AC275">
            <v>394.32599999999996</v>
          </cell>
          <cell r="AN275">
            <v>0</v>
          </cell>
        </row>
        <row r="276">
          <cell r="A276">
            <v>44896</v>
          </cell>
          <cell r="H276" t="str">
            <v>VIGILANTE ARMADO - 220 H</v>
          </cell>
          <cell r="P276">
            <v>30</v>
          </cell>
          <cell r="R276">
            <v>19</v>
          </cell>
          <cell r="AC276">
            <v>394.32599999999996</v>
          </cell>
          <cell r="AN276">
            <v>0</v>
          </cell>
        </row>
        <row r="277">
          <cell r="A277">
            <v>44896</v>
          </cell>
          <cell r="H277" t="str">
            <v>VIGILANTE ARMADO - 220 H</v>
          </cell>
          <cell r="P277">
            <v>30</v>
          </cell>
          <cell r="R277">
            <v>19</v>
          </cell>
          <cell r="AC277">
            <v>394.32599999999996</v>
          </cell>
          <cell r="AN277">
            <v>0</v>
          </cell>
        </row>
        <row r="278">
          <cell r="A278">
            <v>44896</v>
          </cell>
          <cell r="H278" t="str">
            <v>VIGILANTE ARMADO - 12X36 NOTURNO</v>
          </cell>
          <cell r="P278">
            <v>30</v>
          </cell>
          <cell r="R278">
            <v>15</v>
          </cell>
          <cell r="AC278">
            <v>311.31</v>
          </cell>
          <cell r="AN278">
            <v>0</v>
          </cell>
        </row>
        <row r="279">
          <cell r="A279">
            <v>44896</v>
          </cell>
          <cell r="H279" t="str">
            <v>VIGILANTE ARMADO - 12X36 NOTURNO</v>
          </cell>
          <cell r="P279">
            <v>30</v>
          </cell>
          <cell r="R279">
            <v>16</v>
          </cell>
          <cell r="AC279">
            <v>332.06399999999996</v>
          </cell>
          <cell r="AN279">
            <v>0</v>
          </cell>
        </row>
        <row r="280">
          <cell r="A280">
            <v>44896</v>
          </cell>
          <cell r="H280" t="str">
            <v>VIGILANTE ARMADO - 12X36 DIURNO</v>
          </cell>
          <cell r="P280">
            <v>30</v>
          </cell>
          <cell r="R280">
            <v>15</v>
          </cell>
          <cell r="AC280">
            <v>311.31</v>
          </cell>
          <cell r="AN280">
            <v>0</v>
          </cell>
        </row>
        <row r="281">
          <cell r="A281">
            <v>44896</v>
          </cell>
          <cell r="H281" t="str">
            <v>VIGILANTE ARMADO - 12X36 DIURNO</v>
          </cell>
          <cell r="P281">
            <v>21</v>
          </cell>
          <cell r="R281">
            <v>16</v>
          </cell>
          <cell r="AC281">
            <v>186.786</v>
          </cell>
          <cell r="AN281">
            <v>0</v>
          </cell>
        </row>
        <row r="282">
          <cell r="A282">
            <v>44896</v>
          </cell>
          <cell r="H282" t="str">
            <v>VIGILANTE ARMADO - 12X36 DIURNO</v>
          </cell>
          <cell r="P282">
            <v>5</v>
          </cell>
          <cell r="R282">
            <v>3</v>
          </cell>
          <cell r="AC282">
            <v>62.261999999999993</v>
          </cell>
          <cell r="AN282">
            <v>0</v>
          </cell>
        </row>
        <row r="283">
          <cell r="A283">
            <v>44896</v>
          </cell>
          <cell r="H283" t="str">
            <v>VIGILANTE ARMADO - 12X36 DIURNO</v>
          </cell>
          <cell r="P283">
            <v>1</v>
          </cell>
          <cell r="R283">
            <v>1</v>
          </cell>
          <cell r="AC283">
            <v>20.753999999999998</v>
          </cell>
          <cell r="AN283">
            <v>0</v>
          </cell>
        </row>
        <row r="284">
          <cell r="A284">
            <v>44896</v>
          </cell>
          <cell r="H284" t="str">
            <v>VIGILANTE ARMADO - 12X36 DIURNO</v>
          </cell>
          <cell r="P284">
            <v>1</v>
          </cell>
          <cell r="R284">
            <v>1</v>
          </cell>
          <cell r="AC284">
            <v>20.753999999999998</v>
          </cell>
          <cell r="AN284">
            <v>0</v>
          </cell>
        </row>
        <row r="285">
          <cell r="A285">
            <v>44896</v>
          </cell>
          <cell r="H285" t="str">
            <v>VIGILANTE ARMADO - 12X36 DIURNO</v>
          </cell>
          <cell r="P285">
            <v>1</v>
          </cell>
          <cell r="R285">
            <v>1</v>
          </cell>
          <cell r="AC285">
            <v>20.753999999999998</v>
          </cell>
          <cell r="AN285">
            <v>0</v>
          </cell>
        </row>
        <row r="286">
          <cell r="A286">
            <v>44896</v>
          </cell>
          <cell r="H286" t="str">
            <v>VIGILANTE ARMADO - 12X36 DIURNO</v>
          </cell>
          <cell r="P286">
            <v>1</v>
          </cell>
          <cell r="R286">
            <v>1</v>
          </cell>
          <cell r="AC286">
            <v>20.753999999999998</v>
          </cell>
          <cell r="AN286">
            <v>0</v>
          </cell>
        </row>
        <row r="287">
          <cell r="A287">
            <v>44896</v>
          </cell>
          <cell r="H287" t="str">
            <v>VIGILANTE ARMADO - 12X36 DIURNO</v>
          </cell>
          <cell r="P287">
            <v>30</v>
          </cell>
          <cell r="R287">
            <v>16</v>
          </cell>
          <cell r="AC287">
            <v>332.06399999999996</v>
          </cell>
          <cell r="AN287">
            <v>0</v>
          </cell>
        </row>
        <row r="288">
          <cell r="A288">
            <v>44896</v>
          </cell>
          <cell r="H288" t="str">
            <v>VIGILANTE ARMADO - 12X36 DIURNO</v>
          </cell>
          <cell r="P288">
            <v>30</v>
          </cell>
          <cell r="R288">
            <v>15</v>
          </cell>
          <cell r="AC288">
            <v>311.31</v>
          </cell>
          <cell r="AN288">
            <v>0</v>
          </cell>
        </row>
        <row r="289">
          <cell r="A289">
            <v>44896</v>
          </cell>
          <cell r="H289" t="str">
            <v>VIGILANTE ARMADO - 220 H</v>
          </cell>
          <cell r="P289">
            <v>30</v>
          </cell>
          <cell r="R289">
            <v>19</v>
          </cell>
          <cell r="AC289">
            <v>394.32599999999996</v>
          </cell>
          <cell r="AN289">
            <v>0</v>
          </cell>
        </row>
        <row r="290">
          <cell r="A290">
            <v>44896</v>
          </cell>
          <cell r="H290" t="str">
            <v>VIGILANTE ARMADO - 12X36 NOTURNO</v>
          </cell>
          <cell r="P290">
            <v>30</v>
          </cell>
          <cell r="R290">
            <v>16</v>
          </cell>
          <cell r="AC290">
            <v>332.06399999999996</v>
          </cell>
          <cell r="AN290">
            <v>0</v>
          </cell>
        </row>
        <row r="291">
          <cell r="A291">
            <v>44896</v>
          </cell>
          <cell r="H291" t="str">
            <v>VIGILANTE ARMADO - 12X36 NOTURNO</v>
          </cell>
          <cell r="P291">
            <v>30</v>
          </cell>
          <cell r="R291">
            <v>15</v>
          </cell>
          <cell r="AC291">
            <v>311.31</v>
          </cell>
          <cell r="AN291">
            <v>0</v>
          </cell>
        </row>
        <row r="292">
          <cell r="A292">
            <v>44896</v>
          </cell>
          <cell r="H292" t="str">
            <v>VIGILANTE ARMADO - 220 H</v>
          </cell>
          <cell r="P292">
            <v>30</v>
          </cell>
          <cell r="R292">
            <v>19</v>
          </cell>
          <cell r="AC292">
            <v>394.32599999999996</v>
          </cell>
          <cell r="AN292">
            <v>0</v>
          </cell>
        </row>
        <row r="293">
          <cell r="A293">
            <v>44896</v>
          </cell>
          <cell r="H293" t="str">
            <v>VIGILANTE ARMADO - 12X36 DIURNO</v>
          </cell>
          <cell r="P293">
            <v>30</v>
          </cell>
          <cell r="R293">
            <v>16</v>
          </cell>
          <cell r="AC293">
            <v>332.06399999999996</v>
          </cell>
          <cell r="AN293">
            <v>0</v>
          </cell>
        </row>
        <row r="294">
          <cell r="A294">
            <v>44896</v>
          </cell>
          <cell r="H294" t="str">
            <v>VIGILANTE ARMADO - 12X36 NOTURNO</v>
          </cell>
          <cell r="P294">
            <v>30</v>
          </cell>
          <cell r="R294">
            <v>15</v>
          </cell>
          <cell r="AC294">
            <v>311.31</v>
          </cell>
          <cell r="AN294">
            <v>0</v>
          </cell>
        </row>
        <row r="295">
          <cell r="A295">
            <v>44896</v>
          </cell>
          <cell r="H295" t="str">
            <v>VIGILANTE ARMADO - 12X36 DIURNO</v>
          </cell>
          <cell r="P295">
            <v>30</v>
          </cell>
          <cell r="R295">
            <v>15</v>
          </cell>
          <cell r="AC295">
            <v>311.31</v>
          </cell>
          <cell r="AN295">
            <v>0</v>
          </cell>
        </row>
        <row r="296">
          <cell r="A296">
            <v>44896</v>
          </cell>
          <cell r="H296" t="str">
            <v>VIGILANTE ARMADO - 12X36 NOTURNO</v>
          </cell>
          <cell r="P296">
            <v>30</v>
          </cell>
          <cell r="R296">
            <v>16</v>
          </cell>
          <cell r="AC296">
            <v>332.06399999999996</v>
          </cell>
          <cell r="AN296">
            <v>0</v>
          </cell>
        </row>
        <row r="297">
          <cell r="A297">
            <v>44896</v>
          </cell>
          <cell r="H297" t="str">
            <v>VIGILANTE ARMADO - 220 H</v>
          </cell>
          <cell r="P297">
            <v>30</v>
          </cell>
          <cell r="R297">
            <v>19</v>
          </cell>
          <cell r="AC297">
            <v>394.32599999999996</v>
          </cell>
          <cell r="AN297">
            <v>0</v>
          </cell>
        </row>
        <row r="298">
          <cell r="A298">
            <v>44896</v>
          </cell>
          <cell r="H298" t="str">
            <v>VIGILANTE ARMADO - 12X36 NOTURNO</v>
          </cell>
          <cell r="P298">
            <v>30</v>
          </cell>
          <cell r="R298">
            <v>15</v>
          </cell>
          <cell r="AC298">
            <v>311.31</v>
          </cell>
          <cell r="AN298">
            <v>0</v>
          </cell>
        </row>
        <row r="299">
          <cell r="A299">
            <v>44896</v>
          </cell>
          <cell r="H299" t="str">
            <v>VIGILANTE ARMADO - 12X36 DIURNO</v>
          </cell>
          <cell r="P299">
            <v>30</v>
          </cell>
          <cell r="R299">
            <v>16</v>
          </cell>
          <cell r="AC299">
            <v>332.06399999999996</v>
          </cell>
          <cell r="AN299">
            <v>0</v>
          </cell>
        </row>
        <row r="300">
          <cell r="A300">
            <v>44896</v>
          </cell>
          <cell r="H300" t="str">
            <v>VIGILANTE ARMADO - 12X36 DIURNO</v>
          </cell>
          <cell r="P300">
            <v>30</v>
          </cell>
          <cell r="R300">
            <v>15</v>
          </cell>
          <cell r="AC300">
            <v>311.31</v>
          </cell>
          <cell r="AN300">
            <v>0</v>
          </cell>
        </row>
        <row r="301">
          <cell r="A301">
            <v>44896</v>
          </cell>
          <cell r="H301" t="str">
            <v>VIGILANTE ARMADO - 12X36 NOTURNO</v>
          </cell>
          <cell r="P301">
            <v>30</v>
          </cell>
          <cell r="R301">
            <v>16</v>
          </cell>
          <cell r="AC301">
            <v>332.06399999999996</v>
          </cell>
          <cell r="AN301">
            <v>0</v>
          </cell>
        </row>
        <row r="302">
          <cell r="A302">
            <v>44896</v>
          </cell>
          <cell r="H302" t="str">
            <v>VIGILANTE ARMADO - 220 H</v>
          </cell>
          <cell r="P302">
            <v>23</v>
          </cell>
          <cell r="R302">
            <v>21</v>
          </cell>
          <cell r="AC302">
            <v>415.08</v>
          </cell>
          <cell r="AN302">
            <v>0</v>
          </cell>
        </row>
        <row r="303">
          <cell r="A303">
            <v>44896</v>
          </cell>
          <cell r="H303" t="str">
            <v>VIGILANTE ARMADO - 220 H</v>
          </cell>
          <cell r="P303">
            <v>6</v>
          </cell>
          <cell r="R303">
            <v>4</v>
          </cell>
          <cell r="AC303">
            <v>83.015999999999991</v>
          </cell>
          <cell r="AN303">
            <v>0</v>
          </cell>
        </row>
        <row r="304">
          <cell r="A304">
            <v>44896</v>
          </cell>
          <cell r="H304" t="str">
            <v>VIGILANTE ARMADO - 220 H</v>
          </cell>
          <cell r="P304">
            <v>1</v>
          </cell>
          <cell r="R304">
            <v>1</v>
          </cell>
          <cell r="AC304">
            <v>20.753999999999998</v>
          </cell>
          <cell r="AN304">
            <v>0</v>
          </cell>
        </row>
        <row r="305">
          <cell r="A305">
            <v>44896</v>
          </cell>
          <cell r="H305" t="str">
            <v>VIGILANTE ARMADO - 220 H</v>
          </cell>
          <cell r="P305">
            <v>28</v>
          </cell>
          <cell r="R305">
            <v>19</v>
          </cell>
          <cell r="AC305">
            <v>352.81799999999998</v>
          </cell>
          <cell r="AN305">
            <v>0</v>
          </cell>
        </row>
        <row r="306">
          <cell r="A306">
            <v>44896</v>
          </cell>
          <cell r="H306" t="str">
            <v>VIGILANTE ARMADO - 220 H</v>
          </cell>
          <cell r="P306">
            <v>1</v>
          </cell>
          <cell r="R306">
            <v>1</v>
          </cell>
          <cell r="AC306">
            <v>20.753999999999998</v>
          </cell>
          <cell r="AN306">
            <v>0</v>
          </cell>
        </row>
        <row r="307">
          <cell r="A307">
            <v>44896</v>
          </cell>
          <cell r="H307" t="str">
            <v>VIGILANTE ARMADO - 220 H</v>
          </cell>
          <cell r="P307">
            <v>1</v>
          </cell>
          <cell r="R307">
            <v>1</v>
          </cell>
          <cell r="AC307">
            <v>20.753999999999998</v>
          </cell>
          <cell r="AN307">
            <v>0</v>
          </cell>
        </row>
        <row r="308">
          <cell r="A308">
            <v>44896</v>
          </cell>
          <cell r="H308" t="str">
            <v>VIGILANTE ARMADO - 12X36 DIURNO</v>
          </cell>
          <cell r="P308">
            <v>30</v>
          </cell>
          <cell r="R308">
            <v>16</v>
          </cell>
          <cell r="AC308">
            <v>332.06399999999996</v>
          </cell>
          <cell r="AN308">
            <v>0</v>
          </cell>
        </row>
        <row r="309">
          <cell r="A309">
            <v>44896</v>
          </cell>
          <cell r="H309" t="str">
            <v>VIGILANTE ARMADO - 12X36 DIURNO</v>
          </cell>
          <cell r="P309">
            <v>30</v>
          </cell>
          <cell r="R309">
            <v>15</v>
          </cell>
          <cell r="AC309">
            <v>311.31</v>
          </cell>
          <cell r="AN309">
            <v>0</v>
          </cell>
        </row>
        <row r="310">
          <cell r="A310">
            <v>44896</v>
          </cell>
          <cell r="H310" t="str">
            <v>VIGILANTE ARMADO - 12X36 DIURNO</v>
          </cell>
          <cell r="P310">
            <v>30</v>
          </cell>
          <cell r="R310">
            <v>15</v>
          </cell>
          <cell r="AC310">
            <v>311.31</v>
          </cell>
          <cell r="AN310">
            <v>0</v>
          </cell>
        </row>
        <row r="311">
          <cell r="A311">
            <v>44896</v>
          </cell>
          <cell r="H311" t="str">
            <v>VIGILANTE ARMADO - 12X36 NOTURNO</v>
          </cell>
          <cell r="P311">
            <v>30</v>
          </cell>
          <cell r="R311">
            <v>16</v>
          </cell>
          <cell r="AC311">
            <v>332.06399999999996</v>
          </cell>
          <cell r="AN311">
            <v>0</v>
          </cell>
        </row>
        <row r="312">
          <cell r="A312">
            <v>44896</v>
          </cell>
          <cell r="H312" t="str">
            <v>VIGILANTE ARMADO - 12X36 NOTURNO</v>
          </cell>
          <cell r="P312">
            <v>30</v>
          </cell>
          <cell r="R312">
            <v>15</v>
          </cell>
          <cell r="AC312">
            <v>311.31</v>
          </cell>
          <cell r="AN312">
            <v>0</v>
          </cell>
        </row>
        <row r="313">
          <cell r="A313">
            <v>44896</v>
          </cell>
          <cell r="H313" t="str">
            <v>VIGILANTE ARMADO - 12X36 NOTURNO</v>
          </cell>
          <cell r="P313">
            <v>30</v>
          </cell>
          <cell r="R313">
            <v>15</v>
          </cell>
          <cell r="AC313">
            <v>311.31</v>
          </cell>
          <cell r="AN313">
            <v>0</v>
          </cell>
        </row>
        <row r="314">
          <cell r="A314">
            <v>44896</v>
          </cell>
          <cell r="H314" t="str">
            <v>VIGILANTE ARMADO - 12X36 DIURNO</v>
          </cell>
          <cell r="P314">
            <v>30</v>
          </cell>
          <cell r="R314">
            <v>16</v>
          </cell>
          <cell r="AC314">
            <v>332.06399999999996</v>
          </cell>
          <cell r="AN314">
            <v>0</v>
          </cell>
        </row>
        <row r="315">
          <cell r="A315">
            <v>44896</v>
          </cell>
          <cell r="H315" t="str">
            <v>VIGILANTE ARMADO - 12X36 NOTURNO</v>
          </cell>
          <cell r="P315">
            <v>30</v>
          </cell>
          <cell r="R315">
            <v>16</v>
          </cell>
          <cell r="AC315">
            <v>332.06399999999996</v>
          </cell>
          <cell r="AN315">
            <v>0</v>
          </cell>
        </row>
        <row r="316">
          <cell r="A316">
            <v>44896</v>
          </cell>
          <cell r="H316" t="str">
            <v>VIGILANTE ARMADO - 220 H</v>
          </cell>
          <cell r="P316">
            <v>30</v>
          </cell>
          <cell r="R316">
            <v>19</v>
          </cell>
          <cell r="AC316">
            <v>394.32599999999996</v>
          </cell>
          <cell r="AN316">
            <v>0</v>
          </cell>
        </row>
        <row r="317">
          <cell r="A317">
            <v>44896</v>
          </cell>
          <cell r="H317" t="str">
            <v>VIGILANTE ARMADO - 12X36 DIURNO</v>
          </cell>
          <cell r="P317">
            <v>29</v>
          </cell>
          <cell r="R317">
            <v>15</v>
          </cell>
          <cell r="AC317">
            <v>290.55599999999998</v>
          </cell>
          <cell r="AN317">
            <v>0</v>
          </cell>
        </row>
        <row r="318">
          <cell r="A318">
            <v>44896</v>
          </cell>
          <cell r="H318" t="str">
            <v>VIGILANTE ARMADO - 12X36 DIURNO</v>
          </cell>
          <cell r="P318">
            <v>1</v>
          </cell>
          <cell r="R318">
            <v>1</v>
          </cell>
          <cell r="AC318">
            <v>20.753999999999998</v>
          </cell>
          <cell r="AN318">
            <v>0</v>
          </cell>
        </row>
        <row r="319">
          <cell r="A319">
            <v>44896</v>
          </cell>
          <cell r="H319" t="str">
            <v>VIGILANTE ARMADO - 12X36 DIURNO</v>
          </cell>
          <cell r="P319">
            <v>28</v>
          </cell>
          <cell r="R319">
            <v>16</v>
          </cell>
          <cell r="AC319">
            <v>290.55599999999998</v>
          </cell>
          <cell r="AN319">
            <v>0</v>
          </cell>
        </row>
        <row r="320">
          <cell r="A320">
            <v>44896</v>
          </cell>
          <cell r="H320" t="str">
            <v>VIGILANTE ARMADO - 12X36 DIURNO</v>
          </cell>
          <cell r="P320">
            <v>2</v>
          </cell>
          <cell r="R320">
            <v>2</v>
          </cell>
          <cell r="AC320">
            <v>41.507999999999996</v>
          </cell>
          <cell r="AN320">
            <v>0</v>
          </cell>
        </row>
        <row r="321">
          <cell r="A321">
            <v>44896</v>
          </cell>
          <cell r="H321" t="str">
            <v>VIGILANTE ARMADO - 12X36 NOTURNO</v>
          </cell>
          <cell r="P321">
            <v>30</v>
          </cell>
          <cell r="R321">
            <v>15</v>
          </cell>
          <cell r="AC321">
            <v>311.31</v>
          </cell>
          <cell r="AN321">
            <v>0</v>
          </cell>
        </row>
        <row r="322">
          <cell r="A322">
            <v>44896</v>
          </cell>
          <cell r="H322" t="str">
            <v>VIGILANTE ARMADO - 12X36 NOTURNO</v>
          </cell>
          <cell r="P322">
            <v>29</v>
          </cell>
          <cell r="R322">
            <v>16</v>
          </cell>
          <cell r="AC322">
            <v>311.31</v>
          </cell>
          <cell r="AN322">
            <v>0</v>
          </cell>
        </row>
        <row r="323">
          <cell r="A323">
            <v>44896</v>
          </cell>
          <cell r="H323" t="str">
            <v>VIGILANTE ARMADO - 12X36 NOTURNO</v>
          </cell>
          <cell r="P323">
            <v>1</v>
          </cell>
          <cell r="R323">
            <v>1</v>
          </cell>
          <cell r="AC323">
            <v>20.753999999999998</v>
          </cell>
          <cell r="AN323">
            <v>0</v>
          </cell>
        </row>
        <row r="324">
          <cell r="A324">
            <v>44896</v>
          </cell>
          <cell r="H324" t="str">
            <v>VIGILANTE ARMADO - 12X36 DIURNO</v>
          </cell>
          <cell r="P324">
            <v>30</v>
          </cell>
          <cell r="R324">
            <v>15</v>
          </cell>
          <cell r="AC324">
            <v>311.31</v>
          </cell>
          <cell r="AN324">
            <v>0</v>
          </cell>
        </row>
        <row r="325">
          <cell r="A325">
            <v>44896</v>
          </cell>
          <cell r="H325" t="str">
            <v>VIGILANTE ARMADO - 12X36 NOTURNO</v>
          </cell>
          <cell r="P325">
            <v>30</v>
          </cell>
          <cell r="R325">
            <v>16</v>
          </cell>
          <cell r="AC325">
            <v>332.06399999999996</v>
          </cell>
          <cell r="AN325">
            <v>0</v>
          </cell>
        </row>
        <row r="326">
          <cell r="A326">
            <v>44896</v>
          </cell>
          <cell r="H326" t="str">
            <v>VIGILANTE ARMADO - 12X36 NOTURNO</v>
          </cell>
          <cell r="P326">
            <v>30</v>
          </cell>
          <cell r="R326">
            <v>15</v>
          </cell>
          <cell r="AC326">
            <v>311.31</v>
          </cell>
          <cell r="AN326">
            <v>0</v>
          </cell>
        </row>
        <row r="327">
          <cell r="A327">
            <v>44896</v>
          </cell>
          <cell r="H327" t="str">
            <v>VIGILANTE ARMADO - 12X36 DIURNO</v>
          </cell>
          <cell r="P327">
            <v>30</v>
          </cell>
          <cell r="R327">
            <v>16</v>
          </cell>
          <cell r="AC327">
            <v>332.06399999999996</v>
          </cell>
          <cell r="AN327">
            <v>0</v>
          </cell>
        </row>
        <row r="328">
          <cell r="A328">
            <v>44927</v>
          </cell>
          <cell r="H328" t="str">
            <v>VIGILANTE ARMADO - 220 H</v>
          </cell>
          <cell r="P328">
            <v>30</v>
          </cell>
          <cell r="R328">
            <v>22</v>
          </cell>
          <cell r="AC328">
            <v>456.58799999999997</v>
          </cell>
          <cell r="AN328">
            <v>0</v>
          </cell>
        </row>
        <row r="329">
          <cell r="A329">
            <v>44927</v>
          </cell>
          <cell r="H329" t="str">
            <v>VIGILANTE ARMADO - 220 H</v>
          </cell>
          <cell r="P329">
            <v>30</v>
          </cell>
          <cell r="R329">
            <v>22</v>
          </cell>
          <cell r="AC329">
            <v>456.58799999999997</v>
          </cell>
          <cell r="AN329">
            <v>0</v>
          </cell>
        </row>
        <row r="330">
          <cell r="A330">
            <v>44927</v>
          </cell>
          <cell r="H330" t="str">
            <v>VIGILANTE ARMADO - 220 H</v>
          </cell>
          <cell r="P330">
            <v>30</v>
          </cell>
          <cell r="R330">
            <v>22</v>
          </cell>
          <cell r="AC330">
            <v>456.58799999999997</v>
          </cell>
          <cell r="AN330">
            <v>0</v>
          </cell>
        </row>
        <row r="331">
          <cell r="A331">
            <v>44927</v>
          </cell>
          <cell r="H331" t="str">
            <v>VIGILANTE ARMADO - 220 H</v>
          </cell>
          <cell r="P331">
            <v>17</v>
          </cell>
          <cell r="R331">
            <v>11</v>
          </cell>
          <cell r="AC331">
            <v>228.29399999999998</v>
          </cell>
          <cell r="AN331">
            <v>0</v>
          </cell>
        </row>
        <row r="332">
          <cell r="A332">
            <v>44927</v>
          </cell>
          <cell r="H332" t="str">
            <v>VIGILANTE ARMADO - 220 H</v>
          </cell>
          <cell r="P332">
            <v>13</v>
          </cell>
          <cell r="R332">
            <v>9</v>
          </cell>
          <cell r="AC332">
            <v>186.786</v>
          </cell>
          <cell r="AN332">
            <v>0</v>
          </cell>
        </row>
        <row r="333">
          <cell r="A333">
            <v>44927</v>
          </cell>
          <cell r="H333" t="str">
            <v>VIGILANTE ARMADO - 220 H</v>
          </cell>
          <cell r="P333">
            <v>10</v>
          </cell>
          <cell r="R333">
            <v>7</v>
          </cell>
          <cell r="AC333">
            <v>145.27799999999999</v>
          </cell>
          <cell r="AN333">
            <v>0</v>
          </cell>
        </row>
        <row r="334">
          <cell r="A334">
            <v>44927</v>
          </cell>
          <cell r="H334" t="str">
            <v>VIGILANTE ARMADO - 220 H</v>
          </cell>
          <cell r="P334">
            <v>20</v>
          </cell>
          <cell r="R334">
            <v>15</v>
          </cell>
          <cell r="AC334">
            <v>311.31</v>
          </cell>
          <cell r="AN334">
            <v>0</v>
          </cell>
        </row>
        <row r="335">
          <cell r="A335">
            <v>44927</v>
          </cell>
          <cell r="H335" t="str">
            <v>VIGILANTE ARMADO - 12X36 NOTURNO</v>
          </cell>
          <cell r="P335">
            <v>30</v>
          </cell>
          <cell r="R335">
            <v>15</v>
          </cell>
          <cell r="AC335">
            <v>311.31</v>
          </cell>
          <cell r="AN335">
            <v>0</v>
          </cell>
        </row>
        <row r="336">
          <cell r="A336">
            <v>44927</v>
          </cell>
          <cell r="H336" t="str">
            <v>VIGILANTE ARMADO - 12X36 NOTURNO</v>
          </cell>
          <cell r="P336">
            <v>30</v>
          </cell>
          <cell r="R336">
            <v>16</v>
          </cell>
          <cell r="AC336">
            <v>332.06399999999996</v>
          </cell>
          <cell r="AN336">
            <v>278.46940000000001</v>
          </cell>
        </row>
        <row r="337">
          <cell r="A337">
            <v>44927</v>
          </cell>
          <cell r="H337" t="str">
            <v>VIGILANTE ARMADO - 12X36 NOTURNO</v>
          </cell>
          <cell r="P337">
            <v>30</v>
          </cell>
          <cell r="R337">
            <v>16</v>
          </cell>
          <cell r="AC337">
            <v>332.06399999999996</v>
          </cell>
          <cell r="AN337">
            <v>0</v>
          </cell>
        </row>
        <row r="338">
          <cell r="A338">
            <v>44927</v>
          </cell>
          <cell r="H338" t="str">
            <v>VIGILANTE ARMADO - 12X36 DIURNO</v>
          </cell>
          <cell r="P338">
            <v>30</v>
          </cell>
          <cell r="R338">
            <v>15</v>
          </cell>
          <cell r="AC338">
            <v>311.31</v>
          </cell>
          <cell r="AN338">
            <v>0</v>
          </cell>
        </row>
        <row r="339">
          <cell r="A339">
            <v>44927</v>
          </cell>
          <cell r="H339" t="str">
            <v>VIGILANTE ARMADO - 12X36 NOTURNO</v>
          </cell>
          <cell r="P339">
            <v>30</v>
          </cell>
          <cell r="R339">
            <v>15</v>
          </cell>
          <cell r="AC339">
            <v>311.31</v>
          </cell>
          <cell r="AN339">
            <v>3.8693999999999846</v>
          </cell>
        </row>
        <row r="340">
          <cell r="A340">
            <v>44927</v>
          </cell>
          <cell r="H340" t="str">
            <v>VIGILANTE ARMADO - 12X36 NOTURNO</v>
          </cell>
          <cell r="P340">
            <v>25</v>
          </cell>
          <cell r="R340">
            <v>14</v>
          </cell>
          <cell r="AC340">
            <v>269.80199999999996</v>
          </cell>
          <cell r="AN340">
            <v>0</v>
          </cell>
        </row>
        <row r="341">
          <cell r="A341">
            <v>44927</v>
          </cell>
          <cell r="H341" t="str">
            <v>VIGILANTE ARMADO - 12X36 NOTURNO</v>
          </cell>
          <cell r="P341">
            <v>4</v>
          </cell>
          <cell r="R341">
            <v>2</v>
          </cell>
          <cell r="AC341">
            <v>41.507999999999996</v>
          </cell>
          <cell r="AN341">
            <v>0</v>
          </cell>
        </row>
        <row r="342">
          <cell r="A342">
            <v>44927</v>
          </cell>
          <cell r="H342" t="str">
            <v>VIGILANTE ARMADO - 12X36 NOTURNO</v>
          </cell>
          <cell r="P342">
            <v>1</v>
          </cell>
          <cell r="R342">
            <v>1</v>
          </cell>
          <cell r="AC342">
            <v>20.753999999999998</v>
          </cell>
          <cell r="AN342">
            <v>0</v>
          </cell>
        </row>
        <row r="343">
          <cell r="A343">
            <v>44927</v>
          </cell>
          <cell r="H343" t="str">
            <v>VIGILANTE ARMADO - 12X36 DIURNO</v>
          </cell>
          <cell r="P343">
            <v>30</v>
          </cell>
          <cell r="R343">
            <v>15</v>
          </cell>
          <cell r="AC343">
            <v>311.31</v>
          </cell>
          <cell r="AN343">
            <v>0</v>
          </cell>
        </row>
        <row r="344">
          <cell r="A344">
            <v>44927</v>
          </cell>
          <cell r="H344" t="str">
            <v>VIGILANTE ARMADO - 12X36 NOTURNO</v>
          </cell>
          <cell r="P344">
            <v>30</v>
          </cell>
          <cell r="R344">
            <v>15</v>
          </cell>
          <cell r="AC344">
            <v>311.31</v>
          </cell>
          <cell r="AN344">
            <v>0</v>
          </cell>
        </row>
        <row r="345">
          <cell r="A345">
            <v>44927</v>
          </cell>
          <cell r="H345" t="str">
            <v>VIGILANTE ARMADO - 220 H</v>
          </cell>
          <cell r="P345">
            <v>28</v>
          </cell>
          <cell r="R345">
            <v>22</v>
          </cell>
          <cell r="AC345">
            <v>415.08</v>
          </cell>
          <cell r="AN345">
            <v>75.611439999999988</v>
          </cell>
        </row>
        <row r="346">
          <cell r="A346">
            <v>44927</v>
          </cell>
          <cell r="H346" t="str">
            <v>VIGILANTE ARMADO - 220 H</v>
          </cell>
          <cell r="P346">
            <v>2</v>
          </cell>
          <cell r="R346">
            <v>2</v>
          </cell>
          <cell r="AC346">
            <v>41.507999999999996</v>
          </cell>
          <cell r="AN346">
            <v>0</v>
          </cell>
        </row>
        <row r="347">
          <cell r="A347">
            <v>44927</v>
          </cell>
          <cell r="H347" t="str">
            <v>VIGILANTE ARMADO - 12X36 DIURNO</v>
          </cell>
          <cell r="P347">
            <v>30</v>
          </cell>
          <cell r="R347">
            <v>16</v>
          </cell>
          <cell r="AC347">
            <v>332.06399999999996</v>
          </cell>
          <cell r="AN347">
            <v>224.06939999999997</v>
          </cell>
        </row>
        <row r="348">
          <cell r="A348">
            <v>44927</v>
          </cell>
          <cell r="H348" t="str">
            <v>VIGILANTE ARMADO - 220 H</v>
          </cell>
          <cell r="P348">
            <v>30</v>
          </cell>
          <cell r="R348">
            <v>22</v>
          </cell>
          <cell r="AC348">
            <v>456.58799999999997</v>
          </cell>
          <cell r="AN348">
            <v>234.06940000000003</v>
          </cell>
        </row>
        <row r="349">
          <cell r="A349">
            <v>44927</v>
          </cell>
          <cell r="H349" t="str">
            <v>VIGILANTE ARMADO - 12X36 NOTURNO</v>
          </cell>
          <cell r="P349">
            <v>30</v>
          </cell>
          <cell r="R349">
            <v>15</v>
          </cell>
          <cell r="AC349">
            <v>311.31</v>
          </cell>
          <cell r="AN349">
            <v>0</v>
          </cell>
        </row>
        <row r="350">
          <cell r="A350">
            <v>44927</v>
          </cell>
          <cell r="H350" t="str">
            <v>VIGILANTE ARMADO - 12X36 NOTURNO</v>
          </cell>
          <cell r="P350">
            <v>30</v>
          </cell>
          <cell r="R350">
            <v>16</v>
          </cell>
          <cell r="AC350">
            <v>332.06399999999996</v>
          </cell>
          <cell r="AN350">
            <v>0</v>
          </cell>
        </row>
        <row r="351">
          <cell r="A351">
            <v>44927</v>
          </cell>
          <cell r="H351" t="str">
            <v>VIGILANTE ARMADO - 12X36 DIURNO</v>
          </cell>
          <cell r="P351">
            <v>30</v>
          </cell>
          <cell r="R351">
            <v>16</v>
          </cell>
          <cell r="AC351">
            <v>332.06399999999996</v>
          </cell>
          <cell r="AN351">
            <v>0</v>
          </cell>
        </row>
        <row r="352">
          <cell r="A352">
            <v>44927</v>
          </cell>
          <cell r="H352" t="str">
            <v>VIGILANTE ARMADO - 12X36 DIURNO</v>
          </cell>
          <cell r="P352">
            <v>16</v>
          </cell>
          <cell r="R352">
            <v>8</v>
          </cell>
          <cell r="AC352">
            <v>166.03199999999998</v>
          </cell>
          <cell r="AN352">
            <v>0</v>
          </cell>
        </row>
        <row r="353">
          <cell r="A353">
            <v>44927</v>
          </cell>
          <cell r="H353" t="str">
            <v>VIGILANTE ARMADO - 12X36 DIURNO</v>
          </cell>
          <cell r="P353">
            <v>14</v>
          </cell>
          <cell r="R353">
            <v>8</v>
          </cell>
          <cell r="AC353">
            <v>166.03199999999998</v>
          </cell>
          <cell r="AN353">
            <v>0</v>
          </cell>
        </row>
        <row r="354">
          <cell r="A354">
            <v>44927</v>
          </cell>
          <cell r="H354" t="str">
            <v>VIGILANTE ARMADO - 12X36 DIURNO</v>
          </cell>
          <cell r="P354">
            <v>30</v>
          </cell>
          <cell r="R354">
            <v>16</v>
          </cell>
          <cell r="AC354">
            <v>311.31</v>
          </cell>
          <cell r="AN354">
            <v>162.86939999999998</v>
          </cell>
        </row>
        <row r="355">
          <cell r="A355">
            <v>44927</v>
          </cell>
          <cell r="H355" t="str">
            <v>VIGILANTE ARMADO - 12X36 DIURNO</v>
          </cell>
          <cell r="P355">
            <v>1</v>
          </cell>
          <cell r="R355">
            <v>1</v>
          </cell>
          <cell r="AC355">
            <v>20.753999999999998</v>
          </cell>
          <cell r="AN355">
            <v>0</v>
          </cell>
        </row>
        <row r="356">
          <cell r="A356">
            <v>44927</v>
          </cell>
          <cell r="H356" t="str">
            <v>VIGILANTE ARMADO - 12X36 DIURNO</v>
          </cell>
          <cell r="P356">
            <v>30</v>
          </cell>
          <cell r="R356">
            <v>15</v>
          </cell>
          <cell r="AC356">
            <v>311.31</v>
          </cell>
          <cell r="AN356">
            <v>0</v>
          </cell>
        </row>
        <row r="357">
          <cell r="A357">
            <v>44927</v>
          </cell>
          <cell r="H357" t="str">
            <v>VIGILANTE ARMADO - 12X36 DIURNO</v>
          </cell>
          <cell r="P357">
            <v>7</v>
          </cell>
          <cell r="R357">
            <v>4</v>
          </cell>
          <cell r="AC357">
            <v>83.015999999999991</v>
          </cell>
          <cell r="AN357">
            <v>0</v>
          </cell>
        </row>
        <row r="358">
          <cell r="A358">
            <v>44927</v>
          </cell>
          <cell r="H358" t="str">
            <v>VIGILANTE ARMADO - 220 H</v>
          </cell>
          <cell r="P358">
            <v>1</v>
          </cell>
          <cell r="R358">
            <v>1</v>
          </cell>
          <cell r="AC358">
            <v>20.753999999999998</v>
          </cell>
          <cell r="AN358">
            <v>0</v>
          </cell>
        </row>
        <row r="359">
          <cell r="A359">
            <v>44927</v>
          </cell>
          <cell r="H359" t="str">
            <v>VIGILANTE ARMADO - 220 H</v>
          </cell>
          <cell r="P359">
            <v>24</v>
          </cell>
          <cell r="R359">
            <v>17</v>
          </cell>
          <cell r="AC359">
            <v>352.81799999999998</v>
          </cell>
          <cell r="AN359">
            <v>0</v>
          </cell>
        </row>
        <row r="360">
          <cell r="A360">
            <v>44927</v>
          </cell>
          <cell r="H360" t="str">
            <v>VIGILANTE ARMADO - 220 H</v>
          </cell>
          <cell r="P360">
            <v>5</v>
          </cell>
          <cell r="R360">
            <v>4</v>
          </cell>
          <cell r="AC360">
            <v>83.015999999999991</v>
          </cell>
          <cell r="AN360">
            <v>0</v>
          </cell>
        </row>
        <row r="361">
          <cell r="A361">
            <v>44927</v>
          </cell>
          <cell r="H361" t="str">
            <v>VIGILANTE ARMADO - 12X36 NOTURNO</v>
          </cell>
          <cell r="P361">
            <v>30</v>
          </cell>
          <cell r="R361">
            <v>15</v>
          </cell>
          <cell r="AC361">
            <v>311.31</v>
          </cell>
          <cell r="AN361">
            <v>0</v>
          </cell>
        </row>
        <row r="362">
          <cell r="A362">
            <v>44927</v>
          </cell>
          <cell r="H362" t="str">
            <v>VIGILANTE ARMADO - 220 H</v>
          </cell>
          <cell r="P362">
            <v>30</v>
          </cell>
          <cell r="R362">
            <v>22</v>
          </cell>
          <cell r="AC362">
            <v>456.58799999999997</v>
          </cell>
          <cell r="AN362">
            <v>0</v>
          </cell>
        </row>
        <row r="363">
          <cell r="A363">
            <v>44927</v>
          </cell>
          <cell r="H363" t="str">
            <v>VIGILANTE ARMADO - 220 H</v>
          </cell>
          <cell r="P363">
            <v>28</v>
          </cell>
          <cell r="R363">
            <v>20</v>
          </cell>
          <cell r="AC363">
            <v>373.572</v>
          </cell>
          <cell r="AN363">
            <v>324.01143999999999</v>
          </cell>
        </row>
        <row r="364">
          <cell r="A364">
            <v>44927</v>
          </cell>
          <cell r="H364" t="str">
            <v>VIGILANTE ARMADO - 220 H</v>
          </cell>
          <cell r="P364">
            <v>2</v>
          </cell>
          <cell r="R364">
            <v>2</v>
          </cell>
          <cell r="AC364">
            <v>41.507999999999996</v>
          </cell>
          <cell r="AN364">
            <v>0</v>
          </cell>
        </row>
        <row r="365">
          <cell r="A365">
            <v>44927</v>
          </cell>
          <cell r="H365" t="str">
            <v>VIGILANTE ARMADO - 12X36 DIURNO</v>
          </cell>
          <cell r="P365">
            <v>10</v>
          </cell>
          <cell r="R365">
            <v>10</v>
          </cell>
          <cell r="AC365">
            <v>103.77</v>
          </cell>
          <cell r="AN365">
            <v>1.2897999999999925</v>
          </cell>
        </row>
        <row r="366">
          <cell r="A366">
            <v>44927</v>
          </cell>
          <cell r="H366" t="str">
            <v>VIGILANTE ARMADO - 12X36 DIURNO</v>
          </cell>
          <cell r="P366">
            <v>11</v>
          </cell>
          <cell r="R366">
            <v>5</v>
          </cell>
          <cell r="AC366">
            <v>103.77</v>
          </cell>
          <cell r="AN366">
            <v>0</v>
          </cell>
        </row>
        <row r="367">
          <cell r="A367">
            <v>44927</v>
          </cell>
          <cell r="H367" t="str">
            <v>VIGILANTE ARMADO - 12X36 DIURNO</v>
          </cell>
          <cell r="P367">
            <v>9</v>
          </cell>
          <cell r="R367">
            <v>5</v>
          </cell>
          <cell r="AC367">
            <v>103.77</v>
          </cell>
          <cell r="AN367">
            <v>0</v>
          </cell>
        </row>
        <row r="368">
          <cell r="A368">
            <v>44927</v>
          </cell>
          <cell r="H368" t="str">
            <v>VIGILANTE ARMADO - 12X36 DIURNO</v>
          </cell>
          <cell r="P368">
            <v>30</v>
          </cell>
          <cell r="R368">
            <v>15</v>
          </cell>
          <cell r="AC368">
            <v>311.31</v>
          </cell>
          <cell r="AN368">
            <v>0</v>
          </cell>
        </row>
        <row r="369">
          <cell r="A369">
            <v>44927</v>
          </cell>
          <cell r="H369" t="str">
            <v>VIGILANTE ARMADO - 220 H</v>
          </cell>
          <cell r="P369">
            <v>30</v>
          </cell>
          <cell r="R369">
            <v>22</v>
          </cell>
          <cell r="AC369">
            <v>456.58799999999997</v>
          </cell>
          <cell r="AN369">
            <v>66.869399999999985</v>
          </cell>
        </row>
        <row r="370">
          <cell r="A370">
            <v>44927</v>
          </cell>
          <cell r="H370" t="str">
            <v>VIGILANTE ARMADO - 12X36 DIURNO</v>
          </cell>
          <cell r="P370">
            <v>30</v>
          </cell>
          <cell r="R370">
            <v>15</v>
          </cell>
          <cell r="AC370">
            <v>311.31</v>
          </cell>
          <cell r="AN370">
            <v>0</v>
          </cell>
        </row>
        <row r="371">
          <cell r="A371">
            <v>44927</v>
          </cell>
          <cell r="H371" t="str">
            <v>VIGILANTE ARMADO - 220 H</v>
          </cell>
          <cell r="P371">
            <v>30</v>
          </cell>
          <cell r="R371">
            <v>22</v>
          </cell>
          <cell r="AC371">
            <v>456.58799999999997</v>
          </cell>
          <cell r="AN371">
            <v>0</v>
          </cell>
        </row>
        <row r="372">
          <cell r="A372">
            <v>44927</v>
          </cell>
          <cell r="H372" t="str">
            <v>VIGILANTE ARMADO - 12X36 DIURNO</v>
          </cell>
          <cell r="P372">
            <v>23</v>
          </cell>
          <cell r="R372">
            <v>12</v>
          </cell>
          <cell r="AC372">
            <v>249.04799999999997</v>
          </cell>
          <cell r="AN372">
            <v>0</v>
          </cell>
        </row>
        <row r="373">
          <cell r="A373">
            <v>44927</v>
          </cell>
          <cell r="H373" t="str">
            <v>VIGILANTE ARMADO - 12X36 DIURNO</v>
          </cell>
          <cell r="P373">
            <v>23</v>
          </cell>
          <cell r="R373">
            <v>12</v>
          </cell>
          <cell r="AC373">
            <v>249.04799999999997</v>
          </cell>
          <cell r="AN373">
            <v>0</v>
          </cell>
        </row>
        <row r="374">
          <cell r="A374">
            <v>44927</v>
          </cell>
          <cell r="H374" t="str">
            <v>VIGILANTE ARMADO - 12X36 DIURNO</v>
          </cell>
          <cell r="P374">
            <v>7</v>
          </cell>
          <cell r="R374">
            <v>4</v>
          </cell>
          <cell r="AC374">
            <v>83.015999999999991</v>
          </cell>
          <cell r="AN374">
            <v>0</v>
          </cell>
        </row>
        <row r="375">
          <cell r="A375">
            <v>44927</v>
          </cell>
          <cell r="H375" t="str">
            <v>VIGILANTE ARMADO - 12X36 DIURNO</v>
          </cell>
          <cell r="P375">
            <v>30</v>
          </cell>
          <cell r="R375">
            <v>16</v>
          </cell>
          <cell r="AC375">
            <v>332.06399999999996</v>
          </cell>
          <cell r="AN375">
            <v>0</v>
          </cell>
        </row>
        <row r="376">
          <cell r="A376">
            <v>44927</v>
          </cell>
          <cell r="H376" t="str">
            <v>VIGILANTE ARMADO - 220 H</v>
          </cell>
          <cell r="P376">
            <v>30</v>
          </cell>
          <cell r="R376">
            <v>22</v>
          </cell>
          <cell r="AC376">
            <v>456.58799999999997</v>
          </cell>
          <cell r="AN376">
            <v>0</v>
          </cell>
        </row>
        <row r="377">
          <cell r="A377">
            <v>44927</v>
          </cell>
          <cell r="H377" t="str">
            <v>VIGILANTE ARMADO - 12X36 DIURNO</v>
          </cell>
          <cell r="P377">
            <v>16</v>
          </cell>
          <cell r="R377">
            <v>8</v>
          </cell>
          <cell r="AC377">
            <v>166.03199999999998</v>
          </cell>
          <cell r="AN377">
            <v>2.0636799999999909</v>
          </cell>
        </row>
        <row r="378">
          <cell r="A378">
            <v>44927</v>
          </cell>
          <cell r="H378" t="str">
            <v>VIGILANTE ARMADO - 12X36 DIURNO</v>
          </cell>
          <cell r="P378">
            <v>12</v>
          </cell>
          <cell r="R378">
            <v>7</v>
          </cell>
          <cell r="AC378">
            <v>103.77</v>
          </cell>
          <cell r="AN378">
            <v>0</v>
          </cell>
        </row>
        <row r="379">
          <cell r="A379">
            <v>44927</v>
          </cell>
          <cell r="H379" t="str">
            <v>VIGILANTE ARMADO - 12X36 DIURNO</v>
          </cell>
          <cell r="P379">
            <v>2</v>
          </cell>
          <cell r="R379">
            <v>2</v>
          </cell>
          <cell r="AC379">
            <v>41.507999999999996</v>
          </cell>
          <cell r="AN379">
            <v>0</v>
          </cell>
        </row>
        <row r="380">
          <cell r="A380">
            <v>44927</v>
          </cell>
          <cell r="H380" t="str">
            <v>VIGILANTE ARMADO - 12X36 NOTURNO</v>
          </cell>
          <cell r="P380">
            <v>30</v>
          </cell>
          <cell r="R380">
            <v>15</v>
          </cell>
          <cell r="AC380">
            <v>290.55599999999998</v>
          </cell>
          <cell r="AN380">
            <v>0</v>
          </cell>
        </row>
        <row r="381">
          <cell r="A381">
            <v>44927</v>
          </cell>
          <cell r="H381" t="str">
            <v>VIGILANTE ARMADO - 12X36 DIURNO</v>
          </cell>
          <cell r="P381">
            <v>0</v>
          </cell>
          <cell r="R381">
            <v>0</v>
          </cell>
          <cell r="AC381">
            <v>0</v>
          </cell>
          <cell r="AN381">
            <v>0</v>
          </cell>
        </row>
        <row r="382">
          <cell r="A382">
            <v>44927</v>
          </cell>
          <cell r="H382" t="str">
            <v>VIGILANTE ARMADO - 12X36 DIURNO</v>
          </cell>
          <cell r="P382">
            <v>0</v>
          </cell>
          <cell r="R382">
            <v>0</v>
          </cell>
          <cell r="AC382">
            <v>0</v>
          </cell>
          <cell r="AN382">
            <v>0</v>
          </cell>
        </row>
        <row r="383">
          <cell r="A383">
            <v>44927</v>
          </cell>
          <cell r="H383" t="str">
            <v>VIGILANTE ARMADO - 12X36 DIURNO</v>
          </cell>
          <cell r="P383">
            <v>25</v>
          </cell>
          <cell r="R383">
            <v>5</v>
          </cell>
          <cell r="AC383">
            <v>103.77</v>
          </cell>
          <cell r="AN383">
            <v>0</v>
          </cell>
        </row>
        <row r="384">
          <cell r="A384">
            <v>44927</v>
          </cell>
          <cell r="H384" t="str">
            <v>VIGILANTE ARMADO - 12X36 DIURNO</v>
          </cell>
          <cell r="P384">
            <v>5</v>
          </cell>
          <cell r="R384">
            <v>3</v>
          </cell>
          <cell r="AC384">
            <v>62.261999999999993</v>
          </cell>
          <cell r="AN384">
            <v>0</v>
          </cell>
        </row>
        <row r="385">
          <cell r="A385">
            <v>44927</v>
          </cell>
          <cell r="H385" t="str">
            <v>VIGILANTE ARMADO - 12X36 NOTURNO</v>
          </cell>
          <cell r="P385">
            <v>24</v>
          </cell>
          <cell r="R385">
            <v>12</v>
          </cell>
          <cell r="AC385">
            <v>249.04799999999997</v>
          </cell>
          <cell r="AN385">
            <v>0</v>
          </cell>
        </row>
        <row r="386">
          <cell r="A386">
            <v>44927</v>
          </cell>
          <cell r="H386" t="str">
            <v>VIGILANTE ARMADO - 12X36 NOTURNO</v>
          </cell>
          <cell r="P386">
            <v>6</v>
          </cell>
          <cell r="R386">
            <v>4</v>
          </cell>
          <cell r="AC386">
            <v>83.015999999999991</v>
          </cell>
          <cell r="AN386">
            <v>0</v>
          </cell>
        </row>
        <row r="387">
          <cell r="A387">
            <v>44927</v>
          </cell>
          <cell r="H387" t="str">
            <v>VIGILANTE ARMADO - 12X36 DIURNO</v>
          </cell>
          <cell r="P387">
            <v>20</v>
          </cell>
          <cell r="R387">
            <v>16</v>
          </cell>
          <cell r="AC387">
            <v>332.06399999999996</v>
          </cell>
          <cell r="AN387">
            <v>350.97959999999995</v>
          </cell>
        </row>
        <row r="388">
          <cell r="A388">
            <v>44927</v>
          </cell>
          <cell r="H388" t="str">
            <v>VIGILANTE ARMADO - 12X36 DIURNO</v>
          </cell>
          <cell r="P388">
            <v>10</v>
          </cell>
          <cell r="R388">
            <v>6</v>
          </cell>
          <cell r="AC388">
            <v>124.52399999999999</v>
          </cell>
          <cell r="AN388">
            <v>0</v>
          </cell>
        </row>
        <row r="389">
          <cell r="A389">
            <v>44927</v>
          </cell>
          <cell r="H389" t="str">
            <v>VIGILANTE ARMADO - 12X36 NOTURNO</v>
          </cell>
          <cell r="P389">
            <v>30</v>
          </cell>
          <cell r="R389">
            <v>15</v>
          </cell>
          <cell r="AC389">
            <v>311.31</v>
          </cell>
          <cell r="AN389">
            <v>0</v>
          </cell>
        </row>
        <row r="390">
          <cell r="A390">
            <v>44927</v>
          </cell>
          <cell r="H390" t="str">
            <v>VIGILANTE ARMADO - 12X36 DIURNO</v>
          </cell>
          <cell r="P390">
            <v>30</v>
          </cell>
          <cell r="R390">
            <v>15</v>
          </cell>
          <cell r="AC390">
            <v>311.31</v>
          </cell>
          <cell r="AN390">
            <v>0</v>
          </cell>
        </row>
        <row r="391">
          <cell r="A391">
            <v>44927</v>
          </cell>
          <cell r="H391" t="str">
            <v>VIGILANTE ARMADO - 12X36 DIURNO</v>
          </cell>
          <cell r="P391">
            <v>30</v>
          </cell>
          <cell r="R391">
            <v>16</v>
          </cell>
          <cell r="AC391">
            <v>332.06399999999996</v>
          </cell>
          <cell r="AN391">
            <v>0</v>
          </cell>
        </row>
        <row r="392">
          <cell r="A392">
            <v>44927</v>
          </cell>
          <cell r="H392" t="str">
            <v>VIGILANTE ARMADO - 220 H</v>
          </cell>
          <cell r="P392">
            <v>30</v>
          </cell>
          <cell r="R392">
            <v>22</v>
          </cell>
          <cell r="AC392">
            <v>456.58799999999997</v>
          </cell>
          <cell r="AN392">
            <v>66.869399999999985</v>
          </cell>
        </row>
        <row r="393">
          <cell r="A393">
            <v>44927</v>
          </cell>
          <cell r="H393" t="str">
            <v>VIGILANTE ARMADO - 12X36 DIURNO</v>
          </cell>
          <cell r="P393">
            <v>30</v>
          </cell>
          <cell r="R393">
            <v>16</v>
          </cell>
          <cell r="AC393">
            <v>332.06399999999996</v>
          </cell>
          <cell r="AN393">
            <v>0</v>
          </cell>
        </row>
        <row r="394">
          <cell r="A394">
            <v>44927</v>
          </cell>
          <cell r="H394" t="str">
            <v>VIGILANTE ARMADO - 12X36 NOTURNO</v>
          </cell>
          <cell r="P394">
            <v>0</v>
          </cell>
          <cell r="R394">
            <v>0</v>
          </cell>
          <cell r="AC394">
            <v>0</v>
          </cell>
          <cell r="AN394">
            <v>0</v>
          </cell>
        </row>
        <row r="395">
          <cell r="A395">
            <v>44927</v>
          </cell>
          <cell r="H395" t="str">
            <v>VIGILANTE ARMADO - 12X36 DIURNO</v>
          </cell>
          <cell r="P395">
            <v>28</v>
          </cell>
          <cell r="R395">
            <v>16</v>
          </cell>
          <cell r="AC395">
            <v>290.55599999999998</v>
          </cell>
          <cell r="AN395">
            <v>51.211439999999982</v>
          </cell>
        </row>
        <row r="396">
          <cell r="A396">
            <v>44927</v>
          </cell>
          <cell r="H396" t="str">
            <v>VIGILANTE ARMADO - 12X36 DIURNO</v>
          </cell>
          <cell r="P396">
            <v>1</v>
          </cell>
          <cell r="R396">
            <v>1</v>
          </cell>
          <cell r="AC396">
            <v>20.753999999999998</v>
          </cell>
          <cell r="AN396">
            <v>0</v>
          </cell>
        </row>
        <row r="397">
          <cell r="A397">
            <v>44927</v>
          </cell>
          <cell r="H397" t="str">
            <v>VIGILANTE ARMADO - 12X36 DIURNO</v>
          </cell>
          <cell r="P397">
            <v>1</v>
          </cell>
          <cell r="R397">
            <v>1</v>
          </cell>
          <cell r="AC397">
            <v>20.753999999999998</v>
          </cell>
          <cell r="AN397">
            <v>0</v>
          </cell>
        </row>
        <row r="398">
          <cell r="A398">
            <v>44927</v>
          </cell>
          <cell r="H398" t="str">
            <v>VIGILANTE ARMADO - 12X36 DIURNO</v>
          </cell>
          <cell r="P398">
            <v>30</v>
          </cell>
          <cell r="R398">
            <v>16</v>
          </cell>
          <cell r="AC398">
            <v>332.06399999999996</v>
          </cell>
          <cell r="AN398">
            <v>0</v>
          </cell>
        </row>
        <row r="399">
          <cell r="A399">
            <v>44927</v>
          </cell>
          <cell r="H399" t="str">
            <v>VIGILANTE ARMADO - 12X36 DIURNO</v>
          </cell>
          <cell r="P399">
            <v>30</v>
          </cell>
          <cell r="R399">
            <v>15</v>
          </cell>
          <cell r="AC399">
            <v>311.31</v>
          </cell>
          <cell r="AN399">
            <v>0</v>
          </cell>
        </row>
        <row r="400">
          <cell r="A400">
            <v>44927</v>
          </cell>
          <cell r="H400" t="str">
            <v>VIGILANTE ARMADO - 220 H</v>
          </cell>
          <cell r="P400">
            <v>30</v>
          </cell>
          <cell r="R400">
            <v>22</v>
          </cell>
          <cell r="AC400">
            <v>456.58799999999997</v>
          </cell>
          <cell r="AN400">
            <v>0</v>
          </cell>
        </row>
        <row r="401">
          <cell r="A401">
            <v>44927</v>
          </cell>
          <cell r="H401" t="str">
            <v>VIGILANTE ARMADO - 220 H</v>
          </cell>
          <cell r="P401">
            <v>0</v>
          </cell>
          <cell r="R401">
            <v>0</v>
          </cell>
          <cell r="AC401">
            <v>0</v>
          </cell>
          <cell r="AN401">
            <v>0</v>
          </cell>
        </row>
        <row r="402">
          <cell r="A402">
            <v>44927</v>
          </cell>
          <cell r="H402" t="str">
            <v>VIGILANTE ARMADO - 220 H</v>
          </cell>
          <cell r="P402">
            <v>30</v>
          </cell>
          <cell r="R402">
            <v>22</v>
          </cell>
          <cell r="AC402">
            <v>456.58799999999997</v>
          </cell>
          <cell r="AN402">
            <v>0</v>
          </cell>
        </row>
        <row r="403">
          <cell r="A403">
            <v>44927</v>
          </cell>
          <cell r="H403" t="str">
            <v>VIGILANTE ARMADO - 220 H</v>
          </cell>
          <cell r="P403">
            <v>30</v>
          </cell>
          <cell r="R403">
            <v>22</v>
          </cell>
          <cell r="AC403">
            <v>456.58799999999997</v>
          </cell>
          <cell r="AN403">
            <v>0</v>
          </cell>
        </row>
        <row r="404">
          <cell r="A404">
            <v>44927</v>
          </cell>
          <cell r="H404" t="str">
            <v>VIGILANTE ARMADO - 220 H</v>
          </cell>
          <cell r="P404">
            <v>26</v>
          </cell>
          <cell r="R404">
            <v>22</v>
          </cell>
          <cell r="AC404">
            <v>394.32599999999996</v>
          </cell>
          <cell r="AN404">
            <v>0</v>
          </cell>
        </row>
        <row r="405">
          <cell r="A405">
            <v>44927</v>
          </cell>
          <cell r="H405" t="str">
            <v>VIGILANTE ARMADO - 220 H</v>
          </cell>
          <cell r="P405">
            <v>4</v>
          </cell>
          <cell r="R405">
            <v>4</v>
          </cell>
          <cell r="AC405">
            <v>83.015999999999991</v>
          </cell>
          <cell r="AN405">
            <v>0</v>
          </cell>
        </row>
        <row r="406">
          <cell r="A406">
            <v>44927</v>
          </cell>
          <cell r="H406" t="str">
            <v>VIGILANTE ARMADO - 220 H</v>
          </cell>
          <cell r="P406">
            <v>29</v>
          </cell>
          <cell r="R406">
            <v>22</v>
          </cell>
          <cell r="AC406">
            <v>435.834</v>
          </cell>
          <cell r="AN406">
            <v>0</v>
          </cell>
        </row>
        <row r="407">
          <cell r="A407">
            <v>44927</v>
          </cell>
          <cell r="H407" t="str">
            <v>VIGILANTE ARMADO - 220 H</v>
          </cell>
          <cell r="P407">
            <v>1</v>
          </cell>
          <cell r="R407">
            <v>1</v>
          </cell>
          <cell r="AC407">
            <v>20.753999999999998</v>
          </cell>
          <cell r="AN407">
            <v>0</v>
          </cell>
        </row>
        <row r="408">
          <cell r="A408">
            <v>44927</v>
          </cell>
          <cell r="H408" t="str">
            <v>VIGILANTE ARMADO - 12X36 NOTURNO</v>
          </cell>
          <cell r="P408">
            <v>27</v>
          </cell>
          <cell r="R408">
            <v>13</v>
          </cell>
          <cell r="AC408">
            <v>269.80199999999996</v>
          </cell>
          <cell r="AN408">
            <v>0</v>
          </cell>
        </row>
        <row r="409">
          <cell r="A409">
            <v>44927</v>
          </cell>
          <cell r="H409" t="str">
            <v>VIGILANTE ARMADO - 12X36 NOTURNO</v>
          </cell>
          <cell r="P409">
            <v>3</v>
          </cell>
          <cell r="R409">
            <v>2</v>
          </cell>
          <cell r="AC409">
            <v>41.507999999999996</v>
          </cell>
          <cell r="AN409">
            <v>0</v>
          </cell>
        </row>
        <row r="410">
          <cell r="A410">
            <v>44927</v>
          </cell>
          <cell r="H410" t="str">
            <v>VIGILANTE ARMADO - 12X36 NOTURNO</v>
          </cell>
          <cell r="P410">
            <v>30</v>
          </cell>
          <cell r="R410">
            <v>16</v>
          </cell>
          <cell r="AC410">
            <v>332.06399999999996</v>
          </cell>
          <cell r="AN410">
            <v>0</v>
          </cell>
        </row>
        <row r="411">
          <cell r="A411">
            <v>44927</v>
          </cell>
          <cell r="H411" t="str">
            <v>VIGILANTE ARMADO - 12X36 DIURNO</v>
          </cell>
          <cell r="P411">
            <v>30</v>
          </cell>
          <cell r="R411">
            <v>16</v>
          </cell>
          <cell r="AC411">
            <v>332.06399999999996</v>
          </cell>
          <cell r="AN411">
            <v>73.669399999999996</v>
          </cell>
        </row>
        <row r="412">
          <cell r="A412">
            <v>44927</v>
          </cell>
          <cell r="H412" t="str">
            <v>VIGILANTE ARMADO - 12X36 DIURNO</v>
          </cell>
          <cell r="P412">
            <v>30</v>
          </cell>
          <cell r="R412">
            <v>15</v>
          </cell>
          <cell r="AC412">
            <v>311.31</v>
          </cell>
          <cell r="AN412">
            <v>3.8693999999999846</v>
          </cell>
        </row>
        <row r="413">
          <cell r="A413">
            <v>44927</v>
          </cell>
          <cell r="H413" t="str">
            <v>VIGILANTE ARMADO - 220 H</v>
          </cell>
          <cell r="P413">
            <v>30</v>
          </cell>
          <cell r="R413">
            <v>22</v>
          </cell>
          <cell r="AC413">
            <v>456.58799999999997</v>
          </cell>
          <cell r="AN413">
            <v>0</v>
          </cell>
        </row>
        <row r="414">
          <cell r="A414">
            <v>44927</v>
          </cell>
          <cell r="H414" t="str">
            <v>VIGILANTE ARMADO - 220 H</v>
          </cell>
          <cell r="P414">
            <v>30</v>
          </cell>
          <cell r="R414">
            <v>22</v>
          </cell>
          <cell r="AC414">
            <v>456.58799999999997</v>
          </cell>
          <cell r="AN414">
            <v>0</v>
          </cell>
        </row>
        <row r="415">
          <cell r="A415">
            <v>44927</v>
          </cell>
          <cell r="H415" t="str">
            <v>VIGILANTE ARMADO - 220 H</v>
          </cell>
          <cell r="P415">
            <v>30</v>
          </cell>
          <cell r="R415">
            <v>22</v>
          </cell>
          <cell r="AC415">
            <v>456.58799999999997</v>
          </cell>
          <cell r="AN415">
            <v>0</v>
          </cell>
        </row>
        <row r="416">
          <cell r="A416">
            <v>44927</v>
          </cell>
          <cell r="H416" t="str">
            <v>VIGILANTE ARMADO - 12X36 DIURNO</v>
          </cell>
          <cell r="P416">
            <v>30</v>
          </cell>
          <cell r="R416">
            <v>16</v>
          </cell>
          <cell r="AC416">
            <v>332.06399999999996</v>
          </cell>
          <cell r="AN416">
            <v>0</v>
          </cell>
        </row>
        <row r="417">
          <cell r="A417">
            <v>44927</v>
          </cell>
          <cell r="H417" t="str">
            <v>VIGILANTE ARMADO - 12X36 NOTURNO</v>
          </cell>
          <cell r="P417">
            <v>30</v>
          </cell>
          <cell r="R417">
            <v>16</v>
          </cell>
          <cell r="AC417">
            <v>332.06399999999996</v>
          </cell>
          <cell r="AN417">
            <v>0</v>
          </cell>
        </row>
        <row r="418">
          <cell r="A418">
            <v>44927</v>
          </cell>
          <cell r="H418" t="str">
            <v>VIGILANTE ARMADO - 12X36 DIURNO</v>
          </cell>
          <cell r="P418">
            <v>19</v>
          </cell>
          <cell r="R418">
            <v>15</v>
          </cell>
          <cell r="AC418">
            <v>166.03199999999998</v>
          </cell>
          <cell r="AN418">
            <v>0</v>
          </cell>
        </row>
        <row r="419">
          <cell r="A419">
            <v>44927</v>
          </cell>
          <cell r="H419" t="str">
            <v>VIGILANTE ARMADO - 12X36 DIURNO</v>
          </cell>
          <cell r="P419">
            <v>4</v>
          </cell>
          <cell r="R419">
            <v>3</v>
          </cell>
          <cell r="AC419">
            <v>62.261999999999993</v>
          </cell>
          <cell r="AN419">
            <v>0</v>
          </cell>
        </row>
        <row r="420">
          <cell r="A420">
            <v>44927</v>
          </cell>
          <cell r="H420" t="str">
            <v>VIGILANTE ARMADO - 12X36 DIURNO</v>
          </cell>
          <cell r="P420">
            <v>7</v>
          </cell>
          <cell r="R420">
            <v>4</v>
          </cell>
          <cell r="AC420">
            <v>83.015999999999991</v>
          </cell>
          <cell r="AN420">
            <v>0</v>
          </cell>
        </row>
        <row r="421">
          <cell r="A421">
            <v>44927</v>
          </cell>
          <cell r="H421" t="str">
            <v>VIGILANTE ARMADO - 12X36 NOTURNO</v>
          </cell>
          <cell r="P421">
            <v>30</v>
          </cell>
          <cell r="R421">
            <v>16</v>
          </cell>
          <cell r="AC421">
            <v>332.06399999999996</v>
          </cell>
          <cell r="AN421">
            <v>0</v>
          </cell>
        </row>
        <row r="422">
          <cell r="A422">
            <v>44927</v>
          </cell>
          <cell r="H422" t="str">
            <v>VIGILANTE ARMADO - 220 H</v>
          </cell>
          <cell r="P422">
            <v>0</v>
          </cell>
          <cell r="R422">
            <v>0</v>
          </cell>
          <cell r="AC422">
            <v>0</v>
          </cell>
          <cell r="AN422">
            <v>0</v>
          </cell>
        </row>
        <row r="423">
          <cell r="A423">
            <v>44927</v>
          </cell>
          <cell r="H423" t="str">
            <v>VIGILANTE ARMADO - 220 H</v>
          </cell>
          <cell r="P423">
            <v>30</v>
          </cell>
          <cell r="R423">
            <v>22</v>
          </cell>
          <cell r="AC423">
            <v>456.58799999999997</v>
          </cell>
          <cell r="AN423">
            <v>0</v>
          </cell>
        </row>
        <row r="424">
          <cell r="A424">
            <v>44927</v>
          </cell>
          <cell r="H424" t="str">
            <v>VIGILANTE ARMADO - 220 H</v>
          </cell>
          <cell r="P424">
            <v>27</v>
          </cell>
          <cell r="R424">
            <v>22</v>
          </cell>
          <cell r="AC424">
            <v>394.32599999999996</v>
          </cell>
          <cell r="AN424">
            <v>0</v>
          </cell>
        </row>
        <row r="425">
          <cell r="A425">
            <v>44927</v>
          </cell>
          <cell r="H425" t="str">
            <v>VIGILANTE ARMADO - 220 H</v>
          </cell>
          <cell r="P425">
            <v>2</v>
          </cell>
          <cell r="R425">
            <v>2</v>
          </cell>
          <cell r="AC425">
            <v>41.507999999999996</v>
          </cell>
          <cell r="AN425">
            <v>0</v>
          </cell>
        </row>
        <row r="426">
          <cell r="A426">
            <v>44927</v>
          </cell>
          <cell r="H426" t="str">
            <v>VIGILANTE ARMADO - 220 H</v>
          </cell>
          <cell r="P426">
            <v>1</v>
          </cell>
          <cell r="R426">
            <v>1</v>
          </cell>
          <cell r="AC426">
            <v>20.753999999999998</v>
          </cell>
          <cell r="AN426">
            <v>0</v>
          </cell>
        </row>
        <row r="427">
          <cell r="A427">
            <v>44927</v>
          </cell>
          <cell r="H427" t="str">
            <v>VIGILANTE ARMADO - 220 H</v>
          </cell>
          <cell r="P427">
            <v>0</v>
          </cell>
          <cell r="R427">
            <v>0</v>
          </cell>
          <cell r="AC427">
            <v>0</v>
          </cell>
          <cell r="AN427">
            <v>0</v>
          </cell>
        </row>
        <row r="428">
          <cell r="A428">
            <v>44927</v>
          </cell>
          <cell r="H428" t="str">
            <v>VIGILANTE ARMADO - 220 H</v>
          </cell>
          <cell r="P428">
            <v>27</v>
          </cell>
          <cell r="R428">
            <v>22</v>
          </cell>
          <cell r="AC428">
            <v>394.32599999999996</v>
          </cell>
          <cell r="AN428">
            <v>0</v>
          </cell>
        </row>
        <row r="429">
          <cell r="A429">
            <v>44927</v>
          </cell>
          <cell r="H429" t="str">
            <v>VIGILANTE ARMADO - 220 H</v>
          </cell>
          <cell r="P429">
            <v>3</v>
          </cell>
          <cell r="R429">
            <v>3</v>
          </cell>
          <cell r="AC429">
            <v>62.261999999999993</v>
          </cell>
          <cell r="AN429">
            <v>0</v>
          </cell>
        </row>
        <row r="430">
          <cell r="A430">
            <v>44927</v>
          </cell>
          <cell r="H430" t="str">
            <v>VIGILANTE ARMADO - 220 H</v>
          </cell>
          <cell r="P430">
            <v>2</v>
          </cell>
          <cell r="R430">
            <v>22</v>
          </cell>
          <cell r="AC430">
            <v>456.58799999999997</v>
          </cell>
          <cell r="AN430">
            <v>0</v>
          </cell>
        </row>
        <row r="431">
          <cell r="A431">
            <v>44927</v>
          </cell>
          <cell r="H431" t="str">
            <v>VIGILANTE ARMADO - 220 H</v>
          </cell>
          <cell r="P431">
            <v>30</v>
          </cell>
          <cell r="R431">
            <v>22</v>
          </cell>
          <cell r="AC431">
            <v>456.58799999999997</v>
          </cell>
          <cell r="AN431">
            <v>0</v>
          </cell>
        </row>
        <row r="432">
          <cell r="A432">
            <v>44927</v>
          </cell>
          <cell r="H432" t="str">
            <v>VIGILANTE ARMADO - 220 H</v>
          </cell>
          <cell r="P432">
            <v>30</v>
          </cell>
          <cell r="R432">
            <v>22</v>
          </cell>
          <cell r="AC432">
            <v>456.58799999999997</v>
          </cell>
          <cell r="AN432">
            <v>0</v>
          </cell>
        </row>
        <row r="433">
          <cell r="A433">
            <v>44927</v>
          </cell>
          <cell r="H433" t="str">
            <v>VIGILANTE ARMADO - 220 H</v>
          </cell>
          <cell r="P433">
            <v>30</v>
          </cell>
          <cell r="R433">
            <v>22</v>
          </cell>
          <cell r="AC433">
            <v>456.58799999999997</v>
          </cell>
          <cell r="AN433">
            <v>0</v>
          </cell>
        </row>
        <row r="434">
          <cell r="A434">
            <v>44927</v>
          </cell>
          <cell r="H434" t="str">
            <v>VIGILANTE ARMADO - 12X36 DIURNO</v>
          </cell>
          <cell r="P434">
            <v>30</v>
          </cell>
          <cell r="R434">
            <v>15</v>
          </cell>
          <cell r="AC434">
            <v>311.31</v>
          </cell>
          <cell r="AN434">
            <v>0</v>
          </cell>
        </row>
        <row r="435">
          <cell r="A435">
            <v>44927</v>
          </cell>
          <cell r="H435" t="str">
            <v>VIGILANTE ARMADO - 12X36 NOTURNO</v>
          </cell>
          <cell r="P435">
            <v>0</v>
          </cell>
          <cell r="R435">
            <v>0</v>
          </cell>
          <cell r="AC435">
            <v>0</v>
          </cell>
          <cell r="AN435">
            <v>0</v>
          </cell>
        </row>
        <row r="436">
          <cell r="A436">
            <v>44927</v>
          </cell>
          <cell r="H436" t="str">
            <v>VIGILANTE ARMADO - 12X36 NOTURNO</v>
          </cell>
          <cell r="P436">
            <v>26</v>
          </cell>
          <cell r="R436">
            <v>14</v>
          </cell>
          <cell r="AC436">
            <v>249.04799999999997</v>
          </cell>
          <cell r="AN436">
            <v>0</v>
          </cell>
        </row>
        <row r="437">
          <cell r="A437">
            <v>44927</v>
          </cell>
          <cell r="H437" t="str">
            <v>VIGILANTE ARMADO - 12X36 NOTURNO</v>
          </cell>
          <cell r="P437">
            <v>1</v>
          </cell>
          <cell r="R437">
            <v>1</v>
          </cell>
          <cell r="AC437">
            <v>20.753999999999998</v>
          </cell>
          <cell r="AN437">
            <v>0</v>
          </cell>
        </row>
        <row r="438">
          <cell r="A438">
            <v>44927</v>
          </cell>
          <cell r="H438" t="str">
            <v>VIGILANTE ARMADO - 12X36 NOTURNO</v>
          </cell>
          <cell r="P438">
            <v>3</v>
          </cell>
          <cell r="R438">
            <v>2</v>
          </cell>
          <cell r="AC438">
            <v>41.507999999999996</v>
          </cell>
          <cell r="AN438">
            <v>0</v>
          </cell>
        </row>
        <row r="439">
          <cell r="A439">
            <v>44927</v>
          </cell>
          <cell r="H439" t="str">
            <v>VIGILANTE ARMADO - 12X36 DIURNO</v>
          </cell>
          <cell r="P439">
            <v>30</v>
          </cell>
          <cell r="R439">
            <v>16</v>
          </cell>
          <cell r="AC439">
            <v>332.06399999999996</v>
          </cell>
          <cell r="AN439">
            <v>0</v>
          </cell>
        </row>
        <row r="440">
          <cell r="A440">
            <v>44927</v>
          </cell>
          <cell r="H440" t="str">
            <v>VIGILANTE ARMADO - 12X36 NOTURNO</v>
          </cell>
          <cell r="P440">
            <v>0</v>
          </cell>
          <cell r="R440">
            <v>1</v>
          </cell>
          <cell r="AC440">
            <v>20.753999999999998</v>
          </cell>
          <cell r="AN440">
            <v>0</v>
          </cell>
        </row>
        <row r="441">
          <cell r="A441">
            <v>44927</v>
          </cell>
          <cell r="H441" t="str">
            <v>VIGILANTE ARMADO - 12X36 NOTURNO</v>
          </cell>
          <cell r="P441">
            <v>30</v>
          </cell>
          <cell r="R441">
            <v>15</v>
          </cell>
          <cell r="AC441">
            <v>311.31</v>
          </cell>
          <cell r="AN441">
            <v>0</v>
          </cell>
        </row>
        <row r="442">
          <cell r="A442">
            <v>44927</v>
          </cell>
          <cell r="H442" t="str">
            <v>VIGILANTE ARMADO - 220 H</v>
          </cell>
          <cell r="P442">
            <v>0</v>
          </cell>
          <cell r="R442">
            <v>0</v>
          </cell>
          <cell r="AC442">
            <v>0</v>
          </cell>
          <cell r="AN442">
            <v>0</v>
          </cell>
        </row>
        <row r="443">
          <cell r="A443">
            <v>44927</v>
          </cell>
          <cell r="H443" t="str">
            <v>VIGILANTE ARMADO - 220 H</v>
          </cell>
          <cell r="P443">
            <v>26</v>
          </cell>
          <cell r="R443">
            <v>18</v>
          </cell>
          <cell r="AC443">
            <v>290.55599999999998</v>
          </cell>
          <cell r="AN443">
            <v>0</v>
          </cell>
        </row>
        <row r="444">
          <cell r="A444">
            <v>44927</v>
          </cell>
          <cell r="H444" t="str">
            <v>VIGILANTE ARMADO - 220 H</v>
          </cell>
          <cell r="P444">
            <v>4</v>
          </cell>
          <cell r="R444">
            <v>4</v>
          </cell>
          <cell r="AC444">
            <v>83.015999999999991</v>
          </cell>
          <cell r="AN444">
            <v>0</v>
          </cell>
        </row>
        <row r="445">
          <cell r="A445">
            <v>44927</v>
          </cell>
          <cell r="H445" t="str">
            <v>VIGILANTE ARMADO - 220 H</v>
          </cell>
          <cell r="P445">
            <v>30</v>
          </cell>
          <cell r="R445">
            <v>22</v>
          </cell>
          <cell r="AC445">
            <v>456.58799999999997</v>
          </cell>
          <cell r="AN445">
            <v>0</v>
          </cell>
        </row>
        <row r="446">
          <cell r="A446">
            <v>44927</v>
          </cell>
          <cell r="H446" t="str">
            <v>VIGILANTE ARMADO - 220 H</v>
          </cell>
          <cell r="P446">
            <v>30</v>
          </cell>
          <cell r="R446">
            <v>22</v>
          </cell>
          <cell r="AC446">
            <v>456.58799999999997</v>
          </cell>
          <cell r="AN446">
            <v>0</v>
          </cell>
        </row>
        <row r="447">
          <cell r="A447">
            <v>44927</v>
          </cell>
          <cell r="H447" t="str">
            <v>VIGILANTE ARMADO - 220 H</v>
          </cell>
          <cell r="P447">
            <v>30</v>
          </cell>
          <cell r="R447">
            <v>22</v>
          </cell>
          <cell r="AC447">
            <v>456.58799999999997</v>
          </cell>
          <cell r="AN447">
            <v>0</v>
          </cell>
        </row>
        <row r="448">
          <cell r="A448">
            <v>44927</v>
          </cell>
          <cell r="H448" t="str">
            <v>VIGILANTE ARMADO - 12X36 NOTURNO</v>
          </cell>
          <cell r="P448">
            <v>2</v>
          </cell>
          <cell r="R448">
            <v>1</v>
          </cell>
          <cell r="AC448">
            <v>20.753999999999998</v>
          </cell>
          <cell r="AN448">
            <v>0</v>
          </cell>
        </row>
        <row r="449">
          <cell r="A449">
            <v>44927</v>
          </cell>
          <cell r="H449" t="str">
            <v>VIGILANTE ARMADO - 12X36 NOTURNO</v>
          </cell>
          <cell r="P449">
            <v>28</v>
          </cell>
          <cell r="R449">
            <v>15</v>
          </cell>
          <cell r="AC449">
            <v>311.31</v>
          </cell>
          <cell r="AN449">
            <v>0</v>
          </cell>
        </row>
        <row r="450">
          <cell r="A450">
            <v>44927</v>
          </cell>
          <cell r="H450" t="str">
            <v>VIGILANTE ARMADO - 12X36 NOTURNO</v>
          </cell>
          <cell r="P450">
            <v>30</v>
          </cell>
          <cell r="R450">
            <v>15</v>
          </cell>
          <cell r="AC450">
            <v>311.31</v>
          </cell>
          <cell r="AN450">
            <v>0</v>
          </cell>
        </row>
        <row r="451">
          <cell r="A451">
            <v>44927</v>
          </cell>
          <cell r="H451" t="str">
            <v>VIGILANTE ARMADO - 12X36 DIURNO</v>
          </cell>
          <cell r="P451">
            <v>30</v>
          </cell>
          <cell r="R451">
            <v>16</v>
          </cell>
          <cell r="AC451">
            <v>332.06399999999996</v>
          </cell>
          <cell r="AN451">
            <v>0</v>
          </cell>
        </row>
        <row r="452">
          <cell r="A452">
            <v>44927</v>
          </cell>
          <cell r="H452" t="str">
            <v>VIGILANTE ARMADO - 12X36 DIURNO</v>
          </cell>
          <cell r="P452">
            <v>30</v>
          </cell>
          <cell r="R452">
            <v>15</v>
          </cell>
          <cell r="AC452">
            <v>311.31</v>
          </cell>
          <cell r="AN452">
            <v>0</v>
          </cell>
        </row>
        <row r="453">
          <cell r="A453">
            <v>44927</v>
          </cell>
          <cell r="H453" t="str">
            <v>VIGILANTE ARMADO - 12X36 DIURNO</v>
          </cell>
          <cell r="P453">
            <v>30</v>
          </cell>
          <cell r="R453">
            <v>15</v>
          </cell>
          <cell r="AC453">
            <v>311.31</v>
          </cell>
          <cell r="AN453">
            <v>0</v>
          </cell>
        </row>
        <row r="454">
          <cell r="A454">
            <v>44927</v>
          </cell>
          <cell r="H454" t="str">
            <v>VIGILANTE ARMADO - 12X36 DIURNO</v>
          </cell>
          <cell r="P454">
            <v>7</v>
          </cell>
          <cell r="R454">
            <v>4</v>
          </cell>
          <cell r="AC454">
            <v>83.015999999999991</v>
          </cell>
          <cell r="AN454">
            <v>0</v>
          </cell>
        </row>
        <row r="455">
          <cell r="A455">
            <v>44927</v>
          </cell>
          <cell r="H455" t="str">
            <v>VIGILANTE ARMADO - 12X36 DIURNO</v>
          </cell>
          <cell r="P455">
            <v>23</v>
          </cell>
          <cell r="R455">
            <v>12</v>
          </cell>
          <cell r="AC455">
            <v>249.04799999999997</v>
          </cell>
          <cell r="AN455">
            <v>0</v>
          </cell>
        </row>
        <row r="456">
          <cell r="A456">
            <v>44927</v>
          </cell>
          <cell r="H456" t="str">
            <v>VIGILANTE ARMADO - 220 H</v>
          </cell>
          <cell r="P456">
            <v>30</v>
          </cell>
          <cell r="R456">
            <v>22</v>
          </cell>
          <cell r="AC456">
            <v>456.58799999999997</v>
          </cell>
          <cell r="AN456">
            <v>0</v>
          </cell>
        </row>
        <row r="457">
          <cell r="A457">
            <v>44927</v>
          </cell>
          <cell r="H457" t="str">
            <v>VIGILANTE ARMADO - 12X36 NOTURNO</v>
          </cell>
          <cell r="P457">
            <v>30</v>
          </cell>
          <cell r="R457">
            <v>15</v>
          </cell>
          <cell r="AC457">
            <v>311.31</v>
          </cell>
          <cell r="AN457">
            <v>0</v>
          </cell>
        </row>
        <row r="458">
          <cell r="A458">
            <v>44927</v>
          </cell>
          <cell r="H458" t="str">
            <v>VIGILANTE ARMADO - 12X36 NOTURNO</v>
          </cell>
          <cell r="P458">
            <v>30</v>
          </cell>
          <cell r="R458">
            <v>16</v>
          </cell>
          <cell r="AC458">
            <v>332.06399999999996</v>
          </cell>
          <cell r="AN458">
            <v>80.069399999999973</v>
          </cell>
        </row>
        <row r="459">
          <cell r="A459">
            <v>44927</v>
          </cell>
          <cell r="H459" t="str">
            <v>VIGILANTE ARMADO - 220 H</v>
          </cell>
          <cell r="P459">
            <v>30</v>
          </cell>
          <cell r="R459">
            <v>22</v>
          </cell>
          <cell r="AC459">
            <v>456.58799999999997</v>
          </cell>
          <cell r="AN459">
            <v>0</v>
          </cell>
        </row>
        <row r="460">
          <cell r="A460">
            <v>44927</v>
          </cell>
          <cell r="H460" t="str">
            <v>VIGILANTE ARMADO - 12X36 DIURNO</v>
          </cell>
          <cell r="P460">
            <v>19</v>
          </cell>
          <cell r="R460">
            <v>10</v>
          </cell>
          <cell r="AC460">
            <v>207.54</v>
          </cell>
          <cell r="AN460">
            <v>0</v>
          </cell>
        </row>
        <row r="461">
          <cell r="A461">
            <v>44927</v>
          </cell>
          <cell r="H461" t="str">
            <v>VIGILANTE ARMADO - 12X36 DIURNO</v>
          </cell>
          <cell r="P461">
            <v>11</v>
          </cell>
          <cell r="R461">
            <v>6</v>
          </cell>
          <cell r="AC461">
            <v>124.52399999999999</v>
          </cell>
          <cell r="AN461">
            <v>0</v>
          </cell>
        </row>
        <row r="462">
          <cell r="A462">
            <v>44927</v>
          </cell>
          <cell r="H462" t="str">
            <v>VIGILANTE ARMADO - 12X36 NOTURNO</v>
          </cell>
          <cell r="P462">
            <v>30</v>
          </cell>
          <cell r="R462">
            <v>16</v>
          </cell>
          <cell r="AC462">
            <v>332.06399999999996</v>
          </cell>
          <cell r="AN462">
            <v>0</v>
          </cell>
        </row>
        <row r="463">
          <cell r="A463">
            <v>44927</v>
          </cell>
          <cell r="H463" t="str">
            <v>VIGILANTE ARMADO - 12X36 DIURNO</v>
          </cell>
          <cell r="P463">
            <v>0</v>
          </cell>
          <cell r="R463">
            <v>0</v>
          </cell>
          <cell r="AC463">
            <v>0</v>
          </cell>
          <cell r="AN463">
            <v>0</v>
          </cell>
        </row>
        <row r="464">
          <cell r="A464">
            <v>44927</v>
          </cell>
          <cell r="H464" t="str">
            <v>VIGILANTE ARMADO - 12X36 DIURNO</v>
          </cell>
          <cell r="P464">
            <v>10</v>
          </cell>
          <cell r="R464">
            <v>6</v>
          </cell>
          <cell r="AC464">
            <v>124.52399999999999</v>
          </cell>
          <cell r="AN464">
            <v>0</v>
          </cell>
        </row>
        <row r="465">
          <cell r="A465">
            <v>44927</v>
          </cell>
          <cell r="H465" t="str">
            <v>VIGILANTE ARMADO - 12X36 DIURNO</v>
          </cell>
          <cell r="P465">
            <v>20</v>
          </cell>
          <cell r="R465">
            <v>10</v>
          </cell>
          <cell r="AC465">
            <v>207.54</v>
          </cell>
          <cell r="AN465">
            <v>0</v>
          </cell>
        </row>
        <row r="466">
          <cell r="A466">
            <v>44927</v>
          </cell>
          <cell r="H466" t="str">
            <v>VIGILANTE ARMADO - 12X36 NOTURNO</v>
          </cell>
          <cell r="P466">
            <v>15</v>
          </cell>
          <cell r="R466">
            <v>7</v>
          </cell>
          <cell r="AC466">
            <v>145.27799999999999</v>
          </cell>
          <cell r="AN466">
            <v>0</v>
          </cell>
        </row>
        <row r="467">
          <cell r="A467">
            <v>44927</v>
          </cell>
          <cell r="H467" t="str">
            <v>VIGILANTE ARMADO - 12X36 NOTURNO</v>
          </cell>
          <cell r="P467">
            <v>5</v>
          </cell>
          <cell r="R467">
            <v>8</v>
          </cell>
          <cell r="AC467">
            <v>166.03199999999998</v>
          </cell>
          <cell r="AN467">
            <v>0</v>
          </cell>
        </row>
        <row r="468">
          <cell r="A468">
            <v>44927</v>
          </cell>
          <cell r="H468" t="str">
            <v>VIGILANTE ARMADO - 12X36 NOTURNO</v>
          </cell>
          <cell r="P468">
            <v>10</v>
          </cell>
          <cell r="R468">
            <v>5</v>
          </cell>
          <cell r="AC468">
            <v>103.77</v>
          </cell>
          <cell r="AN468">
            <v>0</v>
          </cell>
        </row>
        <row r="469">
          <cell r="A469">
            <v>44927</v>
          </cell>
          <cell r="H469" t="str">
            <v>VIGILANTE ARMADO - 220 H</v>
          </cell>
          <cell r="P469">
            <v>30</v>
          </cell>
          <cell r="R469">
            <v>22</v>
          </cell>
          <cell r="AC469">
            <v>456.58799999999997</v>
          </cell>
          <cell r="AN469">
            <v>0</v>
          </cell>
        </row>
        <row r="470">
          <cell r="A470">
            <v>44927</v>
          </cell>
          <cell r="H470" t="str">
            <v>VIGILANTE ARMADO - 12X36 NOTURNO</v>
          </cell>
          <cell r="P470">
            <v>30</v>
          </cell>
          <cell r="R470">
            <v>16</v>
          </cell>
          <cell r="AC470">
            <v>332.06399999999996</v>
          </cell>
          <cell r="AN470">
            <v>0</v>
          </cell>
        </row>
        <row r="471">
          <cell r="A471">
            <v>44927</v>
          </cell>
          <cell r="H471" t="str">
            <v>VIGILANTE ARMADO - 12X36 DIURNO</v>
          </cell>
          <cell r="P471">
            <v>30</v>
          </cell>
          <cell r="R471">
            <v>15</v>
          </cell>
          <cell r="AC471">
            <v>311.31</v>
          </cell>
          <cell r="AN471">
            <v>0</v>
          </cell>
        </row>
        <row r="472">
          <cell r="A472">
            <v>44927</v>
          </cell>
          <cell r="H472" t="str">
            <v>VIGILANTE ARMADO - 12X36 DIURNO</v>
          </cell>
          <cell r="P472">
            <v>30</v>
          </cell>
          <cell r="R472">
            <v>16</v>
          </cell>
          <cell r="AC472">
            <v>332.06399999999996</v>
          </cell>
          <cell r="AN472">
            <v>0</v>
          </cell>
        </row>
        <row r="473">
          <cell r="A473">
            <v>44927</v>
          </cell>
          <cell r="H473" t="str">
            <v>VIGILANTE ARMADO - 12X36 NOTURNO</v>
          </cell>
          <cell r="P473">
            <v>30</v>
          </cell>
          <cell r="R473">
            <v>15</v>
          </cell>
          <cell r="AC473">
            <v>311.31</v>
          </cell>
          <cell r="AN473">
            <v>0</v>
          </cell>
        </row>
        <row r="474">
          <cell r="A474">
            <v>44927</v>
          </cell>
          <cell r="H474" t="str">
            <v>VIGILANTE ARMADO - 220 H</v>
          </cell>
          <cell r="P474">
            <v>30</v>
          </cell>
          <cell r="R474">
            <v>22</v>
          </cell>
          <cell r="AC474">
            <v>456.58799999999997</v>
          </cell>
          <cell r="AN474">
            <v>0</v>
          </cell>
        </row>
        <row r="475">
          <cell r="A475">
            <v>44927</v>
          </cell>
          <cell r="H475" t="str">
            <v>VIGILANTE ARMADO - 220 H</v>
          </cell>
          <cell r="P475">
            <v>30</v>
          </cell>
          <cell r="R475">
            <v>22</v>
          </cell>
          <cell r="AC475">
            <v>456.58799999999997</v>
          </cell>
          <cell r="AN475">
            <v>0</v>
          </cell>
        </row>
        <row r="476">
          <cell r="A476">
            <v>44927</v>
          </cell>
          <cell r="H476" t="str">
            <v>VIGILANTE ARMADO - 12X36 DIURNO</v>
          </cell>
          <cell r="P476">
            <v>30</v>
          </cell>
          <cell r="R476">
            <v>15</v>
          </cell>
          <cell r="AC476">
            <v>311.31</v>
          </cell>
          <cell r="AN476">
            <v>0</v>
          </cell>
        </row>
        <row r="477">
          <cell r="A477">
            <v>44927</v>
          </cell>
          <cell r="H477" t="str">
            <v>VIGILANTE ARMADO - 12X36 DIURNO</v>
          </cell>
          <cell r="P477">
            <v>0</v>
          </cell>
          <cell r="R477">
            <v>0</v>
          </cell>
          <cell r="AC477">
            <v>0</v>
          </cell>
          <cell r="AN477">
            <v>0</v>
          </cell>
        </row>
        <row r="478">
          <cell r="A478">
            <v>44927</v>
          </cell>
          <cell r="H478" t="str">
            <v>VIGILANTE ARMADO - 12X36 DIURNO</v>
          </cell>
          <cell r="P478">
            <v>30</v>
          </cell>
          <cell r="R478">
            <v>16</v>
          </cell>
          <cell r="AC478">
            <v>332.06399999999996</v>
          </cell>
          <cell r="AN478">
            <v>0</v>
          </cell>
        </row>
        <row r="479">
          <cell r="A479">
            <v>44927</v>
          </cell>
          <cell r="H479" t="str">
            <v>VIGILANTE ARMADO - 12X36 DIURNO</v>
          </cell>
          <cell r="P479">
            <v>30</v>
          </cell>
          <cell r="R479">
            <v>16</v>
          </cell>
          <cell r="AC479">
            <v>332.06399999999996</v>
          </cell>
          <cell r="AN479">
            <v>0</v>
          </cell>
        </row>
        <row r="480">
          <cell r="A480">
            <v>44927</v>
          </cell>
          <cell r="H480" t="str">
            <v>VIGILANTE ARMADO - 12X36 NOTURNO</v>
          </cell>
          <cell r="P480">
            <v>0</v>
          </cell>
          <cell r="R480">
            <v>0</v>
          </cell>
          <cell r="AC480">
            <v>0</v>
          </cell>
          <cell r="AN480">
            <v>0</v>
          </cell>
        </row>
        <row r="481">
          <cell r="A481">
            <v>44927</v>
          </cell>
          <cell r="H481" t="str">
            <v>VIGILANTE ARMADO - 12X36 NOTURNO</v>
          </cell>
          <cell r="P481">
            <v>29</v>
          </cell>
          <cell r="R481">
            <v>15</v>
          </cell>
          <cell r="AC481">
            <v>311.31</v>
          </cell>
          <cell r="AN481">
            <v>0</v>
          </cell>
        </row>
        <row r="482">
          <cell r="A482">
            <v>44927</v>
          </cell>
          <cell r="H482" t="str">
            <v>VIGILANTE ARMADO - 12X36 NOTURNO</v>
          </cell>
          <cell r="P482">
            <v>1</v>
          </cell>
          <cell r="R482">
            <v>1</v>
          </cell>
          <cell r="AC482">
            <v>20.753999999999998</v>
          </cell>
          <cell r="AN482">
            <v>0</v>
          </cell>
        </row>
        <row r="483">
          <cell r="A483">
            <v>44927</v>
          </cell>
          <cell r="H483" t="str">
            <v>VIGILANTE ARMADO - 12X36 NOTURNO</v>
          </cell>
          <cell r="P483">
            <v>25</v>
          </cell>
          <cell r="R483">
            <v>16</v>
          </cell>
          <cell r="AC483">
            <v>311.31</v>
          </cell>
          <cell r="AN483">
            <v>0</v>
          </cell>
        </row>
        <row r="484">
          <cell r="A484">
            <v>44927</v>
          </cell>
          <cell r="H484" t="str">
            <v>VIGILANTE ARMADO - 12X36 NOTURNO</v>
          </cell>
          <cell r="P484">
            <v>5</v>
          </cell>
          <cell r="R484">
            <v>3</v>
          </cell>
          <cell r="AC484">
            <v>62.261999999999993</v>
          </cell>
          <cell r="AN484">
            <v>0</v>
          </cell>
        </row>
        <row r="485">
          <cell r="A485">
            <v>44927</v>
          </cell>
          <cell r="H485" t="str">
            <v>VIGILANTE ARMADO - 12X36 NOTURNO</v>
          </cell>
          <cell r="P485">
            <v>30</v>
          </cell>
          <cell r="R485">
            <v>16</v>
          </cell>
          <cell r="AC485">
            <v>332.06399999999996</v>
          </cell>
          <cell r="AN485">
            <v>0</v>
          </cell>
        </row>
        <row r="486">
          <cell r="A486">
            <v>44927</v>
          </cell>
          <cell r="H486" t="str">
            <v>VIGILANTE ARMADO - 12X36 DIURNO</v>
          </cell>
          <cell r="P486">
            <v>30</v>
          </cell>
          <cell r="R486">
            <v>15</v>
          </cell>
          <cell r="AC486">
            <v>311.31</v>
          </cell>
          <cell r="AN486">
            <v>0</v>
          </cell>
        </row>
        <row r="487">
          <cell r="A487">
            <v>44927</v>
          </cell>
          <cell r="H487" t="str">
            <v>VIGILANTE ARMADO - 12X36 NOTURNO</v>
          </cell>
          <cell r="P487">
            <v>30</v>
          </cell>
          <cell r="R487">
            <v>15</v>
          </cell>
          <cell r="AC487">
            <v>311.31</v>
          </cell>
          <cell r="AN487">
            <v>0</v>
          </cell>
        </row>
        <row r="488">
          <cell r="A488">
            <v>44927</v>
          </cell>
          <cell r="H488" t="str">
            <v>VIGILANTE ARMADO - 220 H</v>
          </cell>
          <cell r="P488">
            <v>29</v>
          </cell>
          <cell r="R488">
            <v>22</v>
          </cell>
          <cell r="AC488">
            <v>435.834</v>
          </cell>
          <cell r="AN488">
            <v>0</v>
          </cell>
        </row>
        <row r="489">
          <cell r="A489">
            <v>44927</v>
          </cell>
          <cell r="H489" t="str">
            <v>VIGILANTE ARMADO - 220 H</v>
          </cell>
          <cell r="P489">
            <v>1</v>
          </cell>
          <cell r="R489">
            <v>1</v>
          </cell>
          <cell r="AC489">
            <v>20.753999999999998</v>
          </cell>
          <cell r="AN489">
            <v>0</v>
          </cell>
        </row>
        <row r="490">
          <cell r="A490">
            <v>44927</v>
          </cell>
          <cell r="H490" t="str">
            <v>VIGILANTE ARMADO - 12X36 DIURNO</v>
          </cell>
          <cell r="P490">
            <v>30</v>
          </cell>
          <cell r="R490">
            <v>16</v>
          </cell>
          <cell r="AC490">
            <v>332.06399999999996</v>
          </cell>
          <cell r="AN490">
            <v>0</v>
          </cell>
        </row>
        <row r="491">
          <cell r="A491">
            <v>44927</v>
          </cell>
          <cell r="H491" t="str">
            <v>VIGILANTE ARMADO - 12X36 DIURNO</v>
          </cell>
          <cell r="P491">
            <v>30</v>
          </cell>
          <cell r="R491">
            <v>15</v>
          </cell>
          <cell r="AC491">
            <v>311.31</v>
          </cell>
          <cell r="AN491">
            <v>0</v>
          </cell>
        </row>
        <row r="492">
          <cell r="A492">
            <v>44927</v>
          </cell>
          <cell r="H492" t="str">
            <v>VIGILANTE ARMADO - 12X36 NOTURNO</v>
          </cell>
          <cell r="P492">
            <v>30</v>
          </cell>
          <cell r="R492">
            <v>16</v>
          </cell>
          <cell r="AC492">
            <v>332.06399999999996</v>
          </cell>
          <cell r="AN492">
            <v>0</v>
          </cell>
        </row>
        <row r="493">
          <cell r="A493">
            <v>44927</v>
          </cell>
          <cell r="H493" t="str">
            <v>VIGILANTE ARMADO - 12X36 NOTURNO</v>
          </cell>
          <cell r="P493">
            <v>30</v>
          </cell>
          <cell r="R493">
            <v>15</v>
          </cell>
          <cell r="AC493">
            <v>311.31</v>
          </cell>
          <cell r="AN493">
            <v>0</v>
          </cell>
        </row>
        <row r="494">
          <cell r="A494">
            <v>44927</v>
          </cell>
          <cell r="H494" t="str">
            <v>VIGILANTE ARMADO - 12X36 DIURNO</v>
          </cell>
          <cell r="P494">
            <v>29</v>
          </cell>
          <cell r="R494">
            <v>16</v>
          </cell>
          <cell r="AC494">
            <v>311.31</v>
          </cell>
          <cell r="AN494">
            <v>0</v>
          </cell>
        </row>
        <row r="495">
          <cell r="A495">
            <v>44927</v>
          </cell>
          <cell r="H495" t="str">
            <v>VIGILANTE ARMADO - 12X36 DIURNO</v>
          </cell>
          <cell r="P495">
            <v>1</v>
          </cell>
          <cell r="R495">
            <v>1</v>
          </cell>
          <cell r="AC495">
            <v>20.753999999999998</v>
          </cell>
          <cell r="AN495">
            <v>0</v>
          </cell>
        </row>
        <row r="496">
          <cell r="A496">
            <v>44927</v>
          </cell>
          <cell r="H496" t="str">
            <v>VIGILANTE ARMADO - 12X36 NOTURNO</v>
          </cell>
          <cell r="P496">
            <v>30</v>
          </cell>
          <cell r="R496">
            <v>15</v>
          </cell>
          <cell r="AC496">
            <v>311.31</v>
          </cell>
          <cell r="AN496">
            <v>0</v>
          </cell>
        </row>
        <row r="497">
          <cell r="A497">
            <v>44927</v>
          </cell>
          <cell r="H497" t="str">
            <v>VIGILANTE ARMADO - 12X36 NOTURNO</v>
          </cell>
          <cell r="P497">
            <v>30</v>
          </cell>
          <cell r="R497">
            <v>16</v>
          </cell>
          <cell r="AC497">
            <v>332.06399999999996</v>
          </cell>
          <cell r="AN497">
            <v>0</v>
          </cell>
        </row>
        <row r="498">
          <cell r="A498">
            <v>44927</v>
          </cell>
          <cell r="H498" t="str">
            <v>VIGILANTE ARMADO - 12X36 DIURNO</v>
          </cell>
          <cell r="P498">
            <v>30</v>
          </cell>
          <cell r="R498">
            <v>15</v>
          </cell>
          <cell r="AC498">
            <v>311.31</v>
          </cell>
          <cell r="AN498">
            <v>0</v>
          </cell>
        </row>
        <row r="499">
          <cell r="A499">
            <v>44958</v>
          </cell>
          <cell r="H499" t="str">
            <v>VIGILANTE ARMADO - 220 H</v>
          </cell>
          <cell r="P499">
            <v>30</v>
          </cell>
          <cell r="R499">
            <v>17</v>
          </cell>
          <cell r="AC499">
            <v>373.779</v>
          </cell>
          <cell r="AN499">
            <v>0</v>
          </cell>
        </row>
        <row r="500">
          <cell r="A500">
            <v>44958</v>
          </cell>
          <cell r="H500" t="str">
            <v>VIGILANTE ARMADO - 220 H</v>
          </cell>
          <cell r="P500">
            <v>30</v>
          </cell>
          <cell r="R500">
            <v>17</v>
          </cell>
          <cell r="AC500">
            <v>373.779</v>
          </cell>
          <cell r="AN500">
            <v>0</v>
          </cell>
        </row>
        <row r="501">
          <cell r="A501">
            <v>44958</v>
          </cell>
          <cell r="H501" t="str">
            <v>VIGILANTE ARMADO - 220 H</v>
          </cell>
          <cell r="P501">
            <v>30</v>
          </cell>
          <cell r="R501">
            <v>17</v>
          </cell>
          <cell r="AC501">
            <v>373.779</v>
          </cell>
          <cell r="AN501">
            <v>0</v>
          </cell>
        </row>
        <row r="502">
          <cell r="A502">
            <v>44958</v>
          </cell>
          <cell r="H502" t="str">
            <v>VIGILANTE ARMADO - 220 H</v>
          </cell>
          <cell r="P502">
            <v>30</v>
          </cell>
          <cell r="R502">
            <v>17</v>
          </cell>
          <cell r="AC502">
            <v>373.779</v>
          </cell>
          <cell r="AN502">
            <v>0</v>
          </cell>
        </row>
        <row r="503">
          <cell r="A503">
            <v>44958</v>
          </cell>
          <cell r="H503" t="str">
            <v>VIGILANTE ARMADO - 220 H</v>
          </cell>
          <cell r="P503">
            <v>30</v>
          </cell>
          <cell r="R503">
            <v>17</v>
          </cell>
          <cell r="AC503">
            <v>373.779</v>
          </cell>
          <cell r="AN503">
            <v>0</v>
          </cell>
        </row>
        <row r="504">
          <cell r="A504">
            <v>44958</v>
          </cell>
          <cell r="H504" t="str">
            <v>VIGILANTE ARMADO - 12X36 NOTURNO</v>
          </cell>
          <cell r="P504">
            <v>11</v>
          </cell>
          <cell r="R504">
            <v>6</v>
          </cell>
          <cell r="AC504">
            <v>109.935</v>
          </cell>
          <cell r="AN504">
            <v>0</v>
          </cell>
        </row>
        <row r="505">
          <cell r="A505">
            <v>44958</v>
          </cell>
          <cell r="H505" t="str">
            <v>VIGILANTE ARMADO - 12X36 NOTURNO</v>
          </cell>
          <cell r="P505">
            <v>18</v>
          </cell>
          <cell r="R505">
            <v>8</v>
          </cell>
          <cell r="AC505">
            <v>175.89599999999999</v>
          </cell>
          <cell r="AN505">
            <v>0</v>
          </cell>
        </row>
        <row r="506">
          <cell r="A506">
            <v>44958</v>
          </cell>
          <cell r="H506" t="str">
            <v>VIGILANTE ARMADO - 12X36 NOTURNO</v>
          </cell>
          <cell r="P506">
            <v>1</v>
          </cell>
          <cell r="R506">
            <v>1</v>
          </cell>
          <cell r="AC506">
            <v>21.986999999999998</v>
          </cell>
          <cell r="AN506">
            <v>0</v>
          </cell>
        </row>
        <row r="507">
          <cell r="A507">
            <v>44958</v>
          </cell>
          <cell r="H507" t="str">
            <v>VIGILANTE ARMADO - 12X36 NOTURNO</v>
          </cell>
          <cell r="P507">
            <v>30</v>
          </cell>
          <cell r="R507">
            <v>14</v>
          </cell>
          <cell r="AC507">
            <v>307.81799999999998</v>
          </cell>
          <cell r="AN507">
            <v>227.26940000000002</v>
          </cell>
        </row>
        <row r="508">
          <cell r="A508">
            <v>44958</v>
          </cell>
          <cell r="H508" t="str">
            <v>VIGILANTE ARMADO - 12X36 NOTURNO</v>
          </cell>
          <cell r="P508">
            <v>29</v>
          </cell>
          <cell r="R508">
            <v>14</v>
          </cell>
          <cell r="AC508">
            <v>285.83099999999996</v>
          </cell>
          <cell r="AN508">
            <v>0</v>
          </cell>
        </row>
        <row r="509">
          <cell r="A509">
            <v>44958</v>
          </cell>
          <cell r="H509" t="str">
            <v>VIGILANTE ARMADO - 12X36 NOTURNO</v>
          </cell>
          <cell r="P509">
            <v>1</v>
          </cell>
          <cell r="R509">
            <v>1</v>
          </cell>
          <cell r="AC509">
            <v>21.986999999999998</v>
          </cell>
          <cell r="AN509">
            <v>0</v>
          </cell>
        </row>
        <row r="510">
          <cell r="A510">
            <v>44958</v>
          </cell>
          <cell r="H510" t="str">
            <v>VIGILANTE ARMADO - 12X36 DIURNO</v>
          </cell>
          <cell r="P510">
            <v>30</v>
          </cell>
          <cell r="R510">
            <v>14</v>
          </cell>
          <cell r="AC510">
            <v>307.81799999999998</v>
          </cell>
          <cell r="AN510">
            <v>0</v>
          </cell>
        </row>
        <row r="511">
          <cell r="A511">
            <v>44958</v>
          </cell>
          <cell r="H511" t="str">
            <v>VIGILANTE ARMADO - 12X36 NOTURNO</v>
          </cell>
          <cell r="P511">
            <v>30</v>
          </cell>
          <cell r="R511">
            <v>14</v>
          </cell>
          <cell r="AC511">
            <v>307.81799999999998</v>
          </cell>
          <cell r="AN511">
            <v>0</v>
          </cell>
        </row>
        <row r="512">
          <cell r="A512">
            <v>44958</v>
          </cell>
          <cell r="H512" t="str">
            <v>VIGILANTE ARMADO - 12X36 NOTURNO</v>
          </cell>
          <cell r="P512">
            <v>30</v>
          </cell>
          <cell r="R512">
            <v>14</v>
          </cell>
          <cell r="AC512">
            <v>307.81799999999998</v>
          </cell>
          <cell r="AN512">
            <v>0</v>
          </cell>
        </row>
        <row r="513">
          <cell r="A513">
            <v>44958</v>
          </cell>
          <cell r="H513" t="str">
            <v>VIGILANTE ARMADO - 12X36 DIURNO</v>
          </cell>
          <cell r="P513">
            <v>30</v>
          </cell>
          <cell r="R513">
            <v>14</v>
          </cell>
          <cell r="AC513">
            <v>307.81799999999998</v>
          </cell>
          <cell r="AN513">
            <v>0</v>
          </cell>
        </row>
        <row r="514">
          <cell r="A514">
            <v>44958</v>
          </cell>
          <cell r="H514" t="str">
            <v>VIGILANTE ARMADO - 12X36 NOTURNO</v>
          </cell>
          <cell r="P514">
            <v>30</v>
          </cell>
          <cell r="R514">
            <v>14</v>
          </cell>
          <cell r="AC514">
            <v>307.81799999999998</v>
          </cell>
          <cell r="AN514">
            <v>0</v>
          </cell>
        </row>
        <row r="515">
          <cell r="A515">
            <v>44958</v>
          </cell>
          <cell r="H515" t="str">
            <v>VIGILANTE ARMADO - 220 H</v>
          </cell>
          <cell r="P515">
            <v>30</v>
          </cell>
          <cell r="R515">
            <v>17</v>
          </cell>
          <cell r="AC515">
            <v>373.779</v>
          </cell>
          <cell r="AN515">
            <v>0</v>
          </cell>
        </row>
        <row r="516">
          <cell r="A516">
            <v>44958</v>
          </cell>
          <cell r="H516" t="str">
            <v>VIGILANTE ARMADO - 12X36 DIURNO</v>
          </cell>
          <cell r="P516">
            <v>30</v>
          </cell>
          <cell r="R516">
            <v>14</v>
          </cell>
          <cell r="AC516">
            <v>307.81799999999998</v>
          </cell>
          <cell r="AN516">
            <v>179.66939999999994</v>
          </cell>
        </row>
        <row r="517">
          <cell r="A517">
            <v>44958</v>
          </cell>
          <cell r="H517" t="str">
            <v>VIGILANTE ARMADO - 220 H</v>
          </cell>
          <cell r="P517">
            <v>30</v>
          </cell>
          <cell r="R517">
            <v>17</v>
          </cell>
          <cell r="AC517">
            <v>373.779</v>
          </cell>
          <cell r="AN517">
            <v>151.06940000000003</v>
          </cell>
        </row>
        <row r="518">
          <cell r="A518">
            <v>44958</v>
          </cell>
          <cell r="H518" t="str">
            <v>VIGILANTE ARMADO - 12X36 NOTURNO</v>
          </cell>
          <cell r="P518">
            <v>30</v>
          </cell>
          <cell r="R518">
            <v>14</v>
          </cell>
          <cell r="AC518">
            <v>307.81799999999998</v>
          </cell>
          <cell r="AN518">
            <v>0</v>
          </cell>
        </row>
        <row r="519">
          <cell r="A519">
            <v>44958</v>
          </cell>
          <cell r="H519" t="str">
            <v>VIGILANTE ARMADO - 12X36 NOTURNO</v>
          </cell>
          <cell r="P519">
            <v>30</v>
          </cell>
          <cell r="R519">
            <v>14</v>
          </cell>
          <cell r="AC519">
            <v>307.81799999999998</v>
          </cell>
          <cell r="AN519">
            <v>0</v>
          </cell>
        </row>
        <row r="520">
          <cell r="A520">
            <v>44958</v>
          </cell>
          <cell r="H520" t="str">
            <v>VIGILANTE ARMADO - 12X36 DIURNO</v>
          </cell>
          <cell r="P520">
            <v>30</v>
          </cell>
          <cell r="R520">
            <v>14</v>
          </cell>
          <cell r="AC520">
            <v>307.81799999999998</v>
          </cell>
          <cell r="AN520">
            <v>0</v>
          </cell>
        </row>
        <row r="521">
          <cell r="A521">
            <v>44958</v>
          </cell>
          <cell r="H521" t="str">
            <v>VIGILANTE ARMADO - 12X36 DIURNO</v>
          </cell>
          <cell r="P521">
            <v>25</v>
          </cell>
          <cell r="R521">
            <v>0</v>
          </cell>
          <cell r="AC521">
            <v>0</v>
          </cell>
          <cell r="AN521">
            <v>0</v>
          </cell>
        </row>
        <row r="522">
          <cell r="A522">
            <v>44958</v>
          </cell>
          <cell r="H522" t="str">
            <v>VIGILANTE ARMADO - 12X36 DIURNO</v>
          </cell>
          <cell r="P522">
            <v>5</v>
          </cell>
          <cell r="R522">
            <v>2</v>
          </cell>
          <cell r="AC522">
            <v>43.973999999999997</v>
          </cell>
          <cell r="AN522">
            <v>0</v>
          </cell>
        </row>
        <row r="523">
          <cell r="A523">
            <v>44958</v>
          </cell>
          <cell r="H523" t="str">
            <v>VIGILANTE ARMADO - 12X36 DIURNO</v>
          </cell>
          <cell r="P523">
            <v>29</v>
          </cell>
          <cell r="R523">
            <v>14</v>
          </cell>
          <cell r="AC523">
            <v>285.83099999999996</v>
          </cell>
          <cell r="AN523">
            <v>13.240419999999972</v>
          </cell>
        </row>
        <row r="524">
          <cell r="A524">
            <v>44958</v>
          </cell>
          <cell r="H524" t="str">
            <v>VIGILANTE ARMADO - 12X36 DIURNO</v>
          </cell>
          <cell r="P524">
            <v>1</v>
          </cell>
          <cell r="R524">
            <v>1</v>
          </cell>
          <cell r="AC524">
            <v>21.986999999999998</v>
          </cell>
          <cell r="AN524">
            <v>0</v>
          </cell>
        </row>
        <row r="525">
          <cell r="A525">
            <v>44958</v>
          </cell>
          <cell r="H525" t="str">
            <v>VIGILANTE ARMADO - 12X36 DIURNO</v>
          </cell>
          <cell r="P525">
            <v>30</v>
          </cell>
          <cell r="R525">
            <v>14</v>
          </cell>
          <cell r="AC525">
            <v>307.81799999999998</v>
          </cell>
          <cell r="AN525">
            <v>0</v>
          </cell>
        </row>
        <row r="526">
          <cell r="A526">
            <v>44958</v>
          </cell>
          <cell r="H526" t="str">
            <v>VIGILANTE ARMADO - 12X36 DIURNO</v>
          </cell>
          <cell r="P526">
            <v>29</v>
          </cell>
          <cell r="R526">
            <v>14</v>
          </cell>
          <cell r="AC526">
            <v>285.83099999999996</v>
          </cell>
          <cell r="AN526">
            <v>0</v>
          </cell>
        </row>
        <row r="527">
          <cell r="A527">
            <v>44958</v>
          </cell>
          <cell r="H527" t="str">
            <v>VIGILANTE ARMADO - 12X36 DIURNO</v>
          </cell>
          <cell r="P527">
            <v>1</v>
          </cell>
          <cell r="R527">
            <v>1</v>
          </cell>
          <cell r="AC527">
            <v>21.986999999999998</v>
          </cell>
          <cell r="AN527">
            <v>0</v>
          </cell>
        </row>
        <row r="528">
          <cell r="A528">
            <v>44958</v>
          </cell>
          <cell r="H528" t="str">
            <v>VIGILANTE ARMADO - 220 H</v>
          </cell>
          <cell r="P528">
            <v>10</v>
          </cell>
          <cell r="R528">
            <v>0</v>
          </cell>
          <cell r="AC528">
            <v>0</v>
          </cell>
          <cell r="AN528">
            <v>0</v>
          </cell>
        </row>
        <row r="529">
          <cell r="A529">
            <v>44958</v>
          </cell>
          <cell r="H529" t="str">
            <v>VIGILANTE ARMADO - 220 H</v>
          </cell>
          <cell r="P529">
            <v>20</v>
          </cell>
          <cell r="R529">
            <v>13</v>
          </cell>
          <cell r="AC529">
            <v>285.83099999999996</v>
          </cell>
          <cell r="AN529">
            <v>0</v>
          </cell>
        </row>
        <row r="530">
          <cell r="A530">
            <v>44958</v>
          </cell>
          <cell r="H530" t="str">
            <v>VIGILANTE ARMADO - 12X36 NOTURNO</v>
          </cell>
          <cell r="P530">
            <v>30</v>
          </cell>
          <cell r="R530">
            <v>14</v>
          </cell>
          <cell r="AC530">
            <v>307.81799999999998</v>
          </cell>
          <cell r="AN530">
            <v>0</v>
          </cell>
        </row>
        <row r="531">
          <cell r="A531">
            <v>44958</v>
          </cell>
          <cell r="H531" t="str">
            <v>VIGILANTE ARMADO - 220 H</v>
          </cell>
          <cell r="P531">
            <v>30</v>
          </cell>
          <cell r="R531">
            <v>17</v>
          </cell>
          <cell r="AC531">
            <v>373.779</v>
          </cell>
          <cell r="AN531">
            <v>0</v>
          </cell>
        </row>
        <row r="532">
          <cell r="A532">
            <v>44958</v>
          </cell>
          <cell r="H532" t="str">
            <v>VIGILANTE ARMADO - 220 H</v>
          </cell>
          <cell r="P532">
            <v>30</v>
          </cell>
          <cell r="R532">
            <v>17</v>
          </cell>
          <cell r="AC532">
            <v>373.779</v>
          </cell>
          <cell r="AN532">
            <v>0</v>
          </cell>
        </row>
        <row r="533">
          <cell r="A533">
            <v>44958</v>
          </cell>
          <cell r="H533" t="str">
            <v>VIGILANTE ARMADO - 12X36 DIURNO</v>
          </cell>
          <cell r="P533">
            <v>30</v>
          </cell>
          <cell r="R533">
            <v>14</v>
          </cell>
          <cell r="AC533">
            <v>307.81799999999998</v>
          </cell>
          <cell r="AN533">
            <v>0</v>
          </cell>
        </row>
        <row r="534">
          <cell r="A534">
            <v>44958</v>
          </cell>
          <cell r="H534" t="str">
            <v>VIGILANTE ARMADO - 12X36 DIURNO</v>
          </cell>
          <cell r="P534">
            <v>30</v>
          </cell>
          <cell r="R534">
            <v>14</v>
          </cell>
          <cell r="AC534">
            <v>307.81799999999998</v>
          </cell>
          <cell r="AN534">
            <v>0</v>
          </cell>
        </row>
        <row r="535">
          <cell r="A535">
            <v>44958</v>
          </cell>
          <cell r="H535" t="str">
            <v>VIGILANTE ARMADO - 220 H</v>
          </cell>
          <cell r="P535">
            <v>23</v>
          </cell>
          <cell r="R535">
            <v>13</v>
          </cell>
          <cell r="AC535">
            <v>285.83099999999996</v>
          </cell>
          <cell r="AN535">
            <v>0</v>
          </cell>
        </row>
        <row r="536">
          <cell r="A536">
            <v>44958</v>
          </cell>
          <cell r="H536" t="str">
            <v>VIGILANTE ARMADO - 220 H</v>
          </cell>
          <cell r="P536">
            <v>7</v>
          </cell>
          <cell r="R536">
            <v>4</v>
          </cell>
          <cell r="AC536">
            <v>87.947999999999993</v>
          </cell>
          <cell r="AN536">
            <v>0</v>
          </cell>
        </row>
        <row r="537">
          <cell r="A537">
            <v>44958</v>
          </cell>
          <cell r="H537" t="str">
            <v>VIGILANTE ARMADO - 12X36 DIURNO</v>
          </cell>
          <cell r="P537">
            <v>30</v>
          </cell>
          <cell r="R537">
            <v>14</v>
          </cell>
          <cell r="AC537">
            <v>307.81799999999998</v>
          </cell>
          <cell r="AN537">
            <v>0</v>
          </cell>
        </row>
        <row r="538">
          <cell r="A538">
            <v>44958</v>
          </cell>
          <cell r="H538" t="str">
            <v>VIGILANTE ARMADO - 220 H</v>
          </cell>
          <cell r="P538">
            <v>30</v>
          </cell>
          <cell r="R538">
            <v>17</v>
          </cell>
          <cell r="AC538">
            <v>373.779</v>
          </cell>
          <cell r="AN538">
            <v>0</v>
          </cell>
        </row>
        <row r="539">
          <cell r="A539">
            <v>44958</v>
          </cell>
          <cell r="H539" t="str">
            <v>VIGILANTE ARMADO - 12X36 DIURNO</v>
          </cell>
          <cell r="P539">
            <v>19</v>
          </cell>
          <cell r="R539">
            <v>8</v>
          </cell>
          <cell r="AC539">
            <v>175.89599999999999</v>
          </cell>
          <cell r="AN539">
            <v>0</v>
          </cell>
        </row>
        <row r="540">
          <cell r="A540">
            <v>44958</v>
          </cell>
          <cell r="H540" t="str">
            <v>VIGILANTE ARMADO - 12X36 DIURNO</v>
          </cell>
          <cell r="P540">
            <v>11</v>
          </cell>
          <cell r="R540">
            <v>6</v>
          </cell>
          <cell r="AC540">
            <v>131.922</v>
          </cell>
          <cell r="AN540">
            <v>0</v>
          </cell>
        </row>
        <row r="541">
          <cell r="A541">
            <v>44958</v>
          </cell>
          <cell r="H541" t="str">
            <v>VIGILANTE ARMADO - 12X36 DIURNO</v>
          </cell>
          <cell r="P541">
            <v>30</v>
          </cell>
          <cell r="R541">
            <v>14</v>
          </cell>
          <cell r="AC541">
            <v>307.81799999999998</v>
          </cell>
          <cell r="AN541">
            <v>0</v>
          </cell>
        </row>
        <row r="542">
          <cell r="A542">
            <v>44958</v>
          </cell>
          <cell r="H542" t="str">
            <v>VIGILANTE ARMADO - 220 H</v>
          </cell>
          <cell r="P542">
            <v>30</v>
          </cell>
          <cell r="R542">
            <v>17</v>
          </cell>
          <cell r="AC542">
            <v>373.779</v>
          </cell>
          <cell r="AN542">
            <v>0</v>
          </cell>
        </row>
        <row r="543">
          <cell r="A543">
            <v>44958</v>
          </cell>
          <cell r="H543" t="str">
            <v>VIGILANTE ARMADO - 12X36 DIURNO</v>
          </cell>
          <cell r="P543">
            <v>30</v>
          </cell>
          <cell r="R543">
            <v>14</v>
          </cell>
          <cell r="AC543">
            <v>307.81799999999998</v>
          </cell>
          <cell r="AN543">
            <v>0</v>
          </cell>
        </row>
        <row r="544">
          <cell r="A544">
            <v>44958</v>
          </cell>
          <cell r="H544" t="str">
            <v>VIGILANTE ARMADO - 12X36 NOTURNO</v>
          </cell>
          <cell r="P544">
            <v>24</v>
          </cell>
          <cell r="R544">
            <v>11</v>
          </cell>
          <cell r="AC544">
            <v>241.85700000000003</v>
          </cell>
          <cell r="AN544">
            <v>0</v>
          </cell>
        </row>
        <row r="545">
          <cell r="A545">
            <v>44958</v>
          </cell>
          <cell r="H545" t="str">
            <v>VIGILANTE ARMADO - 12X36 NOTURNO</v>
          </cell>
          <cell r="P545">
            <v>6</v>
          </cell>
          <cell r="R545">
            <v>3</v>
          </cell>
          <cell r="AC545">
            <v>65.960999999999999</v>
          </cell>
          <cell r="AN545">
            <v>0</v>
          </cell>
        </row>
        <row r="546">
          <cell r="A546">
            <v>44958</v>
          </cell>
          <cell r="H546" t="str">
            <v>VIGILANTE ARMADO - 12X36 DIURNO</v>
          </cell>
          <cell r="P546">
            <v>0</v>
          </cell>
          <cell r="R546">
            <v>0</v>
          </cell>
          <cell r="AC546">
            <v>0</v>
          </cell>
          <cell r="AN546">
            <v>0</v>
          </cell>
        </row>
        <row r="547">
          <cell r="A547">
            <v>44958</v>
          </cell>
          <cell r="H547" t="str">
            <v>VIGILANTE ARMADO - 12X36 DIURNO</v>
          </cell>
          <cell r="P547">
            <v>0</v>
          </cell>
          <cell r="R547">
            <v>0</v>
          </cell>
          <cell r="AC547">
            <v>0</v>
          </cell>
          <cell r="AN547">
            <v>0</v>
          </cell>
        </row>
        <row r="548">
          <cell r="A548">
            <v>44958</v>
          </cell>
          <cell r="H548" t="str">
            <v>VIGILANTE ARMADO - 12X36 DIURNO</v>
          </cell>
          <cell r="P548">
            <v>30</v>
          </cell>
          <cell r="R548">
            <v>14</v>
          </cell>
          <cell r="AC548">
            <v>307.81799999999998</v>
          </cell>
          <cell r="AN548">
            <v>0</v>
          </cell>
        </row>
        <row r="549">
          <cell r="A549">
            <v>44958</v>
          </cell>
          <cell r="H549" t="str">
            <v>VIGILANTE ARMADO - 12X36 NOTURNO</v>
          </cell>
          <cell r="P549">
            <v>7</v>
          </cell>
          <cell r="R549">
            <v>0</v>
          </cell>
          <cell r="AC549">
            <v>0</v>
          </cell>
          <cell r="AN549">
            <v>0</v>
          </cell>
        </row>
        <row r="550">
          <cell r="A550">
            <v>44958</v>
          </cell>
          <cell r="H550" t="str">
            <v>VIGILANTE ARMADO - 12X36 NOTURNO</v>
          </cell>
          <cell r="P550">
            <v>23</v>
          </cell>
          <cell r="R550">
            <v>12</v>
          </cell>
          <cell r="AC550">
            <v>263.84399999999999</v>
          </cell>
          <cell r="AN550">
            <v>0</v>
          </cell>
        </row>
        <row r="551">
          <cell r="A551">
            <v>44958</v>
          </cell>
          <cell r="H551" t="str">
            <v>VIGILANTE ARMADO - 12X36 DIURNO</v>
          </cell>
          <cell r="P551">
            <v>0</v>
          </cell>
          <cell r="R551">
            <v>0</v>
          </cell>
          <cell r="AC551">
            <v>0</v>
          </cell>
          <cell r="AN551">
            <v>0</v>
          </cell>
        </row>
        <row r="552">
          <cell r="A552">
            <v>44958</v>
          </cell>
          <cell r="H552" t="str">
            <v>VIGILANTE ARMADO - 12X36 DIURNO</v>
          </cell>
          <cell r="P552">
            <v>30</v>
          </cell>
          <cell r="R552">
            <v>14</v>
          </cell>
          <cell r="AC552">
            <v>307.81799999999998</v>
          </cell>
          <cell r="AN552">
            <v>0</v>
          </cell>
        </row>
        <row r="553">
          <cell r="A553">
            <v>44958</v>
          </cell>
          <cell r="H553" t="str">
            <v>VIGILANTE ARMADO - 12X36 NOTURNO</v>
          </cell>
          <cell r="P553">
            <v>29</v>
          </cell>
          <cell r="R553">
            <v>14</v>
          </cell>
          <cell r="AC553">
            <v>285.83099999999996</v>
          </cell>
          <cell r="AN553">
            <v>0</v>
          </cell>
        </row>
        <row r="554">
          <cell r="A554">
            <v>44958</v>
          </cell>
          <cell r="H554" t="str">
            <v>VIGILANTE ARMADO - 12X36 NOTURNO</v>
          </cell>
          <cell r="P554">
            <v>1</v>
          </cell>
          <cell r="R554">
            <v>1</v>
          </cell>
          <cell r="AC554">
            <v>21.986999999999998</v>
          </cell>
          <cell r="AN554">
            <v>0</v>
          </cell>
        </row>
        <row r="555">
          <cell r="A555">
            <v>44958</v>
          </cell>
          <cell r="H555" t="str">
            <v>VIGILANTE ARMADO - 12X36 DIURNO</v>
          </cell>
          <cell r="P555">
            <v>23</v>
          </cell>
          <cell r="R555">
            <v>12</v>
          </cell>
          <cell r="AC555">
            <v>263.84399999999999</v>
          </cell>
          <cell r="AN555">
            <v>0</v>
          </cell>
        </row>
        <row r="556">
          <cell r="A556">
            <v>44958</v>
          </cell>
          <cell r="H556" t="str">
            <v>VIGILANTE ARMADO - 12X36 DIURNO</v>
          </cell>
          <cell r="P556">
            <v>7</v>
          </cell>
          <cell r="R556">
            <v>2</v>
          </cell>
          <cell r="AC556">
            <v>43.973999999999997</v>
          </cell>
          <cell r="AN556">
            <v>0</v>
          </cell>
        </row>
        <row r="557">
          <cell r="A557">
            <v>44958</v>
          </cell>
          <cell r="H557" t="str">
            <v>VIGILANTE ARMADO - 12X36 DIURNO</v>
          </cell>
          <cell r="P557">
            <v>30</v>
          </cell>
          <cell r="R557">
            <v>14</v>
          </cell>
          <cell r="AC557">
            <v>307.81799999999998</v>
          </cell>
          <cell r="AN557">
            <v>0</v>
          </cell>
        </row>
        <row r="558">
          <cell r="A558">
            <v>44958</v>
          </cell>
          <cell r="H558" t="str">
            <v>VIGILANTE ARMADO - 220 H</v>
          </cell>
          <cell r="P558">
            <v>29</v>
          </cell>
          <cell r="R558">
            <v>17</v>
          </cell>
          <cell r="AC558">
            <v>351.79199999999997</v>
          </cell>
          <cell r="AN558">
            <v>0</v>
          </cell>
        </row>
        <row r="559">
          <cell r="A559">
            <v>44958</v>
          </cell>
          <cell r="H559" t="str">
            <v>VIGILANTE ARMADO - 220 H</v>
          </cell>
          <cell r="P559">
            <v>1</v>
          </cell>
          <cell r="R559">
            <v>1</v>
          </cell>
          <cell r="AC559">
            <v>21.986999999999998</v>
          </cell>
          <cell r="AN559">
            <v>0</v>
          </cell>
        </row>
        <row r="560">
          <cell r="A560">
            <v>44958</v>
          </cell>
          <cell r="H560" t="str">
            <v>VIGILANTE ARMADO - 12X36 DIURNO</v>
          </cell>
          <cell r="P560">
            <v>28</v>
          </cell>
          <cell r="R560">
            <v>14</v>
          </cell>
          <cell r="AC560">
            <v>263.84399999999999</v>
          </cell>
          <cell r="AN560">
            <v>0</v>
          </cell>
        </row>
        <row r="561">
          <cell r="A561">
            <v>44958</v>
          </cell>
          <cell r="H561" t="str">
            <v>VIGILANTE ARMADO - 12X36 DIURNO</v>
          </cell>
          <cell r="P561">
            <v>1</v>
          </cell>
          <cell r="R561">
            <v>1</v>
          </cell>
          <cell r="AC561">
            <v>21.986999999999998</v>
          </cell>
          <cell r="AN561">
            <v>0</v>
          </cell>
        </row>
        <row r="562">
          <cell r="A562">
            <v>44958</v>
          </cell>
          <cell r="H562" t="str">
            <v>VIGILANTE ARMADO - 12X36 DIURNO</v>
          </cell>
          <cell r="P562">
            <v>1</v>
          </cell>
          <cell r="R562">
            <v>1</v>
          </cell>
          <cell r="AC562">
            <v>21.986999999999998</v>
          </cell>
          <cell r="AN562">
            <v>0</v>
          </cell>
        </row>
        <row r="563">
          <cell r="A563">
            <v>44958</v>
          </cell>
          <cell r="H563" t="str">
            <v>VIGILANTE ARMADO - 12X36 NOTURNO</v>
          </cell>
          <cell r="P563">
            <v>0</v>
          </cell>
          <cell r="R563">
            <v>0</v>
          </cell>
          <cell r="AC563">
            <v>0</v>
          </cell>
          <cell r="AN563">
            <v>0</v>
          </cell>
        </row>
        <row r="564">
          <cell r="A564">
            <v>44958</v>
          </cell>
          <cell r="H564" t="str">
            <v>VIGILANTE ARMADO - 12X36 DIURNO</v>
          </cell>
          <cell r="P564">
            <v>30</v>
          </cell>
          <cell r="R564">
            <v>14</v>
          </cell>
          <cell r="AC564">
            <v>307.81799999999998</v>
          </cell>
          <cell r="AN564">
            <v>42.469399999999979</v>
          </cell>
        </row>
        <row r="565">
          <cell r="A565">
            <v>44958</v>
          </cell>
          <cell r="H565" t="str">
            <v>VIGILANTE ARMADO - 12X36 DIURNO</v>
          </cell>
          <cell r="P565">
            <v>30</v>
          </cell>
          <cell r="R565">
            <v>14</v>
          </cell>
          <cell r="AC565">
            <v>307.81799999999998</v>
          </cell>
          <cell r="AN565">
            <v>0</v>
          </cell>
        </row>
        <row r="566">
          <cell r="A566">
            <v>44958</v>
          </cell>
          <cell r="H566" t="str">
            <v>VIGILANTE ARMADO - 12X36 DIURNO</v>
          </cell>
          <cell r="P566">
            <v>30</v>
          </cell>
          <cell r="R566">
            <v>14</v>
          </cell>
          <cell r="AC566">
            <v>307.81799999999998</v>
          </cell>
          <cell r="AN566">
            <v>0</v>
          </cell>
        </row>
        <row r="567">
          <cell r="A567">
            <v>44958</v>
          </cell>
          <cell r="H567" t="str">
            <v>VIGILANTE ARMADO - 220 H</v>
          </cell>
          <cell r="P567">
            <v>30</v>
          </cell>
          <cell r="R567">
            <v>17</v>
          </cell>
          <cell r="AC567">
            <v>373.779</v>
          </cell>
          <cell r="AN567">
            <v>0</v>
          </cell>
        </row>
        <row r="568">
          <cell r="A568">
            <v>44958</v>
          </cell>
          <cell r="H568" t="str">
            <v>VIGILANTE ARMADO - 220 H</v>
          </cell>
          <cell r="P568">
            <v>0</v>
          </cell>
          <cell r="R568">
            <v>0</v>
          </cell>
          <cell r="AC568">
            <v>0</v>
          </cell>
          <cell r="AN568">
            <v>0</v>
          </cell>
        </row>
        <row r="569">
          <cell r="A569">
            <v>44958</v>
          </cell>
          <cell r="H569" t="str">
            <v>VIGILANTE ARMADO - 220 H</v>
          </cell>
          <cell r="P569">
            <v>30</v>
          </cell>
          <cell r="R569">
            <v>17</v>
          </cell>
          <cell r="AC569">
            <v>373.779</v>
          </cell>
          <cell r="AN569">
            <v>0</v>
          </cell>
        </row>
        <row r="570">
          <cell r="A570">
            <v>44958</v>
          </cell>
          <cell r="H570" t="str">
            <v>VIGILANTE ARMADO - 220 H</v>
          </cell>
          <cell r="P570">
            <v>30</v>
          </cell>
          <cell r="R570">
            <v>17</v>
          </cell>
          <cell r="AC570">
            <v>373.779</v>
          </cell>
          <cell r="AN570">
            <v>0</v>
          </cell>
        </row>
        <row r="571">
          <cell r="A571">
            <v>44958</v>
          </cell>
          <cell r="H571" t="str">
            <v>VIGILANTE ARMADO - 220 H</v>
          </cell>
          <cell r="P571">
            <v>30</v>
          </cell>
          <cell r="R571">
            <v>17</v>
          </cell>
          <cell r="AC571">
            <v>373.779</v>
          </cell>
          <cell r="AN571">
            <v>0</v>
          </cell>
        </row>
        <row r="572">
          <cell r="A572">
            <v>44958</v>
          </cell>
          <cell r="H572" t="str">
            <v>VIGILANTE ARMADO - 220 H</v>
          </cell>
          <cell r="P572">
            <v>27</v>
          </cell>
          <cell r="R572">
            <v>17</v>
          </cell>
          <cell r="AC572">
            <v>307.81799999999998</v>
          </cell>
          <cell r="AN572">
            <v>0</v>
          </cell>
        </row>
        <row r="573">
          <cell r="A573">
            <v>44958</v>
          </cell>
          <cell r="H573" t="str">
            <v>VIGILANTE ARMADO - 220 H</v>
          </cell>
          <cell r="P573">
            <v>3</v>
          </cell>
          <cell r="R573">
            <v>3</v>
          </cell>
          <cell r="AC573">
            <v>65.960999999999999</v>
          </cell>
          <cell r="AN573">
            <v>0</v>
          </cell>
        </row>
        <row r="574">
          <cell r="A574">
            <v>44958</v>
          </cell>
          <cell r="H574" t="str">
            <v>VIGILANTE ARMADO - 12X36 NOTURNO</v>
          </cell>
          <cell r="P574">
            <v>14</v>
          </cell>
          <cell r="R574">
            <v>0</v>
          </cell>
          <cell r="AC574">
            <v>0</v>
          </cell>
          <cell r="AN574">
            <v>0</v>
          </cell>
        </row>
        <row r="575">
          <cell r="A575">
            <v>44958</v>
          </cell>
          <cell r="H575" t="str">
            <v>VIGILANTE ARMADO - 12X36 NOTURNO</v>
          </cell>
          <cell r="P575">
            <v>16</v>
          </cell>
          <cell r="R575">
            <v>8</v>
          </cell>
          <cell r="AC575">
            <v>175.89599999999999</v>
          </cell>
          <cell r="AN575">
            <v>0</v>
          </cell>
        </row>
        <row r="576">
          <cell r="A576">
            <v>44958</v>
          </cell>
          <cell r="H576" t="str">
            <v>VIGILANTE ARMADO - 12X36 NOTURNO</v>
          </cell>
          <cell r="P576">
            <v>30</v>
          </cell>
          <cell r="R576">
            <v>14</v>
          </cell>
          <cell r="AC576">
            <v>307.81799999999998</v>
          </cell>
          <cell r="AN576">
            <v>0</v>
          </cell>
        </row>
        <row r="577">
          <cell r="A577">
            <v>44958</v>
          </cell>
          <cell r="H577" t="str">
            <v>VIGILANTE ARMADO - 12X36 DIURNO</v>
          </cell>
          <cell r="P577">
            <v>25</v>
          </cell>
          <cell r="R577">
            <v>14</v>
          </cell>
          <cell r="AC577">
            <v>241.85700000000003</v>
          </cell>
          <cell r="AN577">
            <v>31.524500000000003</v>
          </cell>
        </row>
        <row r="578">
          <cell r="A578">
            <v>44958</v>
          </cell>
          <cell r="H578" t="str">
            <v>VIGILANTE ARMADO - 12X36 DIURNO</v>
          </cell>
          <cell r="P578">
            <v>5</v>
          </cell>
          <cell r="R578">
            <v>3</v>
          </cell>
          <cell r="AC578">
            <v>65.960999999999999</v>
          </cell>
          <cell r="AN578">
            <v>0</v>
          </cell>
        </row>
        <row r="579">
          <cell r="A579">
            <v>44958</v>
          </cell>
          <cell r="H579" t="str">
            <v>VIGILANTE ARMADO - 12X36 DIURNO</v>
          </cell>
          <cell r="P579">
            <v>0</v>
          </cell>
          <cell r="R579">
            <v>0</v>
          </cell>
          <cell r="AC579">
            <v>0</v>
          </cell>
          <cell r="AN579">
            <v>0</v>
          </cell>
        </row>
        <row r="580">
          <cell r="A580">
            <v>44958</v>
          </cell>
          <cell r="H580" t="str">
            <v>VIGILANTE ARMADO - 12X36 DIURNO</v>
          </cell>
          <cell r="P580">
            <v>30</v>
          </cell>
          <cell r="R580">
            <v>14</v>
          </cell>
          <cell r="AC580">
            <v>307.81799999999998</v>
          </cell>
          <cell r="AN580">
            <v>0</v>
          </cell>
        </row>
        <row r="581">
          <cell r="A581">
            <v>44958</v>
          </cell>
          <cell r="H581" t="str">
            <v>VIGILANTE ARMADO - 220 H</v>
          </cell>
          <cell r="P581">
            <v>30</v>
          </cell>
          <cell r="R581">
            <v>17</v>
          </cell>
          <cell r="AC581">
            <v>373.779</v>
          </cell>
          <cell r="AN581">
            <v>0</v>
          </cell>
        </row>
        <row r="582">
          <cell r="A582">
            <v>44958</v>
          </cell>
          <cell r="H582" t="str">
            <v>VIGILANTE ARMADO - 220 H</v>
          </cell>
          <cell r="P582">
            <v>30</v>
          </cell>
          <cell r="R582">
            <v>17</v>
          </cell>
          <cell r="AC582">
            <v>373.779</v>
          </cell>
          <cell r="AN582">
            <v>0</v>
          </cell>
        </row>
        <row r="583">
          <cell r="A583">
            <v>44958</v>
          </cell>
          <cell r="H583" t="str">
            <v>VIGILANTE ARMADO - 220 H</v>
          </cell>
          <cell r="P583">
            <v>24</v>
          </cell>
          <cell r="R583">
            <v>17</v>
          </cell>
          <cell r="AC583">
            <v>285.83099999999996</v>
          </cell>
          <cell r="AN583">
            <v>0</v>
          </cell>
        </row>
        <row r="584">
          <cell r="A584">
            <v>44958</v>
          </cell>
          <cell r="H584" t="str">
            <v>VIGILANTE ARMADO - 220 H</v>
          </cell>
          <cell r="P584">
            <v>6</v>
          </cell>
          <cell r="R584">
            <v>4</v>
          </cell>
          <cell r="AC584">
            <v>87.947999999999993</v>
          </cell>
          <cell r="AN584">
            <v>0</v>
          </cell>
        </row>
        <row r="585">
          <cell r="A585">
            <v>44958</v>
          </cell>
          <cell r="H585" t="str">
            <v>VIGILANTE ARMADO - 12X36 DIURNO</v>
          </cell>
          <cell r="P585">
            <v>30</v>
          </cell>
          <cell r="R585">
            <v>14</v>
          </cell>
          <cell r="AC585">
            <v>307.81799999999998</v>
          </cell>
          <cell r="AN585">
            <v>0</v>
          </cell>
        </row>
        <row r="586">
          <cell r="A586">
            <v>44958</v>
          </cell>
          <cell r="H586" t="str">
            <v>VIGILANTE ARMADO - 12X36 NOTURNO</v>
          </cell>
          <cell r="P586">
            <v>30</v>
          </cell>
          <cell r="R586">
            <v>14</v>
          </cell>
          <cell r="AC586">
            <v>307.81799999999998</v>
          </cell>
          <cell r="AN586">
            <v>0</v>
          </cell>
        </row>
        <row r="587">
          <cell r="A587">
            <v>44958</v>
          </cell>
          <cell r="H587" t="str">
            <v>VIGILANTE ARMADO - 12X36 DIURNO</v>
          </cell>
          <cell r="P587">
            <v>30</v>
          </cell>
          <cell r="R587">
            <v>14</v>
          </cell>
          <cell r="AC587">
            <v>175.89599999999999</v>
          </cell>
          <cell r="AN587">
            <v>0</v>
          </cell>
        </row>
        <row r="588">
          <cell r="A588">
            <v>44958</v>
          </cell>
          <cell r="H588" t="str">
            <v>VIGILANTE ARMADO - 12X36 NOTURNO</v>
          </cell>
          <cell r="P588">
            <v>14</v>
          </cell>
          <cell r="R588">
            <v>7</v>
          </cell>
          <cell r="AC588">
            <v>153.90899999999999</v>
          </cell>
          <cell r="AN588">
            <v>0</v>
          </cell>
        </row>
        <row r="589">
          <cell r="A589">
            <v>44958</v>
          </cell>
          <cell r="H589" t="str">
            <v>VIGILANTE ARMADO - 12X36 NOTURNO</v>
          </cell>
          <cell r="P589">
            <v>16</v>
          </cell>
          <cell r="R589">
            <v>7</v>
          </cell>
          <cell r="AC589">
            <v>153.90899999999999</v>
          </cell>
          <cell r="AN589">
            <v>0</v>
          </cell>
        </row>
        <row r="590">
          <cell r="A590">
            <v>44958</v>
          </cell>
          <cell r="H590" t="str">
            <v>VIGILANTE ARMADO - 220 H</v>
          </cell>
          <cell r="P590">
            <v>0</v>
          </cell>
          <cell r="R590">
            <v>0</v>
          </cell>
          <cell r="AC590">
            <v>0</v>
          </cell>
          <cell r="AN590">
            <v>0</v>
          </cell>
        </row>
        <row r="591">
          <cell r="A591">
            <v>44958</v>
          </cell>
          <cell r="H591" t="str">
            <v>VIGILANTE ARMADO - 220 H</v>
          </cell>
          <cell r="P591">
            <v>30</v>
          </cell>
          <cell r="R591">
            <v>17</v>
          </cell>
          <cell r="AC591">
            <v>373.779</v>
          </cell>
          <cell r="AN591">
            <v>0</v>
          </cell>
        </row>
        <row r="592">
          <cell r="A592">
            <v>44958</v>
          </cell>
          <cell r="H592" t="str">
            <v>VIGILANTE ARMADO - 220 H</v>
          </cell>
          <cell r="P592">
            <v>2</v>
          </cell>
          <cell r="R592">
            <v>3</v>
          </cell>
          <cell r="AC592">
            <v>0</v>
          </cell>
          <cell r="AN592">
            <v>0</v>
          </cell>
        </row>
        <row r="593">
          <cell r="A593">
            <v>44958</v>
          </cell>
          <cell r="H593" t="str">
            <v>VIGILANTE ARMADO - 220 H</v>
          </cell>
          <cell r="P593">
            <v>25</v>
          </cell>
          <cell r="R593">
            <v>14</v>
          </cell>
          <cell r="AC593">
            <v>307.81799999999998</v>
          </cell>
          <cell r="AN593">
            <v>0</v>
          </cell>
        </row>
        <row r="594">
          <cell r="A594">
            <v>44958</v>
          </cell>
          <cell r="H594" t="str">
            <v>VIGILANTE ARMADO - 220 H</v>
          </cell>
          <cell r="P594">
            <v>0</v>
          </cell>
          <cell r="R594">
            <v>0</v>
          </cell>
          <cell r="AC594">
            <v>0</v>
          </cell>
          <cell r="AN594">
            <v>0</v>
          </cell>
        </row>
        <row r="595">
          <cell r="A595">
            <v>44958</v>
          </cell>
          <cell r="H595" t="str">
            <v>VIGILANTE ARMADO - 220 H</v>
          </cell>
          <cell r="P595">
            <v>3</v>
          </cell>
          <cell r="R595">
            <v>3</v>
          </cell>
          <cell r="AC595">
            <v>65.960999999999999</v>
          </cell>
          <cell r="AN595">
            <v>0</v>
          </cell>
        </row>
        <row r="596">
          <cell r="A596">
            <v>44958</v>
          </cell>
          <cell r="H596" t="str">
            <v>VIGILANTE ARMADO - 220 H</v>
          </cell>
          <cell r="P596">
            <v>30</v>
          </cell>
          <cell r="R596">
            <v>17</v>
          </cell>
          <cell r="AC596">
            <v>373.779</v>
          </cell>
          <cell r="AN596">
            <v>0</v>
          </cell>
        </row>
        <row r="597">
          <cell r="A597">
            <v>44958</v>
          </cell>
          <cell r="H597" t="str">
            <v>VIGILANTE ARMADO - 220 H</v>
          </cell>
          <cell r="P597">
            <v>30</v>
          </cell>
          <cell r="R597">
            <v>17</v>
          </cell>
          <cell r="AC597">
            <v>373.779</v>
          </cell>
          <cell r="AN597">
            <v>0</v>
          </cell>
        </row>
        <row r="598">
          <cell r="A598">
            <v>44958</v>
          </cell>
          <cell r="H598" t="str">
            <v>VIGILANTE ARMADO - 220 H</v>
          </cell>
          <cell r="P598">
            <v>5</v>
          </cell>
          <cell r="R598">
            <v>3</v>
          </cell>
          <cell r="AC598">
            <v>65.960999999999999</v>
          </cell>
          <cell r="AN598">
            <v>0</v>
          </cell>
        </row>
        <row r="599">
          <cell r="A599">
            <v>44958</v>
          </cell>
          <cell r="H599" t="str">
            <v>VIGILANTE ARMADO - 220 H</v>
          </cell>
          <cell r="P599">
            <v>25</v>
          </cell>
          <cell r="R599">
            <v>14</v>
          </cell>
          <cell r="AC599">
            <v>307.81799999999998</v>
          </cell>
          <cell r="AN599">
            <v>0</v>
          </cell>
        </row>
        <row r="600">
          <cell r="A600">
            <v>44958</v>
          </cell>
          <cell r="H600" t="str">
            <v>VIGILANTE ARMADO - 220 H</v>
          </cell>
          <cell r="P600">
            <v>29</v>
          </cell>
          <cell r="R600">
            <v>17</v>
          </cell>
          <cell r="AC600">
            <v>351.79199999999997</v>
          </cell>
          <cell r="AN600">
            <v>0</v>
          </cell>
        </row>
        <row r="601">
          <cell r="A601">
            <v>44958</v>
          </cell>
          <cell r="H601" t="str">
            <v>VIGILANTE ARMADO - 220 H</v>
          </cell>
          <cell r="P601">
            <v>1</v>
          </cell>
          <cell r="R601">
            <v>1</v>
          </cell>
          <cell r="AC601">
            <v>21.986999999999998</v>
          </cell>
          <cell r="AN601">
            <v>0</v>
          </cell>
        </row>
        <row r="602">
          <cell r="A602">
            <v>44958</v>
          </cell>
          <cell r="H602" t="str">
            <v>VIGILANTE ARMADO - 220 H</v>
          </cell>
          <cell r="P602">
            <v>30</v>
          </cell>
          <cell r="R602">
            <v>17</v>
          </cell>
          <cell r="AC602">
            <v>307.81799999999998</v>
          </cell>
          <cell r="AN602">
            <v>0</v>
          </cell>
        </row>
        <row r="603">
          <cell r="A603">
            <v>44958</v>
          </cell>
          <cell r="H603" t="str">
            <v>VIGILANTE ARMADO - 12X36 DIURNO</v>
          </cell>
          <cell r="P603">
            <v>30</v>
          </cell>
          <cell r="R603">
            <v>14</v>
          </cell>
          <cell r="AC603">
            <v>307.81799999999998</v>
          </cell>
          <cell r="AN603">
            <v>0</v>
          </cell>
        </row>
        <row r="604">
          <cell r="A604">
            <v>44958</v>
          </cell>
          <cell r="H604" t="str">
            <v>VIGILANTE ARMADO - 12X36 NOTURNO</v>
          </cell>
          <cell r="P604">
            <v>0</v>
          </cell>
          <cell r="R604">
            <v>0</v>
          </cell>
          <cell r="AC604">
            <v>0</v>
          </cell>
          <cell r="AN604">
            <v>0</v>
          </cell>
        </row>
        <row r="605">
          <cell r="A605">
            <v>44958</v>
          </cell>
          <cell r="H605" t="str">
            <v>VIGILANTE ARMADO - 12X36 NOTURNO</v>
          </cell>
          <cell r="P605">
            <v>2</v>
          </cell>
          <cell r="R605">
            <v>0</v>
          </cell>
          <cell r="AC605">
            <v>0</v>
          </cell>
          <cell r="AN605">
            <v>0</v>
          </cell>
        </row>
        <row r="606">
          <cell r="A606">
            <v>44958</v>
          </cell>
          <cell r="H606" t="str">
            <v>VIGILANTE ARMADO - 12X36 NOTURNO</v>
          </cell>
          <cell r="P606">
            <v>28</v>
          </cell>
          <cell r="R606">
            <v>14</v>
          </cell>
          <cell r="AC606">
            <v>307.81799999999998</v>
          </cell>
          <cell r="AN606">
            <v>0</v>
          </cell>
        </row>
        <row r="607">
          <cell r="A607">
            <v>44958</v>
          </cell>
          <cell r="H607" t="str">
            <v>VIGILANTE ARMADO - 12X36 DIURNO</v>
          </cell>
          <cell r="P607">
            <v>30</v>
          </cell>
          <cell r="R607">
            <v>14</v>
          </cell>
          <cell r="AC607">
            <v>307.81799999999998</v>
          </cell>
          <cell r="AN607">
            <v>0</v>
          </cell>
        </row>
        <row r="608">
          <cell r="A608">
            <v>44958</v>
          </cell>
          <cell r="H608" t="str">
            <v>VIGILANTE ARMADO - 12X36 NOTURNO</v>
          </cell>
          <cell r="P608">
            <v>30</v>
          </cell>
          <cell r="R608">
            <v>14</v>
          </cell>
          <cell r="AC608">
            <v>307.81799999999998</v>
          </cell>
          <cell r="AN608">
            <v>0</v>
          </cell>
        </row>
        <row r="609">
          <cell r="A609">
            <v>44958</v>
          </cell>
          <cell r="H609" t="str">
            <v>VIGILANTE ARMADO - 220 H</v>
          </cell>
          <cell r="P609">
            <v>0</v>
          </cell>
          <cell r="R609">
            <v>0</v>
          </cell>
          <cell r="AC609">
            <v>0</v>
          </cell>
          <cell r="AN609">
            <v>0</v>
          </cell>
        </row>
        <row r="610">
          <cell r="A610">
            <v>44958</v>
          </cell>
          <cell r="H610" t="str">
            <v>VIGILANTE ARMADO - 220 H</v>
          </cell>
          <cell r="P610">
            <v>30</v>
          </cell>
          <cell r="R610">
            <v>17</v>
          </cell>
          <cell r="AC610">
            <v>373.779</v>
          </cell>
          <cell r="AN610">
            <v>0</v>
          </cell>
        </row>
        <row r="611">
          <cell r="A611">
            <v>44958</v>
          </cell>
          <cell r="H611" t="str">
            <v>VIGILANTE ARMADO - 220 H</v>
          </cell>
          <cell r="P611">
            <v>30</v>
          </cell>
          <cell r="R611">
            <v>17</v>
          </cell>
          <cell r="AC611">
            <v>373.779</v>
          </cell>
          <cell r="AN611">
            <v>0</v>
          </cell>
        </row>
        <row r="612">
          <cell r="A612">
            <v>44958</v>
          </cell>
          <cell r="H612" t="str">
            <v>VIGILANTE ARMADO - 220 H</v>
          </cell>
          <cell r="P612">
            <v>30</v>
          </cell>
          <cell r="R612">
            <v>17</v>
          </cell>
          <cell r="AC612">
            <v>373.779</v>
          </cell>
          <cell r="AN612">
            <v>0</v>
          </cell>
        </row>
        <row r="613">
          <cell r="A613">
            <v>44958</v>
          </cell>
          <cell r="H613" t="str">
            <v>VIGILANTE ARMADO - 220 H</v>
          </cell>
          <cell r="P613">
            <v>30</v>
          </cell>
          <cell r="R613">
            <v>17</v>
          </cell>
          <cell r="AC613">
            <v>373.779</v>
          </cell>
          <cell r="AN613">
            <v>0</v>
          </cell>
        </row>
        <row r="614">
          <cell r="A614">
            <v>44958</v>
          </cell>
          <cell r="H614" t="str">
            <v>VIGILANTE ARMADO - 12X36 NOTURNO</v>
          </cell>
          <cell r="P614">
            <v>29</v>
          </cell>
          <cell r="R614">
            <v>0</v>
          </cell>
          <cell r="AC614">
            <v>0</v>
          </cell>
          <cell r="AN614">
            <v>0</v>
          </cell>
        </row>
        <row r="615">
          <cell r="A615">
            <v>44958</v>
          </cell>
          <cell r="H615" t="str">
            <v>VIGILANTE ARMADO - 12X36 NOTURNO</v>
          </cell>
          <cell r="P615">
            <v>1</v>
          </cell>
          <cell r="R615">
            <v>0</v>
          </cell>
          <cell r="AC615">
            <v>0</v>
          </cell>
          <cell r="AN615">
            <v>0</v>
          </cell>
        </row>
        <row r="616">
          <cell r="A616">
            <v>44958</v>
          </cell>
          <cell r="H616" t="str">
            <v>VIGILANTE ARMADO - 12X36 NOTURNO</v>
          </cell>
          <cell r="P616">
            <v>2</v>
          </cell>
          <cell r="R616">
            <v>1</v>
          </cell>
          <cell r="AC616">
            <v>21.986999999999998</v>
          </cell>
          <cell r="AN616">
            <v>0</v>
          </cell>
        </row>
        <row r="617">
          <cell r="A617">
            <v>44958</v>
          </cell>
          <cell r="H617" t="str">
            <v>VIGILANTE ARMADO - 12X36 NOTURNO</v>
          </cell>
          <cell r="P617">
            <v>28</v>
          </cell>
          <cell r="R617">
            <v>13</v>
          </cell>
          <cell r="AC617">
            <v>285.83099999999996</v>
          </cell>
          <cell r="AN617">
            <v>0</v>
          </cell>
        </row>
        <row r="618">
          <cell r="A618">
            <v>44958</v>
          </cell>
          <cell r="H618" t="str">
            <v>VIGILANTE ARMADO - 12X36 DIURNO</v>
          </cell>
          <cell r="P618">
            <v>30</v>
          </cell>
          <cell r="R618">
            <v>14</v>
          </cell>
          <cell r="AC618">
            <v>307.81799999999998</v>
          </cell>
          <cell r="AN618">
            <v>0</v>
          </cell>
        </row>
        <row r="619">
          <cell r="A619">
            <v>44958</v>
          </cell>
          <cell r="H619" t="str">
            <v>VIGILANTE ARMADO - 12X36 DIURNO</v>
          </cell>
          <cell r="P619">
            <v>30</v>
          </cell>
          <cell r="R619">
            <v>14</v>
          </cell>
          <cell r="AC619">
            <v>307.81799999999998</v>
          </cell>
          <cell r="AN619">
            <v>0</v>
          </cell>
        </row>
        <row r="620">
          <cell r="A620">
            <v>44958</v>
          </cell>
          <cell r="H620" t="str">
            <v>VIGILANTE ARMADO - 12X36 DIURNO</v>
          </cell>
          <cell r="P620">
            <v>30</v>
          </cell>
          <cell r="R620">
            <v>14</v>
          </cell>
          <cell r="AC620">
            <v>307.81799999999998</v>
          </cell>
          <cell r="AN620">
            <v>0</v>
          </cell>
        </row>
        <row r="621">
          <cell r="A621">
            <v>44958</v>
          </cell>
          <cell r="H621" t="str">
            <v>VIGILANTE ARMADO - 12X36 DIURNO</v>
          </cell>
          <cell r="P621">
            <v>30</v>
          </cell>
          <cell r="R621">
            <v>14</v>
          </cell>
          <cell r="AC621">
            <v>307.81799999999998</v>
          </cell>
          <cell r="AN621">
            <v>0</v>
          </cell>
        </row>
        <row r="622">
          <cell r="A622">
            <v>44958</v>
          </cell>
          <cell r="H622" t="str">
            <v>VIGILANTE ARMADO - 220 H</v>
          </cell>
          <cell r="P622">
            <v>30</v>
          </cell>
          <cell r="R622">
            <v>17</v>
          </cell>
          <cell r="AC622">
            <v>373.779</v>
          </cell>
          <cell r="AN622">
            <v>0</v>
          </cell>
        </row>
        <row r="623">
          <cell r="A623">
            <v>44958</v>
          </cell>
          <cell r="H623" t="str">
            <v>VIGILANTE ARMADO - 12X36 NOTURNO</v>
          </cell>
          <cell r="P623">
            <v>25</v>
          </cell>
          <cell r="R623">
            <v>14</v>
          </cell>
          <cell r="AC623">
            <v>241.85700000000003</v>
          </cell>
          <cell r="AN623">
            <v>0</v>
          </cell>
        </row>
        <row r="624">
          <cell r="A624">
            <v>44958</v>
          </cell>
          <cell r="H624" t="str">
            <v>VIGILANTE ARMADO - 12X36 NOTURNO</v>
          </cell>
          <cell r="P624">
            <v>5</v>
          </cell>
          <cell r="R624">
            <v>3</v>
          </cell>
          <cell r="AC624">
            <v>65.960999999999999</v>
          </cell>
          <cell r="AN624">
            <v>0</v>
          </cell>
        </row>
        <row r="625">
          <cell r="A625">
            <v>44958</v>
          </cell>
          <cell r="H625" t="str">
            <v>VIGILANTE ARMADO - 12X36 NOTURNO</v>
          </cell>
          <cell r="P625">
            <v>30</v>
          </cell>
          <cell r="R625">
            <v>14</v>
          </cell>
          <cell r="AC625">
            <v>307.81799999999998</v>
          </cell>
          <cell r="AN625">
            <v>53.669399999999968</v>
          </cell>
        </row>
        <row r="626">
          <cell r="A626">
            <v>44958</v>
          </cell>
          <cell r="H626" t="str">
            <v>VIGILANTE ARMADO - 220 H</v>
          </cell>
          <cell r="P626">
            <v>10</v>
          </cell>
          <cell r="R626">
            <v>3</v>
          </cell>
          <cell r="AC626">
            <v>65.960999999999999</v>
          </cell>
          <cell r="AN626">
            <v>0</v>
          </cell>
        </row>
        <row r="627">
          <cell r="A627">
            <v>44958</v>
          </cell>
          <cell r="H627" t="str">
            <v>VIGILANTE ARMADO - 220 H</v>
          </cell>
          <cell r="P627">
            <v>20</v>
          </cell>
          <cell r="R627">
            <v>12</v>
          </cell>
          <cell r="AC627">
            <v>263.84399999999999</v>
          </cell>
          <cell r="AN627">
            <v>0</v>
          </cell>
        </row>
        <row r="628">
          <cell r="A628">
            <v>44958</v>
          </cell>
          <cell r="H628" t="str">
            <v>VIGILANTE ARMADO - 12X36 DIURNO</v>
          </cell>
          <cell r="P628">
            <v>7</v>
          </cell>
          <cell r="R628">
            <v>3</v>
          </cell>
          <cell r="AC628">
            <v>65.960999999999999</v>
          </cell>
          <cell r="AN628">
            <v>0</v>
          </cell>
        </row>
        <row r="629">
          <cell r="A629">
            <v>44958</v>
          </cell>
          <cell r="H629" t="str">
            <v>VIGILANTE ARMADO - 12X36 DIURNO</v>
          </cell>
          <cell r="P629">
            <v>21</v>
          </cell>
          <cell r="R629">
            <v>10</v>
          </cell>
          <cell r="AC629">
            <v>219.87</v>
          </cell>
          <cell r="AN629">
            <v>0</v>
          </cell>
        </row>
        <row r="630">
          <cell r="A630">
            <v>44958</v>
          </cell>
          <cell r="H630" t="str">
            <v>VIGILANTE ARMADO - 12X36 NOTURNO</v>
          </cell>
          <cell r="P630">
            <v>30</v>
          </cell>
          <cell r="R630">
            <v>14</v>
          </cell>
          <cell r="AC630">
            <v>307.81799999999998</v>
          </cell>
          <cell r="AN630">
            <v>0</v>
          </cell>
        </row>
        <row r="631">
          <cell r="A631">
            <v>44958</v>
          </cell>
          <cell r="H631" t="str">
            <v>VIGILANTE ARMADO - 12X36 DIURNO</v>
          </cell>
          <cell r="P631">
            <v>0</v>
          </cell>
          <cell r="R631">
            <v>0</v>
          </cell>
          <cell r="AC631">
            <v>0</v>
          </cell>
          <cell r="AN631">
            <v>0</v>
          </cell>
        </row>
        <row r="632">
          <cell r="A632">
            <v>44958</v>
          </cell>
          <cell r="H632" t="str">
            <v>VIGILANTE ARMADO - 12X36 DIURNO</v>
          </cell>
          <cell r="P632">
            <v>30</v>
          </cell>
          <cell r="R632">
            <v>14</v>
          </cell>
          <cell r="AC632">
            <v>307.81799999999998</v>
          </cell>
          <cell r="AN632">
            <v>0</v>
          </cell>
        </row>
        <row r="633">
          <cell r="A633">
            <v>44958</v>
          </cell>
          <cell r="H633" t="str">
            <v>VIGILANTE ARMADO - 12X36 NOTURNO</v>
          </cell>
          <cell r="P633">
            <v>26</v>
          </cell>
          <cell r="R633">
            <v>0</v>
          </cell>
          <cell r="AC633">
            <v>0</v>
          </cell>
          <cell r="AN633">
            <v>0</v>
          </cell>
        </row>
        <row r="634">
          <cell r="A634">
            <v>44958</v>
          </cell>
          <cell r="H634" t="str">
            <v>VIGILANTE ARMADO - 12X36 NOTURNO</v>
          </cell>
          <cell r="P634">
            <v>4</v>
          </cell>
          <cell r="R634">
            <v>2</v>
          </cell>
          <cell r="AC634">
            <v>43.973999999999997</v>
          </cell>
          <cell r="AN634">
            <v>0</v>
          </cell>
        </row>
        <row r="635">
          <cell r="A635">
            <v>44958</v>
          </cell>
          <cell r="H635" t="str">
            <v>VIGILANTE ARMADO - 220 H</v>
          </cell>
          <cell r="P635">
            <v>30</v>
          </cell>
          <cell r="R635">
            <v>17</v>
          </cell>
          <cell r="AC635">
            <v>373.779</v>
          </cell>
          <cell r="AN635">
            <v>0</v>
          </cell>
        </row>
        <row r="636">
          <cell r="A636">
            <v>44958</v>
          </cell>
          <cell r="H636" t="str">
            <v>VIGILANTE ARMADO - 12X36 NOTURNO</v>
          </cell>
          <cell r="P636">
            <v>30</v>
          </cell>
          <cell r="R636">
            <v>14</v>
          </cell>
          <cell r="AC636">
            <v>307.81799999999998</v>
          </cell>
          <cell r="AN636">
            <v>0</v>
          </cell>
        </row>
        <row r="637">
          <cell r="A637">
            <v>44958</v>
          </cell>
          <cell r="H637" t="str">
            <v>VIGILANTE ARMADO - 12X36 DIURNO</v>
          </cell>
          <cell r="P637">
            <v>30</v>
          </cell>
          <cell r="R637">
            <v>14</v>
          </cell>
          <cell r="AC637">
            <v>307.81799999999998</v>
          </cell>
          <cell r="AN637">
            <v>0</v>
          </cell>
        </row>
        <row r="638">
          <cell r="A638">
            <v>44958</v>
          </cell>
          <cell r="H638" t="str">
            <v>VIGILANTE ARMADO - 12X36 DIURNO</v>
          </cell>
          <cell r="P638">
            <v>30</v>
          </cell>
          <cell r="R638">
            <v>14</v>
          </cell>
          <cell r="AC638">
            <v>285.83099999999996</v>
          </cell>
          <cell r="AN638">
            <v>0</v>
          </cell>
        </row>
        <row r="639">
          <cell r="A639">
            <v>44958</v>
          </cell>
          <cell r="H639" t="str">
            <v>VIGILANTE ARMADO - 12X36 NOTURNO</v>
          </cell>
          <cell r="P639">
            <v>30</v>
          </cell>
          <cell r="R639">
            <v>14</v>
          </cell>
          <cell r="AC639">
            <v>307.81799999999998</v>
          </cell>
          <cell r="AN639">
            <v>0</v>
          </cell>
        </row>
        <row r="640">
          <cell r="A640">
            <v>44958</v>
          </cell>
          <cell r="H640" t="str">
            <v>VIGILANTE ARMADO - 220 H</v>
          </cell>
          <cell r="P640">
            <v>30</v>
          </cell>
          <cell r="R640">
            <v>17</v>
          </cell>
          <cell r="AC640">
            <v>373.779</v>
          </cell>
          <cell r="AN640">
            <v>0</v>
          </cell>
        </row>
        <row r="641">
          <cell r="A641">
            <v>44958</v>
          </cell>
          <cell r="H641" t="str">
            <v>VIGILANTE ARMADO - 220 H</v>
          </cell>
          <cell r="P641">
            <v>28</v>
          </cell>
          <cell r="R641">
            <v>17</v>
          </cell>
          <cell r="AC641">
            <v>373.779</v>
          </cell>
          <cell r="AN641">
            <v>0</v>
          </cell>
        </row>
        <row r="642">
          <cell r="A642">
            <v>44958</v>
          </cell>
          <cell r="H642" t="str">
            <v>VIGILANTE ARMADO - 220 H</v>
          </cell>
          <cell r="P642">
            <v>1</v>
          </cell>
          <cell r="R642">
            <v>1</v>
          </cell>
          <cell r="AC642">
            <v>21.986999999999998</v>
          </cell>
          <cell r="AN642">
            <v>0</v>
          </cell>
        </row>
        <row r="643">
          <cell r="A643">
            <v>44958</v>
          </cell>
          <cell r="H643" t="str">
            <v>VIGILANTE ARMADO - 220 H</v>
          </cell>
          <cell r="P643">
            <v>1</v>
          </cell>
          <cell r="R643">
            <v>1</v>
          </cell>
          <cell r="AC643">
            <v>21.986999999999998</v>
          </cell>
          <cell r="AN643">
            <v>0</v>
          </cell>
        </row>
        <row r="644">
          <cell r="A644">
            <v>44958</v>
          </cell>
          <cell r="H644" t="str">
            <v>VIGILANTE ARMADO - 12X36 DIURNO</v>
          </cell>
          <cell r="P644">
            <v>30</v>
          </cell>
          <cell r="R644">
            <v>14</v>
          </cell>
          <cell r="AC644">
            <v>307.81799999999998</v>
          </cell>
          <cell r="AN644">
            <v>0</v>
          </cell>
        </row>
        <row r="645">
          <cell r="A645">
            <v>44958</v>
          </cell>
          <cell r="H645" t="str">
            <v>VIGILANTE ARMADO - 12X36 DIURNO</v>
          </cell>
          <cell r="P645">
            <v>0</v>
          </cell>
          <cell r="R645">
            <v>0</v>
          </cell>
          <cell r="AC645">
            <v>0</v>
          </cell>
          <cell r="AN645">
            <v>0</v>
          </cell>
        </row>
        <row r="646">
          <cell r="A646">
            <v>44958</v>
          </cell>
          <cell r="H646" t="str">
            <v>VIGILANTE ARMADO - 12X36 DIURNO</v>
          </cell>
          <cell r="P646">
            <v>5</v>
          </cell>
          <cell r="R646">
            <v>3</v>
          </cell>
          <cell r="AC646">
            <v>43.973999999999997</v>
          </cell>
          <cell r="AN646">
            <v>0</v>
          </cell>
        </row>
        <row r="647">
          <cell r="A647">
            <v>44958</v>
          </cell>
          <cell r="H647" t="str">
            <v>VIGILANTE ARMADO - 12X36 DIURNO</v>
          </cell>
          <cell r="P647">
            <v>25</v>
          </cell>
          <cell r="R647">
            <v>8</v>
          </cell>
          <cell r="AC647">
            <v>175.89599999999999</v>
          </cell>
          <cell r="AN647">
            <v>0</v>
          </cell>
        </row>
        <row r="648">
          <cell r="A648">
            <v>44958</v>
          </cell>
          <cell r="H648" t="str">
            <v>VIGILANTE ARMADO - 12X36 DIURNO</v>
          </cell>
          <cell r="P648">
            <v>30</v>
          </cell>
          <cell r="R648">
            <v>14</v>
          </cell>
          <cell r="AC648">
            <v>307.81799999999998</v>
          </cell>
          <cell r="AN648">
            <v>0</v>
          </cell>
        </row>
        <row r="649">
          <cell r="A649">
            <v>44958</v>
          </cell>
          <cell r="H649" t="str">
            <v>VIGILANTE ARMADO - 12X36 NOTURNO</v>
          </cell>
          <cell r="P649">
            <v>0</v>
          </cell>
          <cell r="R649">
            <v>0</v>
          </cell>
          <cell r="AC649">
            <v>0</v>
          </cell>
          <cell r="AN649">
            <v>0</v>
          </cell>
        </row>
        <row r="650">
          <cell r="A650">
            <v>44958</v>
          </cell>
          <cell r="H650" t="str">
            <v>VIGILANTE ARMADO - 12X36 NOTURNO</v>
          </cell>
          <cell r="P650">
            <v>30</v>
          </cell>
          <cell r="R650">
            <v>14</v>
          </cell>
          <cell r="AC650">
            <v>307.81799999999998</v>
          </cell>
          <cell r="AN650">
            <v>0</v>
          </cell>
        </row>
        <row r="651">
          <cell r="A651">
            <v>44958</v>
          </cell>
          <cell r="H651" t="str">
            <v>VIGILANTE ARMADO - 12X36 NOTURNO</v>
          </cell>
          <cell r="P651">
            <v>30</v>
          </cell>
          <cell r="R651">
            <v>14</v>
          </cell>
          <cell r="AC651">
            <v>307.81799999999998</v>
          </cell>
          <cell r="AN651">
            <v>0</v>
          </cell>
        </row>
        <row r="652">
          <cell r="A652">
            <v>44958</v>
          </cell>
          <cell r="H652" t="str">
            <v>VIGILANTE ARMADO - 12X36 NOTURNO</v>
          </cell>
          <cell r="P652">
            <v>30</v>
          </cell>
          <cell r="R652">
            <v>14</v>
          </cell>
          <cell r="AC652">
            <v>307.81799999999998</v>
          </cell>
          <cell r="AN652">
            <v>0</v>
          </cell>
        </row>
        <row r="653">
          <cell r="A653">
            <v>44958</v>
          </cell>
          <cell r="H653" t="str">
            <v>VIGILANTE ARMADO - 12X36 DIURNO</v>
          </cell>
          <cell r="P653">
            <v>30</v>
          </cell>
          <cell r="R653">
            <v>14</v>
          </cell>
          <cell r="AC653">
            <v>307.81799999999998</v>
          </cell>
          <cell r="AN653">
            <v>0</v>
          </cell>
        </row>
        <row r="654">
          <cell r="A654">
            <v>44958</v>
          </cell>
          <cell r="H654" t="str">
            <v>VIGILANTE ARMADO - 12X36 NOTURNO</v>
          </cell>
          <cell r="P654">
            <v>30</v>
          </cell>
          <cell r="R654">
            <v>14</v>
          </cell>
          <cell r="AC654">
            <v>307.81799999999998</v>
          </cell>
          <cell r="AN654">
            <v>0</v>
          </cell>
        </row>
        <row r="655">
          <cell r="A655">
            <v>44958</v>
          </cell>
          <cell r="H655" t="str">
            <v>VIGILANTE ARMADO - 220 H</v>
          </cell>
          <cell r="P655">
            <v>30</v>
          </cell>
          <cell r="R655">
            <v>17</v>
          </cell>
          <cell r="AC655">
            <v>373.779</v>
          </cell>
          <cell r="AN655">
            <v>0</v>
          </cell>
        </row>
        <row r="656">
          <cell r="A656">
            <v>44958</v>
          </cell>
          <cell r="H656" t="str">
            <v>VIGILANTE ARMADO - 12X36 DIURNO</v>
          </cell>
          <cell r="P656">
            <v>29</v>
          </cell>
          <cell r="R656">
            <v>14</v>
          </cell>
          <cell r="AC656">
            <v>285.83099999999996</v>
          </cell>
          <cell r="AN656">
            <v>0</v>
          </cell>
        </row>
        <row r="657">
          <cell r="A657">
            <v>44958</v>
          </cell>
          <cell r="H657" t="str">
            <v>VIGILANTE ARMADO - 12X36 DIURNO</v>
          </cell>
          <cell r="P657">
            <v>1</v>
          </cell>
          <cell r="R657">
            <v>1</v>
          </cell>
          <cell r="AC657">
            <v>21.986999999999998</v>
          </cell>
          <cell r="AN657">
            <v>0</v>
          </cell>
        </row>
        <row r="658">
          <cell r="A658">
            <v>44958</v>
          </cell>
          <cell r="H658" t="str">
            <v>VIGILANTE ARMADO - 12X36 DIURNO</v>
          </cell>
          <cell r="P658">
            <v>30</v>
          </cell>
          <cell r="R658">
            <v>14</v>
          </cell>
          <cell r="AC658">
            <v>307.81799999999998</v>
          </cell>
          <cell r="AN658">
            <v>0</v>
          </cell>
        </row>
        <row r="659">
          <cell r="A659">
            <v>44958</v>
          </cell>
          <cell r="H659" t="str">
            <v>VIGILANTE ARMADO - 12X36 NOTURNO</v>
          </cell>
          <cell r="P659">
            <v>30</v>
          </cell>
          <cell r="R659">
            <v>14</v>
          </cell>
          <cell r="AC659">
            <v>307.81799999999998</v>
          </cell>
          <cell r="AN659">
            <v>0</v>
          </cell>
        </row>
        <row r="660">
          <cell r="A660">
            <v>44958</v>
          </cell>
          <cell r="H660" t="str">
            <v>VIGILANTE ARMADO - 12X36 NOTURNO</v>
          </cell>
          <cell r="P660">
            <v>30</v>
          </cell>
          <cell r="R660">
            <v>14</v>
          </cell>
          <cell r="AC660">
            <v>307.81799999999998</v>
          </cell>
          <cell r="AN660">
            <v>0</v>
          </cell>
        </row>
        <row r="661">
          <cell r="A661">
            <v>44958</v>
          </cell>
          <cell r="H661" t="str">
            <v>VIGILANTE ARMADO - 12X36 DIURNO</v>
          </cell>
          <cell r="P661">
            <v>29</v>
          </cell>
          <cell r="R661">
            <v>14</v>
          </cell>
          <cell r="AC661">
            <v>285.83099999999996</v>
          </cell>
          <cell r="AN661">
            <v>0</v>
          </cell>
        </row>
        <row r="662">
          <cell r="A662">
            <v>44958</v>
          </cell>
          <cell r="H662" t="str">
            <v>VIGILANTE ARMADO - 12X36 DIURNO</v>
          </cell>
          <cell r="P662">
            <v>1</v>
          </cell>
          <cell r="R662">
            <v>1</v>
          </cell>
          <cell r="AC662">
            <v>21.986999999999998</v>
          </cell>
          <cell r="AN662">
            <v>0</v>
          </cell>
        </row>
        <row r="663">
          <cell r="A663">
            <v>44958</v>
          </cell>
          <cell r="H663" t="str">
            <v>VIGILANTE ARMADO - 12X36 NOTURNO</v>
          </cell>
          <cell r="P663">
            <v>30</v>
          </cell>
          <cell r="R663">
            <v>14</v>
          </cell>
          <cell r="AC663">
            <v>307.81799999999998</v>
          </cell>
          <cell r="AN663">
            <v>0</v>
          </cell>
        </row>
        <row r="664">
          <cell r="A664">
            <v>44958</v>
          </cell>
          <cell r="H664" t="str">
            <v>VIGILANTE ARMADO - 12X36 NOTURNO</v>
          </cell>
          <cell r="P664">
            <v>30</v>
          </cell>
          <cell r="R664">
            <v>14</v>
          </cell>
          <cell r="AC664">
            <v>307.81799999999998</v>
          </cell>
          <cell r="AN664">
            <v>0</v>
          </cell>
        </row>
        <row r="665">
          <cell r="A665">
            <v>44958</v>
          </cell>
          <cell r="H665" t="str">
            <v>VIGILANTE ARMADO - 12X36 DIURNO</v>
          </cell>
          <cell r="P665">
            <v>27</v>
          </cell>
          <cell r="R665">
            <v>14</v>
          </cell>
          <cell r="AC665">
            <v>263.84399999999999</v>
          </cell>
          <cell r="AN665">
            <v>0</v>
          </cell>
        </row>
        <row r="666">
          <cell r="A666">
            <v>44958</v>
          </cell>
          <cell r="H666" t="str">
            <v>VIGILANTE ARMADO - 12X36 DIURNO</v>
          </cell>
          <cell r="P666">
            <v>3</v>
          </cell>
          <cell r="R666">
            <v>2</v>
          </cell>
          <cell r="AC666">
            <v>43.973999999999997</v>
          </cell>
          <cell r="AN666">
            <v>0</v>
          </cell>
        </row>
        <row r="667">
          <cell r="A667">
            <v>44986</v>
          </cell>
          <cell r="H667" t="str">
            <v>VIGILANTE ARMADO - 220 H</v>
          </cell>
          <cell r="P667">
            <v>25</v>
          </cell>
          <cell r="R667">
            <v>18</v>
          </cell>
          <cell r="AC667">
            <v>329.80500000000001</v>
          </cell>
          <cell r="AN667">
            <v>0</v>
          </cell>
        </row>
        <row r="668">
          <cell r="A668">
            <v>44986</v>
          </cell>
          <cell r="H668" t="str">
            <v>VIGILANTE ARMADO - 220 H</v>
          </cell>
          <cell r="P668">
            <v>5</v>
          </cell>
          <cell r="R668">
            <v>5</v>
          </cell>
          <cell r="AC668">
            <v>109.935</v>
          </cell>
          <cell r="AN668">
            <v>0</v>
          </cell>
        </row>
        <row r="669">
          <cell r="A669">
            <v>44986</v>
          </cell>
          <cell r="H669" t="str">
            <v>VIGILANTE ARMADO - 220 H</v>
          </cell>
          <cell r="P669">
            <v>30</v>
          </cell>
          <cell r="R669">
            <v>23</v>
          </cell>
          <cell r="AC669">
            <v>505.70099999999996</v>
          </cell>
          <cell r="AN669">
            <v>0</v>
          </cell>
        </row>
        <row r="670">
          <cell r="A670">
            <v>44986</v>
          </cell>
          <cell r="H670" t="str">
            <v>VIGILANTE ARMADO - 220 H</v>
          </cell>
          <cell r="P670">
            <v>30</v>
          </cell>
          <cell r="R670">
            <v>23</v>
          </cell>
          <cell r="AC670">
            <v>505.70099999999996</v>
          </cell>
          <cell r="AN670">
            <v>0</v>
          </cell>
        </row>
        <row r="671">
          <cell r="A671">
            <v>44986</v>
          </cell>
          <cell r="H671" t="str">
            <v>VIGILANTE ARMADO - 220 H</v>
          </cell>
          <cell r="P671">
            <v>30</v>
          </cell>
          <cell r="R671">
            <v>23</v>
          </cell>
          <cell r="AC671">
            <v>505.70099999999996</v>
          </cell>
          <cell r="AN671">
            <v>0</v>
          </cell>
        </row>
        <row r="672">
          <cell r="A672">
            <v>44986</v>
          </cell>
          <cell r="H672" t="str">
            <v>VIGILANTE ARMADO - 220 H</v>
          </cell>
          <cell r="P672">
            <v>30</v>
          </cell>
          <cell r="R672">
            <v>23</v>
          </cell>
          <cell r="AC672">
            <v>505.70099999999996</v>
          </cell>
          <cell r="AN672">
            <v>0</v>
          </cell>
        </row>
        <row r="673">
          <cell r="A673">
            <v>44986</v>
          </cell>
          <cell r="H673" t="str">
            <v>VIGILANTE ARMADO - 12X36 NOTURNO</v>
          </cell>
          <cell r="P673">
            <v>16</v>
          </cell>
          <cell r="R673">
            <v>9</v>
          </cell>
          <cell r="AC673">
            <v>197.88300000000001</v>
          </cell>
          <cell r="AN673">
            <v>0</v>
          </cell>
        </row>
        <row r="674">
          <cell r="A674">
            <v>44986</v>
          </cell>
          <cell r="H674" t="str">
            <v>VIGILANTE ARMADO - 12X36 NOTURNO</v>
          </cell>
          <cell r="P674">
            <v>14</v>
          </cell>
          <cell r="R674">
            <v>7</v>
          </cell>
          <cell r="AC674">
            <v>153.90899999999999</v>
          </cell>
          <cell r="AN674">
            <v>0</v>
          </cell>
        </row>
        <row r="675">
          <cell r="A675">
            <v>44986</v>
          </cell>
          <cell r="H675" t="str">
            <v>VIGILANTE ARMADO - 12X36 NOTURNO</v>
          </cell>
          <cell r="P675">
            <v>30</v>
          </cell>
          <cell r="R675">
            <v>15</v>
          </cell>
          <cell r="AC675">
            <v>329.80500000000001</v>
          </cell>
          <cell r="AN675">
            <v>252.86939999999998</v>
          </cell>
        </row>
        <row r="676">
          <cell r="A676">
            <v>44986</v>
          </cell>
          <cell r="H676" t="str">
            <v>VIGILANTE ARMADO - 12X36 NOTURNO</v>
          </cell>
          <cell r="P676">
            <v>6</v>
          </cell>
          <cell r="R676">
            <v>3</v>
          </cell>
          <cell r="AC676">
            <v>65.960999999999999</v>
          </cell>
          <cell r="AN676">
            <v>0</v>
          </cell>
        </row>
        <row r="677">
          <cell r="A677">
            <v>44986</v>
          </cell>
          <cell r="H677" t="str">
            <v>VIGILANTE ARMADO - 12X36 NOTURNO</v>
          </cell>
          <cell r="P677">
            <v>24</v>
          </cell>
          <cell r="R677">
            <v>13</v>
          </cell>
          <cell r="AC677">
            <v>285.83099999999996</v>
          </cell>
          <cell r="AN677">
            <v>0</v>
          </cell>
        </row>
        <row r="678">
          <cell r="A678">
            <v>44986</v>
          </cell>
          <cell r="H678" t="str">
            <v>VIGILANTE ARMADO - 12X36 DIURNO</v>
          </cell>
          <cell r="P678">
            <v>5</v>
          </cell>
          <cell r="R678">
            <v>3</v>
          </cell>
          <cell r="AC678">
            <v>65.960999999999999</v>
          </cell>
          <cell r="AN678">
            <v>0</v>
          </cell>
        </row>
        <row r="679">
          <cell r="A679">
            <v>44986</v>
          </cell>
          <cell r="H679" t="str">
            <v>VIGILANTE ARMADO - 12X36 DIURNO</v>
          </cell>
          <cell r="P679">
            <v>25</v>
          </cell>
          <cell r="R679">
            <v>12</v>
          </cell>
          <cell r="AC679">
            <v>219.87</v>
          </cell>
          <cell r="AN679">
            <v>0</v>
          </cell>
        </row>
        <row r="680">
          <cell r="A680">
            <v>44986</v>
          </cell>
          <cell r="H680" t="str">
            <v>VIGILANTE ARMADO - 12X36 NOTURNO</v>
          </cell>
          <cell r="P680">
            <v>30</v>
          </cell>
          <cell r="R680">
            <v>16</v>
          </cell>
          <cell r="AC680">
            <v>351.79199999999997</v>
          </cell>
          <cell r="AN680">
            <v>12.869399999999985</v>
          </cell>
        </row>
        <row r="681">
          <cell r="A681">
            <v>44986</v>
          </cell>
          <cell r="H681" t="str">
            <v>VIGILANTE ARMADO - 12X36 NOTURNO</v>
          </cell>
          <cell r="P681">
            <v>30</v>
          </cell>
          <cell r="R681">
            <v>15</v>
          </cell>
          <cell r="AC681">
            <v>329.80500000000001</v>
          </cell>
          <cell r="AN681">
            <v>0</v>
          </cell>
        </row>
        <row r="682">
          <cell r="A682">
            <v>44986</v>
          </cell>
          <cell r="H682" t="str">
            <v>VIGILANTE ARMADO - 12X36 DIURNO</v>
          </cell>
          <cell r="P682">
            <v>30</v>
          </cell>
          <cell r="R682">
            <v>16</v>
          </cell>
          <cell r="AC682">
            <v>351.79199999999997</v>
          </cell>
          <cell r="AN682">
            <v>0</v>
          </cell>
        </row>
        <row r="683">
          <cell r="A683">
            <v>44986</v>
          </cell>
          <cell r="H683" t="str">
            <v>VIGILANTE ARMADO - 12X36 NOTURNO</v>
          </cell>
          <cell r="P683">
            <v>30</v>
          </cell>
          <cell r="R683">
            <v>16</v>
          </cell>
          <cell r="AC683">
            <v>351.79199999999997</v>
          </cell>
          <cell r="AN683">
            <v>0</v>
          </cell>
        </row>
        <row r="684">
          <cell r="A684">
            <v>44986</v>
          </cell>
          <cell r="H684" t="str">
            <v>VIGILANTE ARMADO - 220 H</v>
          </cell>
          <cell r="P684">
            <v>5</v>
          </cell>
          <cell r="R684">
            <v>3</v>
          </cell>
          <cell r="AC684">
            <v>65.960999999999999</v>
          </cell>
          <cell r="AN684">
            <v>0</v>
          </cell>
        </row>
        <row r="685">
          <cell r="A685">
            <v>44986</v>
          </cell>
          <cell r="H685" t="str">
            <v>VIGILANTE ARMADO - 220 H</v>
          </cell>
          <cell r="P685">
            <v>25</v>
          </cell>
          <cell r="R685">
            <v>20</v>
          </cell>
          <cell r="AC685">
            <v>439.74</v>
          </cell>
          <cell r="AN685">
            <v>0</v>
          </cell>
        </row>
        <row r="686">
          <cell r="A686">
            <v>44986</v>
          </cell>
          <cell r="H686" t="str">
            <v>VIGILANTE ARMADO - 12X36 DIURNO</v>
          </cell>
          <cell r="P686">
            <v>30</v>
          </cell>
          <cell r="R686">
            <v>15</v>
          </cell>
          <cell r="AC686">
            <v>329.80500000000001</v>
          </cell>
          <cell r="AN686">
            <v>66.869399999999985</v>
          </cell>
        </row>
        <row r="687">
          <cell r="A687">
            <v>44986</v>
          </cell>
          <cell r="H687" t="str">
            <v>VIGILANTE ARMADO - 220 H</v>
          </cell>
          <cell r="P687">
            <v>30</v>
          </cell>
          <cell r="R687">
            <v>23</v>
          </cell>
          <cell r="AC687">
            <v>505.70099999999996</v>
          </cell>
          <cell r="AN687">
            <v>250.6694</v>
          </cell>
        </row>
        <row r="688">
          <cell r="A688">
            <v>44986</v>
          </cell>
          <cell r="H688" t="str">
            <v>VIGILANTE ARMADO - 12X36 NOTURNO</v>
          </cell>
          <cell r="P688">
            <v>30</v>
          </cell>
          <cell r="R688">
            <v>16</v>
          </cell>
          <cell r="AC688">
            <v>351.79199999999997</v>
          </cell>
          <cell r="AN688">
            <v>0</v>
          </cell>
        </row>
        <row r="689">
          <cell r="A689">
            <v>44986</v>
          </cell>
          <cell r="H689" t="str">
            <v>VIGILANTE ARMADO - 12X36 NOTURNO</v>
          </cell>
          <cell r="P689">
            <v>30</v>
          </cell>
          <cell r="R689">
            <v>15</v>
          </cell>
          <cell r="AC689">
            <v>329.80500000000001</v>
          </cell>
          <cell r="AN689">
            <v>0</v>
          </cell>
        </row>
        <row r="690">
          <cell r="A690">
            <v>44986</v>
          </cell>
          <cell r="H690" t="str">
            <v>VIGILANTE ARMADO - 12X36 DIURNO</v>
          </cell>
          <cell r="P690">
            <v>3</v>
          </cell>
          <cell r="R690">
            <v>1</v>
          </cell>
          <cell r="AC690">
            <v>21.986999999999998</v>
          </cell>
          <cell r="AN690">
            <v>0</v>
          </cell>
        </row>
        <row r="691">
          <cell r="A691">
            <v>44986</v>
          </cell>
          <cell r="H691" t="str">
            <v>VIGILANTE ARMADO - 12X36 DIURNO</v>
          </cell>
          <cell r="P691">
            <v>27</v>
          </cell>
          <cell r="R691">
            <v>14</v>
          </cell>
          <cell r="AC691">
            <v>307.81799999999998</v>
          </cell>
          <cell r="AN691">
            <v>0</v>
          </cell>
        </row>
        <row r="692">
          <cell r="A692">
            <v>44986</v>
          </cell>
          <cell r="H692" t="str">
            <v>VIGILANTE ARMADO - 12X36 DIURNO</v>
          </cell>
          <cell r="P692">
            <v>30</v>
          </cell>
          <cell r="R692">
            <v>15</v>
          </cell>
          <cell r="AC692">
            <v>329.80500000000001</v>
          </cell>
          <cell r="AN692">
            <v>0</v>
          </cell>
        </row>
        <row r="693">
          <cell r="A693">
            <v>44986</v>
          </cell>
          <cell r="H693" t="str">
            <v>VIGILANTE ARMADO - 12X36 DIURNO</v>
          </cell>
          <cell r="P693">
            <v>30</v>
          </cell>
          <cell r="R693">
            <v>15</v>
          </cell>
          <cell r="AC693">
            <v>329.80500000000001</v>
          </cell>
          <cell r="AN693">
            <v>153.86939999999998</v>
          </cell>
        </row>
        <row r="694">
          <cell r="A694">
            <v>44986</v>
          </cell>
          <cell r="H694" t="str">
            <v>VIGILANTE ARMADO - 12X36 DIURNO</v>
          </cell>
          <cell r="P694">
            <v>25</v>
          </cell>
          <cell r="R694">
            <v>13</v>
          </cell>
          <cell r="AC694">
            <v>285.83099999999996</v>
          </cell>
          <cell r="AN694">
            <v>0</v>
          </cell>
        </row>
        <row r="695">
          <cell r="A695">
            <v>44986</v>
          </cell>
          <cell r="H695" t="str">
            <v>VIGILANTE ARMADO - 12X36 DIURNO</v>
          </cell>
          <cell r="P695">
            <v>5</v>
          </cell>
          <cell r="R695">
            <v>3</v>
          </cell>
          <cell r="AC695">
            <v>65.960999999999999</v>
          </cell>
          <cell r="AN695">
            <v>0</v>
          </cell>
        </row>
        <row r="696">
          <cell r="A696">
            <v>44986</v>
          </cell>
          <cell r="H696" t="str">
            <v>VIGILANTE ARMADO - 12X36 DIURNO</v>
          </cell>
          <cell r="P696">
            <v>30</v>
          </cell>
          <cell r="R696">
            <v>15</v>
          </cell>
          <cell r="AC696">
            <v>329.80500000000001</v>
          </cell>
          <cell r="AN696">
            <v>0</v>
          </cell>
        </row>
        <row r="697">
          <cell r="A697">
            <v>44986</v>
          </cell>
          <cell r="H697" t="str">
            <v>VIGILANTE ARMADO - 220 H</v>
          </cell>
          <cell r="P697">
            <v>30</v>
          </cell>
          <cell r="R697">
            <v>23</v>
          </cell>
          <cell r="AC697">
            <v>505.70099999999996</v>
          </cell>
          <cell r="AN697">
            <v>0</v>
          </cell>
        </row>
        <row r="698">
          <cell r="A698">
            <v>44986</v>
          </cell>
          <cell r="H698" t="str">
            <v>VIGILANTE ARMADO - 12X36 NOTURNO</v>
          </cell>
          <cell r="P698">
            <v>30</v>
          </cell>
          <cell r="R698">
            <v>16</v>
          </cell>
          <cell r="AC698">
            <v>351.79199999999997</v>
          </cell>
          <cell r="AN698">
            <v>0</v>
          </cell>
        </row>
        <row r="699">
          <cell r="A699">
            <v>44986</v>
          </cell>
          <cell r="H699" t="str">
            <v>VIGILANTE ARMADO - 220 H</v>
          </cell>
          <cell r="P699">
            <v>10</v>
          </cell>
          <cell r="R699">
            <v>9</v>
          </cell>
          <cell r="AC699">
            <v>197.88300000000001</v>
          </cell>
          <cell r="AN699">
            <v>0</v>
          </cell>
        </row>
        <row r="700">
          <cell r="A700">
            <v>44986</v>
          </cell>
          <cell r="H700" t="str">
            <v>VIGILANTE ARMADO - 220 H</v>
          </cell>
          <cell r="P700">
            <v>20</v>
          </cell>
          <cell r="R700">
            <v>14</v>
          </cell>
          <cell r="AC700">
            <v>307.81799999999998</v>
          </cell>
          <cell r="AN700">
            <v>0</v>
          </cell>
        </row>
        <row r="701">
          <cell r="A701">
            <v>44986</v>
          </cell>
          <cell r="H701" t="str">
            <v>VIGILANTE ARMADO - 220 H</v>
          </cell>
          <cell r="P701">
            <v>30</v>
          </cell>
          <cell r="R701">
            <v>23</v>
          </cell>
          <cell r="AC701">
            <v>505.70099999999996</v>
          </cell>
          <cell r="AN701">
            <v>0</v>
          </cell>
        </row>
        <row r="702">
          <cell r="A702">
            <v>44986</v>
          </cell>
          <cell r="H702" t="str">
            <v>VIGILANTE ARMADO - 12X36 DIURNO</v>
          </cell>
          <cell r="P702">
            <v>29</v>
          </cell>
          <cell r="R702">
            <v>16</v>
          </cell>
          <cell r="AC702">
            <v>351.79199999999997</v>
          </cell>
          <cell r="AN702">
            <v>17.240419999999972</v>
          </cell>
        </row>
        <row r="703">
          <cell r="A703">
            <v>44986</v>
          </cell>
          <cell r="H703" t="str">
            <v>VIGILANTE ARMADO - 12X36 DIURNO</v>
          </cell>
          <cell r="P703">
            <v>1</v>
          </cell>
          <cell r="R703">
            <v>1</v>
          </cell>
          <cell r="AC703">
            <v>21.986999999999998</v>
          </cell>
          <cell r="AN703">
            <v>0</v>
          </cell>
        </row>
        <row r="704">
          <cell r="A704">
            <v>44986</v>
          </cell>
          <cell r="H704" t="str">
            <v>VIGILANTE ARMADO - 12X36 DIURNO</v>
          </cell>
          <cell r="P704">
            <v>30</v>
          </cell>
          <cell r="R704">
            <v>16</v>
          </cell>
          <cell r="AC704">
            <v>351.79199999999997</v>
          </cell>
          <cell r="AN704">
            <v>0</v>
          </cell>
        </row>
        <row r="705">
          <cell r="A705">
            <v>44986</v>
          </cell>
          <cell r="H705" t="str">
            <v>VIGILANTE ARMADO - 220 H</v>
          </cell>
          <cell r="P705">
            <v>7</v>
          </cell>
          <cell r="R705">
            <v>6</v>
          </cell>
          <cell r="AC705">
            <v>131.922</v>
          </cell>
          <cell r="AN705">
            <v>0</v>
          </cell>
        </row>
        <row r="706">
          <cell r="A706">
            <v>44986</v>
          </cell>
          <cell r="H706" t="str">
            <v>VIGILANTE ARMADO - 220 H</v>
          </cell>
          <cell r="P706">
            <v>23</v>
          </cell>
          <cell r="R706">
            <v>17</v>
          </cell>
          <cell r="AC706">
            <v>373.779</v>
          </cell>
          <cell r="AN706">
            <v>0</v>
          </cell>
        </row>
        <row r="707">
          <cell r="A707">
            <v>44986</v>
          </cell>
          <cell r="H707" t="str">
            <v>VIGILANTE ARMADO - 12X36 DIURNO</v>
          </cell>
          <cell r="P707">
            <v>30</v>
          </cell>
          <cell r="R707">
            <v>16</v>
          </cell>
          <cell r="AC707">
            <v>351.79199999999997</v>
          </cell>
          <cell r="AN707">
            <v>0</v>
          </cell>
        </row>
        <row r="708">
          <cell r="A708">
            <v>44986</v>
          </cell>
          <cell r="H708" t="str">
            <v>VIGILANTE ARMADO - 220 H</v>
          </cell>
          <cell r="P708">
            <v>30</v>
          </cell>
          <cell r="R708">
            <v>23</v>
          </cell>
          <cell r="AC708">
            <v>505.70099999999996</v>
          </cell>
          <cell r="AN708">
            <v>0</v>
          </cell>
        </row>
        <row r="709">
          <cell r="A709">
            <v>44986</v>
          </cell>
          <cell r="H709" t="str">
            <v>VIGILANTE ARMADO - 12X36 DIURNO</v>
          </cell>
          <cell r="P709">
            <v>21</v>
          </cell>
          <cell r="R709">
            <v>11</v>
          </cell>
          <cell r="AC709">
            <v>175.89599999999999</v>
          </cell>
          <cell r="AN709">
            <v>0</v>
          </cell>
        </row>
        <row r="710">
          <cell r="A710">
            <v>44986</v>
          </cell>
          <cell r="H710" t="str">
            <v>VIGILANTE ARMADO - 12X36 DIURNO</v>
          </cell>
          <cell r="P710">
            <v>9</v>
          </cell>
          <cell r="R710">
            <v>5</v>
          </cell>
          <cell r="AC710">
            <v>109.935</v>
          </cell>
          <cell r="AN710">
            <v>0</v>
          </cell>
        </row>
        <row r="711">
          <cell r="A711">
            <v>44986</v>
          </cell>
          <cell r="H711" t="str">
            <v>VIGILANTE ARMADO - 12X36 DIURNO</v>
          </cell>
          <cell r="P711">
            <v>30</v>
          </cell>
          <cell r="R711">
            <v>16</v>
          </cell>
          <cell r="AC711">
            <v>351.79199999999997</v>
          </cell>
          <cell r="AN711">
            <v>0</v>
          </cell>
        </row>
        <row r="712">
          <cell r="A712">
            <v>44986</v>
          </cell>
          <cell r="H712" t="str">
            <v>VIGILANTE ARMADO - 220 H</v>
          </cell>
          <cell r="P712">
            <v>30</v>
          </cell>
          <cell r="R712">
            <v>23</v>
          </cell>
          <cell r="AC712">
            <v>505.70099999999996</v>
          </cell>
          <cell r="AN712">
            <v>0</v>
          </cell>
        </row>
        <row r="713">
          <cell r="A713">
            <v>44986</v>
          </cell>
          <cell r="H713" t="str">
            <v>VIGILANTE ARMADO - 12X36 DIURNO</v>
          </cell>
          <cell r="P713">
            <v>30</v>
          </cell>
          <cell r="R713">
            <v>15</v>
          </cell>
          <cell r="AC713">
            <v>329.80500000000001</v>
          </cell>
          <cell r="AN713">
            <v>0</v>
          </cell>
        </row>
        <row r="714">
          <cell r="A714">
            <v>44986</v>
          </cell>
          <cell r="H714" t="str">
            <v>VIGILANTE ARMADO - 12X36 NOTURNO</v>
          </cell>
          <cell r="P714">
            <v>16</v>
          </cell>
          <cell r="R714">
            <v>9</v>
          </cell>
          <cell r="AC714">
            <v>197.88300000000001</v>
          </cell>
          <cell r="AN714">
            <v>0</v>
          </cell>
        </row>
        <row r="715">
          <cell r="A715">
            <v>44986</v>
          </cell>
          <cell r="H715" t="str">
            <v>VIGILANTE ARMADO - 12X36 NOTURNO</v>
          </cell>
          <cell r="P715">
            <v>14</v>
          </cell>
          <cell r="R715">
            <v>7</v>
          </cell>
          <cell r="AC715">
            <v>153.90899999999999</v>
          </cell>
          <cell r="AN715">
            <v>0</v>
          </cell>
        </row>
        <row r="716">
          <cell r="A716">
            <v>44986</v>
          </cell>
          <cell r="H716" t="str">
            <v>VIGILANTE ARMADO - 12X36 DIURNO</v>
          </cell>
          <cell r="P716">
            <v>0</v>
          </cell>
          <cell r="R716">
            <v>0</v>
          </cell>
          <cell r="AC716">
            <v>0</v>
          </cell>
          <cell r="AN716">
            <v>0</v>
          </cell>
        </row>
        <row r="717">
          <cell r="A717">
            <v>44986</v>
          </cell>
          <cell r="H717" t="str">
            <v>VIGILANTE ARMADO - 12X36 DIURNO</v>
          </cell>
          <cell r="P717">
            <v>0</v>
          </cell>
          <cell r="R717">
            <v>0</v>
          </cell>
          <cell r="AC717">
            <v>0</v>
          </cell>
          <cell r="AN717">
            <v>0</v>
          </cell>
        </row>
        <row r="718">
          <cell r="A718">
            <v>44986</v>
          </cell>
          <cell r="H718" t="str">
            <v>VIGILANTE ARMADO - 12X36 DIURNO</v>
          </cell>
          <cell r="P718">
            <v>30</v>
          </cell>
          <cell r="R718">
            <v>16</v>
          </cell>
          <cell r="AC718">
            <v>351.79199999999997</v>
          </cell>
          <cell r="AN718">
            <v>0</v>
          </cell>
        </row>
        <row r="719">
          <cell r="A719">
            <v>44986</v>
          </cell>
          <cell r="H719" t="str">
            <v>VIGILANTE ARMADO - 12X36 NOTURNO</v>
          </cell>
          <cell r="P719">
            <v>30</v>
          </cell>
          <cell r="R719">
            <v>16</v>
          </cell>
          <cell r="AC719">
            <v>351.79199999999997</v>
          </cell>
          <cell r="AN719">
            <v>0</v>
          </cell>
        </row>
        <row r="720">
          <cell r="A720">
            <v>44986</v>
          </cell>
          <cell r="H720" t="str">
            <v>VIGILANTE ARMADO - 12X36 DIURNO</v>
          </cell>
          <cell r="P720">
            <v>0</v>
          </cell>
          <cell r="R720">
            <v>0</v>
          </cell>
          <cell r="AC720">
            <v>0</v>
          </cell>
          <cell r="AN720">
            <v>0</v>
          </cell>
        </row>
        <row r="721">
          <cell r="A721">
            <v>44986</v>
          </cell>
          <cell r="H721" t="str">
            <v>VIGILANTE ARMADO - 12X36 DIURNO</v>
          </cell>
          <cell r="P721">
            <v>30</v>
          </cell>
          <cell r="R721">
            <v>15</v>
          </cell>
          <cell r="AC721">
            <v>329.80500000000001</v>
          </cell>
          <cell r="AN721">
            <v>0</v>
          </cell>
        </row>
        <row r="722">
          <cell r="A722">
            <v>44986</v>
          </cell>
          <cell r="H722" t="str">
            <v>VIGILANTE ARMADO - 12X36 NOTURNO</v>
          </cell>
          <cell r="P722">
            <v>30</v>
          </cell>
          <cell r="R722">
            <v>16</v>
          </cell>
          <cell r="AC722">
            <v>351.79199999999997</v>
          </cell>
          <cell r="AN722">
            <v>0</v>
          </cell>
        </row>
        <row r="723">
          <cell r="A723">
            <v>44986</v>
          </cell>
          <cell r="H723" t="str">
            <v>VIGILANTE ARMADO - 12X36 DIURNO</v>
          </cell>
          <cell r="P723">
            <v>30</v>
          </cell>
          <cell r="R723">
            <v>15</v>
          </cell>
          <cell r="AC723">
            <v>329.80500000000001</v>
          </cell>
          <cell r="AN723">
            <v>0</v>
          </cell>
        </row>
        <row r="724">
          <cell r="A724">
            <v>44986</v>
          </cell>
          <cell r="H724" t="str">
            <v>VIGILANTE ARMADO - 12X36 DIURNO</v>
          </cell>
          <cell r="P724">
            <v>30</v>
          </cell>
          <cell r="R724">
            <v>15</v>
          </cell>
          <cell r="AC724">
            <v>329.80500000000001</v>
          </cell>
          <cell r="AN724">
            <v>0</v>
          </cell>
        </row>
        <row r="725">
          <cell r="A725">
            <v>44986</v>
          </cell>
          <cell r="H725" t="str">
            <v>VIGILANTE ARMADO - 220 H</v>
          </cell>
          <cell r="P725">
            <v>27</v>
          </cell>
          <cell r="R725">
            <v>23</v>
          </cell>
          <cell r="AC725">
            <v>439.74</v>
          </cell>
          <cell r="AN725">
            <v>0</v>
          </cell>
        </row>
        <row r="726">
          <cell r="A726">
            <v>44986</v>
          </cell>
          <cell r="H726" t="str">
            <v>VIGILANTE ARMADO - 220 H</v>
          </cell>
          <cell r="P726">
            <v>3</v>
          </cell>
          <cell r="R726">
            <v>3</v>
          </cell>
          <cell r="AC726">
            <v>65.960999999999999</v>
          </cell>
          <cell r="AN726">
            <v>0</v>
          </cell>
        </row>
        <row r="727">
          <cell r="A727">
            <v>44986</v>
          </cell>
          <cell r="H727" t="str">
            <v>VIGILANTE ARMADO - 12X36 DIURNO</v>
          </cell>
          <cell r="P727">
            <v>27</v>
          </cell>
          <cell r="R727">
            <v>15</v>
          </cell>
          <cell r="AC727">
            <v>263.84399999999999</v>
          </cell>
          <cell r="AN727">
            <v>0</v>
          </cell>
        </row>
        <row r="728">
          <cell r="A728">
            <v>44986</v>
          </cell>
          <cell r="H728" t="str">
            <v>VIGILANTE ARMADO - 12X36 DIURNO</v>
          </cell>
          <cell r="P728">
            <v>3</v>
          </cell>
          <cell r="R728">
            <v>2</v>
          </cell>
          <cell r="AC728">
            <v>43.973999999999997</v>
          </cell>
          <cell r="AN728">
            <v>0</v>
          </cell>
        </row>
        <row r="729">
          <cell r="A729">
            <v>44986</v>
          </cell>
          <cell r="H729" t="str">
            <v>VIGILANTE ARMADO - 12X36 DIURNO</v>
          </cell>
          <cell r="P729">
            <v>17</v>
          </cell>
          <cell r="R729">
            <v>9</v>
          </cell>
          <cell r="AC729">
            <v>197.88300000000001</v>
          </cell>
          <cell r="AN729">
            <v>0</v>
          </cell>
        </row>
        <row r="730">
          <cell r="A730">
            <v>44986</v>
          </cell>
          <cell r="H730" t="str">
            <v>VIGILANTE ARMADO - 12X36 NOTURNO</v>
          </cell>
          <cell r="P730">
            <v>0</v>
          </cell>
          <cell r="R730">
            <v>0</v>
          </cell>
          <cell r="AC730">
            <v>0</v>
          </cell>
          <cell r="AN730">
            <v>0</v>
          </cell>
        </row>
        <row r="731">
          <cell r="A731">
            <v>44986</v>
          </cell>
          <cell r="H731" t="str">
            <v>VIGILANTE ARMADO - 12X36 DIURNO</v>
          </cell>
          <cell r="P731">
            <v>30</v>
          </cell>
          <cell r="R731">
            <v>15</v>
          </cell>
          <cell r="AC731">
            <v>329.80500000000001</v>
          </cell>
          <cell r="AN731">
            <v>71.369399999999985</v>
          </cell>
        </row>
        <row r="732">
          <cell r="A732">
            <v>44986</v>
          </cell>
          <cell r="H732" t="str">
            <v>VIGILANTE ARMADO - 12X36 DIURNO</v>
          </cell>
          <cell r="P732">
            <v>24</v>
          </cell>
          <cell r="R732">
            <v>12</v>
          </cell>
          <cell r="AC732">
            <v>263.84399999999999</v>
          </cell>
          <cell r="AN732">
            <v>0</v>
          </cell>
        </row>
        <row r="733">
          <cell r="A733">
            <v>44986</v>
          </cell>
          <cell r="H733" t="str">
            <v>VIGILANTE ARMADO - 12X36 DIURNO</v>
          </cell>
          <cell r="P733">
            <v>30</v>
          </cell>
          <cell r="R733">
            <v>15</v>
          </cell>
          <cell r="AC733">
            <v>329.80500000000001</v>
          </cell>
          <cell r="AN733">
            <v>0</v>
          </cell>
        </row>
        <row r="734">
          <cell r="A734">
            <v>44986</v>
          </cell>
          <cell r="H734" t="str">
            <v>VIGILANTE ARMADO - 12X36 DIURNO</v>
          </cell>
          <cell r="P734">
            <v>29</v>
          </cell>
          <cell r="R734">
            <v>16</v>
          </cell>
          <cell r="AC734">
            <v>329.80500000000001</v>
          </cell>
          <cell r="AN734">
            <v>0</v>
          </cell>
        </row>
        <row r="735">
          <cell r="A735">
            <v>44986</v>
          </cell>
          <cell r="H735" t="str">
            <v>VIGILANTE ARMADO - 12X36 DIURNO</v>
          </cell>
          <cell r="P735">
            <v>1</v>
          </cell>
          <cell r="R735">
            <v>1</v>
          </cell>
          <cell r="AC735">
            <v>21.986999999999998</v>
          </cell>
          <cell r="AN735">
            <v>0</v>
          </cell>
        </row>
        <row r="736">
          <cell r="A736">
            <v>44986</v>
          </cell>
          <cell r="H736" t="str">
            <v>VIGILANTE ARMADO - 220 H</v>
          </cell>
          <cell r="P736">
            <v>30</v>
          </cell>
          <cell r="R736">
            <v>23</v>
          </cell>
          <cell r="AC736">
            <v>505.70099999999996</v>
          </cell>
          <cell r="AN736">
            <v>0</v>
          </cell>
        </row>
        <row r="737">
          <cell r="A737">
            <v>44986</v>
          </cell>
          <cell r="H737" t="str">
            <v>VIGILANTE ARMADO - 220 H</v>
          </cell>
          <cell r="P737">
            <v>0</v>
          </cell>
          <cell r="R737">
            <v>0</v>
          </cell>
          <cell r="AC737">
            <v>0</v>
          </cell>
          <cell r="AN737">
            <v>0</v>
          </cell>
        </row>
        <row r="738">
          <cell r="A738">
            <v>44986</v>
          </cell>
          <cell r="H738" t="str">
            <v>VIGILANTE ARMADO - 220 H</v>
          </cell>
          <cell r="P738">
            <v>30</v>
          </cell>
          <cell r="R738">
            <v>23</v>
          </cell>
          <cell r="AC738">
            <v>505.70099999999996</v>
          </cell>
          <cell r="AN738">
            <v>0</v>
          </cell>
        </row>
        <row r="739">
          <cell r="A739">
            <v>44986</v>
          </cell>
          <cell r="H739" t="str">
            <v>VIGILANTE ARMADO - 220 H</v>
          </cell>
          <cell r="P739">
            <v>25</v>
          </cell>
          <cell r="R739">
            <v>23</v>
          </cell>
          <cell r="AC739">
            <v>395.76600000000002</v>
          </cell>
          <cell r="AN739">
            <v>0</v>
          </cell>
        </row>
        <row r="740">
          <cell r="A740">
            <v>44986</v>
          </cell>
          <cell r="H740" t="str">
            <v>VIGILANTE ARMADO - 220 H</v>
          </cell>
          <cell r="P740">
            <v>5</v>
          </cell>
          <cell r="R740">
            <v>5</v>
          </cell>
          <cell r="AC740">
            <v>109.935</v>
          </cell>
          <cell r="AN740">
            <v>0</v>
          </cell>
        </row>
        <row r="741">
          <cell r="A741">
            <v>44986</v>
          </cell>
          <cell r="H741" t="str">
            <v>VIGILANTE ARMADO - 220 H</v>
          </cell>
          <cell r="P741">
            <v>30</v>
          </cell>
          <cell r="R741">
            <v>23</v>
          </cell>
          <cell r="AC741">
            <v>505.70099999999996</v>
          </cell>
          <cell r="AN741">
            <v>0</v>
          </cell>
        </row>
        <row r="742">
          <cell r="A742">
            <v>44986</v>
          </cell>
          <cell r="H742" t="str">
            <v>VIGILANTE ARMADO - 220 H</v>
          </cell>
          <cell r="P742">
            <v>30</v>
          </cell>
          <cell r="R742">
            <v>23</v>
          </cell>
          <cell r="AC742">
            <v>505.70099999999996</v>
          </cell>
          <cell r="AN742">
            <v>0</v>
          </cell>
        </row>
        <row r="743">
          <cell r="A743">
            <v>44986</v>
          </cell>
          <cell r="H743" t="str">
            <v>VIGILANTE ARMADO - 12X36 NOTURNO</v>
          </cell>
          <cell r="P743">
            <v>30</v>
          </cell>
          <cell r="R743">
            <v>16</v>
          </cell>
          <cell r="AC743">
            <v>351.79199999999997</v>
          </cell>
          <cell r="AN743">
            <v>0</v>
          </cell>
        </row>
        <row r="744">
          <cell r="A744">
            <v>44986</v>
          </cell>
          <cell r="H744" t="str">
            <v>VIGILANTE ARMADO - 12X36 NOTURNO</v>
          </cell>
          <cell r="P744">
            <v>30</v>
          </cell>
          <cell r="R744">
            <v>15</v>
          </cell>
          <cell r="AC744">
            <v>329.80500000000001</v>
          </cell>
          <cell r="AN744">
            <v>0</v>
          </cell>
        </row>
        <row r="745">
          <cell r="A745">
            <v>44986</v>
          </cell>
          <cell r="H745" t="str">
            <v>VIGILANTE ARMADO - 12X36 DIURNO</v>
          </cell>
          <cell r="P745">
            <v>30</v>
          </cell>
          <cell r="R745">
            <v>15</v>
          </cell>
          <cell r="AC745">
            <v>329.80500000000001</v>
          </cell>
          <cell r="AN745">
            <v>60.869399999999985</v>
          </cell>
        </row>
        <row r="746">
          <cell r="A746">
            <v>44986</v>
          </cell>
          <cell r="H746" t="str">
            <v>VIGILANTE ARMADO - 12X36 DIURNO</v>
          </cell>
          <cell r="P746">
            <v>28</v>
          </cell>
          <cell r="R746">
            <v>15</v>
          </cell>
          <cell r="AC746">
            <v>329.80500000000001</v>
          </cell>
          <cell r="AN746">
            <v>12.611439999999988</v>
          </cell>
        </row>
        <row r="747">
          <cell r="A747">
            <v>44986</v>
          </cell>
          <cell r="H747" t="str">
            <v>VIGILANTE ARMADO - 12X36 DIURNO</v>
          </cell>
          <cell r="P747">
            <v>2</v>
          </cell>
          <cell r="R747">
            <v>1</v>
          </cell>
          <cell r="AC747">
            <v>21.986999999999998</v>
          </cell>
          <cell r="AN747">
            <v>0</v>
          </cell>
        </row>
        <row r="748">
          <cell r="A748">
            <v>44986</v>
          </cell>
          <cell r="H748" t="str">
            <v>VIGILANTE ARMADO - 220 H</v>
          </cell>
          <cell r="P748">
            <v>30</v>
          </cell>
          <cell r="R748">
            <v>23</v>
          </cell>
          <cell r="AC748">
            <v>505.70099999999996</v>
          </cell>
          <cell r="AN748">
            <v>0</v>
          </cell>
        </row>
        <row r="749">
          <cell r="A749">
            <v>44986</v>
          </cell>
          <cell r="H749" t="str">
            <v>VIGILANTE ARMADO - 220 H</v>
          </cell>
          <cell r="P749">
            <v>25</v>
          </cell>
          <cell r="R749">
            <v>23</v>
          </cell>
          <cell r="AC749">
            <v>439.74</v>
          </cell>
          <cell r="AN749">
            <v>0</v>
          </cell>
        </row>
        <row r="750">
          <cell r="A750">
            <v>44986</v>
          </cell>
          <cell r="H750" t="str">
            <v>VIGILANTE ARMADO - 220 H</v>
          </cell>
          <cell r="P750">
            <v>5</v>
          </cell>
          <cell r="R750">
            <v>5</v>
          </cell>
          <cell r="AC750">
            <v>109.935</v>
          </cell>
          <cell r="AN750">
            <v>0</v>
          </cell>
        </row>
        <row r="751">
          <cell r="A751">
            <v>44986</v>
          </cell>
          <cell r="H751" t="str">
            <v>VIGILANTE ARMADO - 220 H</v>
          </cell>
          <cell r="P751">
            <v>30</v>
          </cell>
          <cell r="R751">
            <v>23</v>
          </cell>
          <cell r="AC751">
            <v>505.70099999999996</v>
          </cell>
          <cell r="AN751">
            <v>0</v>
          </cell>
        </row>
        <row r="752">
          <cell r="A752">
            <v>44986</v>
          </cell>
          <cell r="H752" t="str">
            <v>VIGILANTE ARMADO - 12X36 DIURNO</v>
          </cell>
          <cell r="P752">
            <v>17</v>
          </cell>
          <cell r="R752">
            <v>8</v>
          </cell>
          <cell r="AC752">
            <v>109.935</v>
          </cell>
          <cell r="AN752">
            <v>0</v>
          </cell>
        </row>
        <row r="753">
          <cell r="A753">
            <v>44986</v>
          </cell>
          <cell r="H753" t="str">
            <v>VIGILANTE ARMADO - 12X36 DIURNO</v>
          </cell>
          <cell r="P753">
            <v>13</v>
          </cell>
          <cell r="R753">
            <v>7</v>
          </cell>
          <cell r="AC753">
            <v>153.90899999999999</v>
          </cell>
          <cell r="AN753">
            <v>0</v>
          </cell>
        </row>
        <row r="754">
          <cell r="A754">
            <v>44986</v>
          </cell>
          <cell r="H754" t="str">
            <v>VIGILANTE ARMADO - 12X36 NOTURNO</v>
          </cell>
          <cell r="P754">
            <v>30</v>
          </cell>
          <cell r="R754">
            <v>15</v>
          </cell>
          <cell r="AC754">
            <v>329.80500000000001</v>
          </cell>
          <cell r="AN754">
            <v>0</v>
          </cell>
        </row>
        <row r="755">
          <cell r="A755">
            <v>44986</v>
          </cell>
          <cell r="H755" t="str">
            <v>VIGILANTE ARMADO - 12X36 DIURNO</v>
          </cell>
          <cell r="P755">
            <v>17</v>
          </cell>
          <cell r="R755">
            <v>9</v>
          </cell>
          <cell r="AC755">
            <v>197.88300000000001</v>
          </cell>
          <cell r="AN755">
            <v>0</v>
          </cell>
        </row>
        <row r="756">
          <cell r="A756">
            <v>44986</v>
          </cell>
          <cell r="H756" t="str">
            <v>VIGILANTE ARMADO - 12X36 DIURNO</v>
          </cell>
          <cell r="P756">
            <v>13</v>
          </cell>
          <cell r="R756">
            <v>7</v>
          </cell>
          <cell r="AC756">
            <v>153.90899999999999</v>
          </cell>
          <cell r="AN756">
            <v>0</v>
          </cell>
        </row>
        <row r="757">
          <cell r="A757">
            <v>44986</v>
          </cell>
          <cell r="H757" t="str">
            <v>VIGILANTE ARMADO - 12X36 NOTURNO</v>
          </cell>
          <cell r="P757">
            <v>14</v>
          </cell>
          <cell r="R757">
            <v>8</v>
          </cell>
          <cell r="AC757">
            <v>175.89599999999999</v>
          </cell>
          <cell r="AN757">
            <v>0</v>
          </cell>
        </row>
        <row r="758">
          <cell r="A758">
            <v>44986</v>
          </cell>
          <cell r="H758" t="str">
            <v>VIGILANTE ARMADO - 12X36 NOTURNO</v>
          </cell>
          <cell r="P758">
            <v>16</v>
          </cell>
          <cell r="R758">
            <v>8</v>
          </cell>
          <cell r="AC758">
            <v>175.89599999999999</v>
          </cell>
          <cell r="AN758">
            <v>0</v>
          </cell>
        </row>
        <row r="759">
          <cell r="A759">
            <v>44986</v>
          </cell>
          <cell r="H759" t="str">
            <v>VIGILANTE ARMADO - 220 H</v>
          </cell>
          <cell r="P759">
            <v>0</v>
          </cell>
          <cell r="R759">
            <v>0</v>
          </cell>
          <cell r="AC759">
            <v>0</v>
          </cell>
          <cell r="AN759">
            <v>0</v>
          </cell>
        </row>
        <row r="760">
          <cell r="A760">
            <v>44986</v>
          </cell>
          <cell r="H760" t="str">
            <v>VIGILANTE ARMADO - 220 H</v>
          </cell>
          <cell r="P760">
            <v>30</v>
          </cell>
          <cell r="R760">
            <v>23</v>
          </cell>
          <cell r="AC760">
            <v>505.70099999999996</v>
          </cell>
          <cell r="AN760">
            <v>0</v>
          </cell>
        </row>
        <row r="761">
          <cell r="A761">
            <v>44986</v>
          </cell>
          <cell r="H761" t="str">
            <v>VIGILANTE ARMADO - 220 H</v>
          </cell>
          <cell r="P761">
            <v>30</v>
          </cell>
          <cell r="R761">
            <v>23</v>
          </cell>
          <cell r="AC761">
            <v>505.70099999999996</v>
          </cell>
          <cell r="AN761">
            <v>0</v>
          </cell>
        </row>
        <row r="762">
          <cell r="A762">
            <v>44986</v>
          </cell>
          <cell r="H762" t="str">
            <v>VIGILANTE ARMADO - 220 H</v>
          </cell>
          <cell r="P762">
            <v>0</v>
          </cell>
          <cell r="R762">
            <v>0</v>
          </cell>
          <cell r="AC762">
            <v>0</v>
          </cell>
          <cell r="AN762">
            <v>0</v>
          </cell>
        </row>
        <row r="763">
          <cell r="A763">
            <v>44986</v>
          </cell>
          <cell r="H763" t="str">
            <v>VIGILANTE ARMADO - 220 H</v>
          </cell>
          <cell r="P763">
            <v>30</v>
          </cell>
          <cell r="R763">
            <v>23</v>
          </cell>
          <cell r="AC763">
            <v>505.70099999999996</v>
          </cell>
          <cell r="AN763">
            <v>0</v>
          </cell>
        </row>
        <row r="764">
          <cell r="A764">
            <v>44986</v>
          </cell>
          <cell r="H764" t="str">
            <v>VIGILANTE ARMADO - 220 H</v>
          </cell>
          <cell r="P764">
            <v>30</v>
          </cell>
          <cell r="R764">
            <v>23</v>
          </cell>
          <cell r="AC764">
            <v>505.70099999999996</v>
          </cell>
          <cell r="AN764">
            <v>0</v>
          </cell>
        </row>
        <row r="765">
          <cell r="A765">
            <v>44986</v>
          </cell>
          <cell r="H765" t="str">
            <v>VIGILANTE ARMADO - 220 H</v>
          </cell>
          <cell r="P765">
            <v>23</v>
          </cell>
          <cell r="R765">
            <v>18</v>
          </cell>
          <cell r="AC765">
            <v>395.76600000000002</v>
          </cell>
          <cell r="AN765">
            <v>0</v>
          </cell>
        </row>
        <row r="766">
          <cell r="A766">
            <v>44986</v>
          </cell>
          <cell r="H766" t="str">
            <v>VIGILANTE ARMADO - 220 H</v>
          </cell>
          <cell r="P766">
            <v>7</v>
          </cell>
          <cell r="R766">
            <v>5</v>
          </cell>
          <cell r="AC766">
            <v>109.935</v>
          </cell>
          <cell r="AN766">
            <v>0</v>
          </cell>
        </row>
        <row r="767">
          <cell r="A767">
            <v>44986</v>
          </cell>
          <cell r="H767" t="str">
            <v>VIGILANTE ARMADO - 220 H</v>
          </cell>
          <cell r="P767">
            <v>28</v>
          </cell>
          <cell r="R767">
            <v>23</v>
          </cell>
          <cell r="AC767">
            <v>461.72699999999998</v>
          </cell>
          <cell r="AN767">
            <v>0</v>
          </cell>
        </row>
        <row r="768">
          <cell r="A768">
            <v>44986</v>
          </cell>
          <cell r="H768" t="str">
            <v>VIGILANTE ARMADO - 220 H</v>
          </cell>
          <cell r="P768">
            <v>2</v>
          </cell>
          <cell r="R768">
            <v>2</v>
          </cell>
          <cell r="AC768">
            <v>43.973999999999997</v>
          </cell>
          <cell r="AN768">
            <v>0</v>
          </cell>
        </row>
        <row r="769">
          <cell r="A769">
            <v>44986</v>
          </cell>
          <cell r="H769" t="str">
            <v>VIGILANTE ARMADO - 220 H</v>
          </cell>
          <cell r="P769">
            <v>30</v>
          </cell>
          <cell r="R769">
            <v>23</v>
          </cell>
          <cell r="AC769">
            <v>505.70099999999996</v>
          </cell>
          <cell r="AN769">
            <v>0</v>
          </cell>
        </row>
        <row r="770">
          <cell r="A770">
            <v>44986</v>
          </cell>
          <cell r="H770" t="str">
            <v>VIGILANTE ARMADO - 12X36 DIURNO</v>
          </cell>
          <cell r="P770">
            <v>30</v>
          </cell>
          <cell r="R770">
            <v>16</v>
          </cell>
          <cell r="AC770">
            <v>351.79199999999997</v>
          </cell>
          <cell r="AN770">
            <v>0</v>
          </cell>
        </row>
        <row r="771">
          <cell r="A771">
            <v>44986</v>
          </cell>
          <cell r="H771" t="str">
            <v>VIGILANTE ARMADO - 12X36 NOTURNO</v>
          </cell>
          <cell r="P771">
            <v>0</v>
          </cell>
          <cell r="R771">
            <v>0</v>
          </cell>
          <cell r="AC771">
            <v>0</v>
          </cell>
          <cell r="AN771">
            <v>0</v>
          </cell>
        </row>
        <row r="772">
          <cell r="A772">
            <v>44986</v>
          </cell>
          <cell r="H772" t="str">
            <v>VIGILANTE ARMADO - 12X36 NOTURNO</v>
          </cell>
          <cell r="P772">
            <v>30</v>
          </cell>
          <cell r="R772">
            <v>16</v>
          </cell>
          <cell r="AC772">
            <v>351.79199999999997</v>
          </cell>
          <cell r="AN772">
            <v>0</v>
          </cell>
        </row>
        <row r="773">
          <cell r="A773">
            <v>44986</v>
          </cell>
          <cell r="H773" t="str">
            <v>VIGILANTE ARMADO - 12X36 DIURNO</v>
          </cell>
          <cell r="P773">
            <v>30</v>
          </cell>
          <cell r="R773">
            <v>15</v>
          </cell>
          <cell r="AC773">
            <v>329.80500000000001</v>
          </cell>
          <cell r="AN773">
            <v>0</v>
          </cell>
        </row>
        <row r="774">
          <cell r="A774">
            <v>44986</v>
          </cell>
          <cell r="H774" t="str">
            <v>VIGILANTE ARMADO - 12X36 NOTURNO</v>
          </cell>
          <cell r="P774">
            <v>30</v>
          </cell>
          <cell r="R774">
            <v>15</v>
          </cell>
          <cell r="AC774">
            <v>329.80500000000001</v>
          </cell>
          <cell r="AN774">
            <v>0</v>
          </cell>
        </row>
        <row r="775">
          <cell r="A775">
            <v>44986</v>
          </cell>
          <cell r="H775" t="str">
            <v>VIGILANTE ARMADO - 220 H</v>
          </cell>
          <cell r="P775">
            <v>0</v>
          </cell>
          <cell r="R775">
            <v>0</v>
          </cell>
          <cell r="AC775">
            <v>0</v>
          </cell>
          <cell r="AN775">
            <v>0</v>
          </cell>
        </row>
        <row r="776">
          <cell r="A776">
            <v>44986</v>
          </cell>
          <cell r="H776" t="str">
            <v>VIGILANTE ARMADO - 220 H</v>
          </cell>
          <cell r="P776">
            <v>30</v>
          </cell>
          <cell r="R776">
            <v>23</v>
          </cell>
          <cell r="AC776">
            <v>505.70099999999996</v>
          </cell>
          <cell r="AN776">
            <v>0</v>
          </cell>
        </row>
        <row r="777">
          <cell r="A777">
            <v>44986</v>
          </cell>
          <cell r="H777" t="str">
            <v>VIGILANTE ARMADO - 220 H</v>
          </cell>
          <cell r="P777">
            <v>30</v>
          </cell>
          <cell r="R777">
            <v>23</v>
          </cell>
          <cell r="AC777">
            <v>505.70099999999996</v>
          </cell>
          <cell r="AN777">
            <v>0</v>
          </cell>
        </row>
        <row r="778">
          <cell r="A778">
            <v>44986</v>
          </cell>
          <cell r="H778" t="str">
            <v>VIGILANTE ARMADO - 220 H</v>
          </cell>
          <cell r="P778">
            <v>30</v>
          </cell>
          <cell r="R778">
            <v>23</v>
          </cell>
          <cell r="AC778">
            <v>505.70099999999996</v>
          </cell>
          <cell r="AN778">
            <v>0</v>
          </cell>
        </row>
        <row r="779">
          <cell r="A779">
            <v>44986</v>
          </cell>
          <cell r="H779" t="str">
            <v>VIGILANTE ARMADO - 220 H</v>
          </cell>
          <cell r="P779">
            <v>30</v>
          </cell>
          <cell r="R779">
            <v>23</v>
          </cell>
          <cell r="AC779">
            <v>505.70099999999996</v>
          </cell>
          <cell r="AN779">
            <v>0</v>
          </cell>
        </row>
        <row r="780">
          <cell r="A780">
            <v>44986</v>
          </cell>
          <cell r="H780" t="str">
            <v>VIGILANTE ARMADO - 12X36 NOTURNO</v>
          </cell>
          <cell r="P780">
            <v>30</v>
          </cell>
          <cell r="R780">
            <v>15</v>
          </cell>
          <cell r="AC780">
            <v>329.80500000000001</v>
          </cell>
          <cell r="AN780">
            <v>0</v>
          </cell>
        </row>
        <row r="781">
          <cell r="A781">
            <v>44986</v>
          </cell>
          <cell r="H781" t="str">
            <v>VIGILANTE ARMADO - 12X36 NOTURNO</v>
          </cell>
          <cell r="P781">
            <v>26</v>
          </cell>
          <cell r="R781">
            <v>14</v>
          </cell>
          <cell r="AC781">
            <v>307.81799999999998</v>
          </cell>
          <cell r="AN781">
            <v>0</v>
          </cell>
        </row>
        <row r="782">
          <cell r="A782">
            <v>44986</v>
          </cell>
          <cell r="H782" t="str">
            <v>VIGILANTE ARMADO - 12X36 NOTURNO</v>
          </cell>
          <cell r="P782">
            <v>4</v>
          </cell>
          <cell r="R782">
            <v>2</v>
          </cell>
          <cell r="AC782">
            <v>43.973999999999997</v>
          </cell>
          <cell r="AN782">
            <v>0</v>
          </cell>
        </row>
        <row r="783">
          <cell r="A783">
            <v>44986</v>
          </cell>
          <cell r="H783" t="str">
            <v>VIGILANTE ARMADO - 12X36 DIURNO</v>
          </cell>
          <cell r="P783">
            <v>5</v>
          </cell>
          <cell r="R783">
            <v>2</v>
          </cell>
          <cell r="AC783">
            <v>43.973999999999997</v>
          </cell>
          <cell r="AN783">
            <v>0</v>
          </cell>
        </row>
        <row r="784">
          <cell r="A784">
            <v>44986</v>
          </cell>
          <cell r="H784" t="str">
            <v>VIGILANTE ARMADO - 12X36 DIURNO</v>
          </cell>
          <cell r="P784">
            <v>25</v>
          </cell>
          <cell r="R784">
            <v>13</v>
          </cell>
          <cell r="AC784">
            <v>285.83099999999996</v>
          </cell>
          <cell r="AN784">
            <v>0</v>
          </cell>
        </row>
        <row r="785">
          <cell r="A785">
            <v>44986</v>
          </cell>
          <cell r="H785" t="str">
            <v>VIGILANTE ARMADO - 12X36 DIURNO</v>
          </cell>
          <cell r="P785">
            <v>30</v>
          </cell>
          <cell r="R785">
            <v>16</v>
          </cell>
          <cell r="AC785">
            <v>351.79199999999997</v>
          </cell>
          <cell r="AN785">
            <v>0</v>
          </cell>
        </row>
        <row r="786">
          <cell r="A786">
            <v>44986</v>
          </cell>
          <cell r="H786" t="str">
            <v>VIGILANTE ARMADO - 12X36 DIURNO</v>
          </cell>
          <cell r="P786">
            <v>30</v>
          </cell>
          <cell r="R786">
            <v>16</v>
          </cell>
          <cell r="AC786">
            <v>351.79199999999997</v>
          </cell>
          <cell r="AN786">
            <v>4.8693999999999846</v>
          </cell>
        </row>
        <row r="787">
          <cell r="A787">
            <v>44986</v>
          </cell>
          <cell r="H787" t="str">
            <v>VIGILANTE ARMADO - 12X36 DIURNO</v>
          </cell>
          <cell r="P787">
            <v>30</v>
          </cell>
          <cell r="R787">
            <v>15</v>
          </cell>
          <cell r="AC787">
            <v>329.80500000000001</v>
          </cell>
          <cell r="AN787">
            <v>0</v>
          </cell>
        </row>
        <row r="788">
          <cell r="A788">
            <v>44986</v>
          </cell>
          <cell r="H788" t="str">
            <v>VIGILANTE ARMADO - 220 H</v>
          </cell>
          <cell r="P788">
            <v>26</v>
          </cell>
          <cell r="R788">
            <v>23</v>
          </cell>
          <cell r="AC788">
            <v>417.75300000000004</v>
          </cell>
          <cell r="AN788">
            <v>0</v>
          </cell>
        </row>
        <row r="789">
          <cell r="A789">
            <v>44986</v>
          </cell>
          <cell r="H789" t="str">
            <v>VIGILANTE ARMADO - 220 H</v>
          </cell>
          <cell r="P789">
            <v>4</v>
          </cell>
          <cell r="R789">
            <v>4</v>
          </cell>
          <cell r="AC789">
            <v>87.947999999999993</v>
          </cell>
          <cell r="AN789">
            <v>0</v>
          </cell>
        </row>
        <row r="790">
          <cell r="A790">
            <v>44986</v>
          </cell>
          <cell r="H790" t="str">
            <v>VIGILANTE ARMADO - 12X36 NOTURNO</v>
          </cell>
          <cell r="P790">
            <v>30</v>
          </cell>
          <cell r="R790">
            <v>16</v>
          </cell>
          <cell r="AC790">
            <v>351.79199999999997</v>
          </cell>
          <cell r="AN790">
            <v>0</v>
          </cell>
        </row>
        <row r="791">
          <cell r="A791">
            <v>44986</v>
          </cell>
          <cell r="H791" t="str">
            <v>VIGILANTE ARMADO - 12X36 NOTURNO</v>
          </cell>
          <cell r="P791">
            <v>30</v>
          </cell>
          <cell r="R791">
            <v>15</v>
          </cell>
          <cell r="AC791">
            <v>329.80500000000001</v>
          </cell>
          <cell r="AN791">
            <v>66.869399999999985</v>
          </cell>
        </row>
        <row r="792">
          <cell r="A792">
            <v>44986</v>
          </cell>
          <cell r="H792" t="str">
            <v>VIGILANTE ARMADO - 220 H</v>
          </cell>
          <cell r="P792">
            <v>30</v>
          </cell>
          <cell r="R792">
            <v>23</v>
          </cell>
          <cell r="AC792">
            <v>505.70099999999996</v>
          </cell>
          <cell r="AN792">
            <v>0</v>
          </cell>
        </row>
        <row r="793">
          <cell r="A793">
            <v>44986</v>
          </cell>
          <cell r="H793" t="str">
            <v>VIGILANTE ARMADO - 12X36 DIURNO</v>
          </cell>
          <cell r="P793">
            <v>30</v>
          </cell>
          <cell r="R793">
            <v>16</v>
          </cell>
          <cell r="AC793">
            <v>351.79199999999997</v>
          </cell>
          <cell r="AN793">
            <v>0</v>
          </cell>
        </row>
        <row r="794">
          <cell r="A794">
            <v>44986</v>
          </cell>
          <cell r="H794" t="str">
            <v>VIGILANTE ARMADO - 12X36 NOTURNO</v>
          </cell>
          <cell r="P794">
            <v>30</v>
          </cell>
          <cell r="R794">
            <v>15</v>
          </cell>
          <cell r="AC794">
            <v>329.80500000000001</v>
          </cell>
          <cell r="AN794">
            <v>0</v>
          </cell>
        </row>
        <row r="795">
          <cell r="A795">
            <v>44986</v>
          </cell>
          <cell r="H795" t="str">
            <v>VIGILANTE ARMADO - 12X36 DIURNO</v>
          </cell>
          <cell r="P795">
            <v>0</v>
          </cell>
          <cell r="R795">
            <v>0</v>
          </cell>
          <cell r="AC795">
            <v>0</v>
          </cell>
          <cell r="AN795">
            <v>0</v>
          </cell>
        </row>
        <row r="796">
          <cell r="A796">
            <v>44986</v>
          </cell>
          <cell r="H796" t="str">
            <v>VIGILANTE ARMADO - 12X36 DIURNO</v>
          </cell>
          <cell r="P796">
            <v>30</v>
          </cell>
          <cell r="R796">
            <v>15</v>
          </cell>
          <cell r="AC796">
            <v>329.80500000000001</v>
          </cell>
          <cell r="AN796">
            <v>0</v>
          </cell>
        </row>
        <row r="797">
          <cell r="A797">
            <v>44986</v>
          </cell>
          <cell r="H797" t="str">
            <v>VIGILANTE ARMADO - 12X36 NOTURNO</v>
          </cell>
          <cell r="P797">
            <v>30</v>
          </cell>
          <cell r="R797">
            <v>16</v>
          </cell>
          <cell r="AC797">
            <v>351.79199999999997</v>
          </cell>
          <cell r="AN797">
            <v>0</v>
          </cell>
        </row>
        <row r="798">
          <cell r="A798">
            <v>44986</v>
          </cell>
          <cell r="H798" t="str">
            <v>VIGILANTE ARMADO - 220 H</v>
          </cell>
          <cell r="P798">
            <v>30</v>
          </cell>
          <cell r="R798">
            <v>23</v>
          </cell>
          <cell r="AC798">
            <v>505.70099999999996</v>
          </cell>
          <cell r="AN798">
            <v>0</v>
          </cell>
        </row>
        <row r="799">
          <cell r="A799">
            <v>44986</v>
          </cell>
          <cell r="H799" t="str">
            <v>VIGILANTE ARMADO - 12X36 NOTURNO</v>
          </cell>
          <cell r="P799">
            <v>30</v>
          </cell>
          <cell r="R799">
            <v>15</v>
          </cell>
          <cell r="AC799">
            <v>329.80500000000001</v>
          </cell>
          <cell r="AN799">
            <v>0</v>
          </cell>
        </row>
        <row r="800">
          <cell r="A800">
            <v>44986</v>
          </cell>
          <cell r="H800" t="str">
            <v>VIGILANTE ARMADO - 12X36 DIURNO</v>
          </cell>
          <cell r="P800">
            <v>30</v>
          </cell>
          <cell r="R800">
            <v>16</v>
          </cell>
          <cell r="AC800">
            <v>351.79199999999997</v>
          </cell>
          <cell r="AN800">
            <v>0</v>
          </cell>
        </row>
        <row r="801">
          <cell r="A801">
            <v>44986</v>
          </cell>
          <cell r="H801" t="str">
            <v>VIGILANTE ARMADO - 12X36 DIURNO</v>
          </cell>
          <cell r="P801">
            <v>27</v>
          </cell>
          <cell r="R801">
            <v>15</v>
          </cell>
          <cell r="AC801">
            <v>285.83099999999996</v>
          </cell>
          <cell r="AN801">
            <v>0</v>
          </cell>
        </row>
        <row r="802">
          <cell r="A802">
            <v>44986</v>
          </cell>
          <cell r="H802" t="str">
            <v>VIGILANTE ARMADO - 12X36 DIURNO</v>
          </cell>
          <cell r="P802">
            <v>3</v>
          </cell>
          <cell r="R802">
            <v>1</v>
          </cell>
          <cell r="AC802">
            <v>21.986999999999998</v>
          </cell>
          <cell r="AN802">
            <v>0</v>
          </cell>
        </row>
        <row r="803">
          <cell r="A803">
            <v>44986</v>
          </cell>
          <cell r="H803" t="str">
            <v>VIGILANTE ARMADO - 12X36 NOTURNO</v>
          </cell>
          <cell r="P803">
            <v>30</v>
          </cell>
          <cell r="R803">
            <v>16</v>
          </cell>
          <cell r="AC803">
            <v>351.79199999999997</v>
          </cell>
          <cell r="AN803">
            <v>0</v>
          </cell>
        </row>
        <row r="804">
          <cell r="A804">
            <v>44986</v>
          </cell>
          <cell r="H804" t="str">
            <v>VIGILANTE ARMADO - 220 H</v>
          </cell>
          <cell r="P804">
            <v>30</v>
          </cell>
          <cell r="R804">
            <v>23</v>
          </cell>
          <cell r="AC804">
            <v>505.70099999999996</v>
          </cell>
          <cell r="AN804">
            <v>0</v>
          </cell>
        </row>
        <row r="805">
          <cell r="A805">
            <v>44986</v>
          </cell>
          <cell r="H805" t="str">
            <v>VIGILANTE ARMADO - 220 H</v>
          </cell>
          <cell r="P805">
            <v>22</v>
          </cell>
          <cell r="R805">
            <v>23</v>
          </cell>
          <cell r="AC805">
            <v>373.779</v>
          </cell>
          <cell r="AN805">
            <v>0</v>
          </cell>
        </row>
        <row r="806">
          <cell r="A806">
            <v>44986</v>
          </cell>
          <cell r="H806" t="str">
            <v>VIGILANTE ARMADO - 220 H</v>
          </cell>
          <cell r="P806">
            <v>7</v>
          </cell>
          <cell r="R806">
            <v>3</v>
          </cell>
          <cell r="AC806">
            <v>65.960999999999999</v>
          </cell>
          <cell r="AN806">
            <v>0</v>
          </cell>
        </row>
        <row r="807">
          <cell r="A807">
            <v>44986</v>
          </cell>
          <cell r="H807" t="str">
            <v>VIGILANTE ARMADO - 220 H</v>
          </cell>
          <cell r="P807">
            <v>7</v>
          </cell>
          <cell r="R807">
            <v>3</v>
          </cell>
          <cell r="AC807">
            <v>65.960999999999999</v>
          </cell>
          <cell r="AN807">
            <v>0</v>
          </cell>
        </row>
        <row r="808">
          <cell r="A808">
            <v>44986</v>
          </cell>
          <cell r="H808" t="str">
            <v>VIGILANTE ARMADO - 12X36 DIURNO</v>
          </cell>
          <cell r="P808">
            <v>30</v>
          </cell>
          <cell r="R808">
            <v>15</v>
          </cell>
          <cell r="AC808">
            <v>329.80500000000001</v>
          </cell>
          <cell r="AN808">
            <v>0</v>
          </cell>
        </row>
        <row r="809">
          <cell r="A809">
            <v>44986</v>
          </cell>
          <cell r="H809" t="str">
            <v>VIGILANTE ARMADO - 12X36 DIURNO</v>
          </cell>
          <cell r="P809">
            <v>0</v>
          </cell>
          <cell r="R809">
            <v>0</v>
          </cell>
          <cell r="AC809">
            <v>0</v>
          </cell>
          <cell r="AN809">
            <v>0</v>
          </cell>
        </row>
        <row r="810">
          <cell r="A810">
            <v>44986</v>
          </cell>
          <cell r="H810" t="str">
            <v>VIGILANTE ARMADO - 12X36 DIURNO</v>
          </cell>
          <cell r="P810">
            <v>8</v>
          </cell>
          <cell r="R810">
            <v>5</v>
          </cell>
          <cell r="AC810">
            <v>109.935</v>
          </cell>
          <cell r="AN810">
            <v>0</v>
          </cell>
        </row>
        <row r="811">
          <cell r="A811">
            <v>44986</v>
          </cell>
          <cell r="H811" t="str">
            <v>VIGILANTE ARMADO - 12X36 DIURNO</v>
          </cell>
          <cell r="P811">
            <v>22</v>
          </cell>
          <cell r="R811">
            <v>12</v>
          </cell>
          <cell r="AC811">
            <v>263.84399999999999</v>
          </cell>
          <cell r="AN811">
            <v>0</v>
          </cell>
        </row>
        <row r="812">
          <cell r="A812">
            <v>44986</v>
          </cell>
          <cell r="H812" t="str">
            <v>VIGILANTE ARMADO - 12X36 DIURNO</v>
          </cell>
          <cell r="P812">
            <v>30</v>
          </cell>
          <cell r="R812">
            <v>15</v>
          </cell>
          <cell r="AC812">
            <v>329.80500000000001</v>
          </cell>
          <cell r="AN812">
            <v>0</v>
          </cell>
        </row>
        <row r="813">
          <cell r="A813">
            <v>44986</v>
          </cell>
          <cell r="H813" t="str">
            <v>VIGILANTE ARMADO - 12X36 NOTURNO</v>
          </cell>
          <cell r="P813">
            <v>0</v>
          </cell>
          <cell r="R813">
            <v>0</v>
          </cell>
          <cell r="AC813">
            <v>0</v>
          </cell>
          <cell r="AN813">
            <v>0</v>
          </cell>
        </row>
        <row r="814">
          <cell r="A814">
            <v>44986</v>
          </cell>
          <cell r="H814" t="str">
            <v>VIGILANTE ARMADO - 12X36 NOTURNO</v>
          </cell>
          <cell r="P814">
            <v>30</v>
          </cell>
          <cell r="R814">
            <v>16</v>
          </cell>
          <cell r="AC814">
            <v>351.79199999999997</v>
          </cell>
          <cell r="AN814">
            <v>0</v>
          </cell>
        </row>
        <row r="815">
          <cell r="A815">
            <v>44986</v>
          </cell>
          <cell r="H815" t="str">
            <v>VIGILANTE ARMADO - 12X36 NOTURNO</v>
          </cell>
          <cell r="P815">
            <v>30</v>
          </cell>
          <cell r="R815">
            <v>15</v>
          </cell>
          <cell r="AC815">
            <v>329.80500000000001</v>
          </cell>
          <cell r="AN815">
            <v>0</v>
          </cell>
        </row>
        <row r="816">
          <cell r="A816">
            <v>44986</v>
          </cell>
          <cell r="H816" t="str">
            <v>VIGILANTE ARMADO - 12X36 NOTURNO</v>
          </cell>
          <cell r="P816">
            <v>30</v>
          </cell>
          <cell r="R816">
            <v>15</v>
          </cell>
          <cell r="AC816">
            <v>329.80500000000001</v>
          </cell>
          <cell r="AN816">
            <v>0</v>
          </cell>
        </row>
        <row r="817">
          <cell r="A817">
            <v>44986</v>
          </cell>
          <cell r="H817" t="str">
            <v>VIGILANTE ARMADO - 12X36 DIURNO</v>
          </cell>
          <cell r="P817">
            <v>30</v>
          </cell>
          <cell r="R817">
            <v>16</v>
          </cell>
          <cell r="AC817">
            <v>351.79199999999997</v>
          </cell>
          <cell r="AN817">
            <v>0</v>
          </cell>
        </row>
        <row r="818">
          <cell r="A818">
            <v>44986</v>
          </cell>
          <cell r="H818" t="str">
            <v>VIGILANTE ARMADO - 12X36 NOTURNO</v>
          </cell>
          <cell r="P818">
            <v>30</v>
          </cell>
          <cell r="R818">
            <v>16</v>
          </cell>
          <cell r="AC818">
            <v>351.79199999999997</v>
          </cell>
          <cell r="AN818">
            <v>0</v>
          </cell>
        </row>
        <row r="819">
          <cell r="A819">
            <v>44986</v>
          </cell>
          <cell r="H819" t="str">
            <v>VIGILANTE ARMADO - 220 H</v>
          </cell>
          <cell r="P819">
            <v>30</v>
          </cell>
          <cell r="R819">
            <v>23</v>
          </cell>
          <cell r="AC819">
            <v>505.70099999999996</v>
          </cell>
          <cell r="AN819">
            <v>0</v>
          </cell>
        </row>
        <row r="820">
          <cell r="A820">
            <v>44986</v>
          </cell>
          <cell r="H820" t="str">
            <v>VIGILANTE ARMADO - 12X36 DIURNO</v>
          </cell>
          <cell r="P820">
            <v>27</v>
          </cell>
          <cell r="R820">
            <v>15</v>
          </cell>
          <cell r="AC820">
            <v>285.83099999999996</v>
          </cell>
          <cell r="AN820">
            <v>0</v>
          </cell>
        </row>
        <row r="821">
          <cell r="A821">
            <v>44986</v>
          </cell>
          <cell r="H821" t="str">
            <v>VIGILANTE ARMADO - 12X36 DIURNO</v>
          </cell>
          <cell r="P821">
            <v>3</v>
          </cell>
          <cell r="R821">
            <v>2</v>
          </cell>
          <cell r="AC821">
            <v>43.973999999999997</v>
          </cell>
          <cell r="AN821">
            <v>0</v>
          </cell>
        </row>
        <row r="822">
          <cell r="A822">
            <v>44986</v>
          </cell>
          <cell r="H822" t="str">
            <v>VIGILANTE ARMADO - 12X36 DIURNO</v>
          </cell>
          <cell r="P822">
            <v>30</v>
          </cell>
          <cell r="R822">
            <v>16</v>
          </cell>
          <cell r="AC822">
            <v>351.79199999999997</v>
          </cell>
          <cell r="AN822">
            <v>0</v>
          </cell>
        </row>
        <row r="823">
          <cell r="A823">
            <v>44986</v>
          </cell>
          <cell r="H823" t="str">
            <v>VIGILANTE ARMADO - 12X36 NOTURNO</v>
          </cell>
          <cell r="P823">
            <v>30</v>
          </cell>
          <cell r="R823">
            <v>15</v>
          </cell>
          <cell r="AC823">
            <v>329.80500000000001</v>
          </cell>
          <cell r="AN823">
            <v>0</v>
          </cell>
        </row>
        <row r="824">
          <cell r="A824">
            <v>44986</v>
          </cell>
          <cell r="H824" t="str">
            <v>VIGILANTE ARMADO - 12X36 NOTURNO</v>
          </cell>
          <cell r="P824">
            <v>30</v>
          </cell>
          <cell r="R824">
            <v>16</v>
          </cell>
          <cell r="AC824">
            <v>351.79199999999997</v>
          </cell>
          <cell r="AN824">
            <v>0</v>
          </cell>
        </row>
        <row r="825">
          <cell r="A825">
            <v>44986</v>
          </cell>
          <cell r="H825" t="str">
            <v>VIGILANTE ARMADO - 12X36 DIURNO</v>
          </cell>
          <cell r="P825">
            <v>27</v>
          </cell>
          <cell r="R825">
            <v>15</v>
          </cell>
          <cell r="AC825">
            <v>285.83099999999996</v>
          </cell>
          <cell r="AN825">
            <v>0</v>
          </cell>
        </row>
        <row r="826">
          <cell r="A826">
            <v>44986</v>
          </cell>
          <cell r="H826" t="str">
            <v>VIGILANTE ARMADO - 12X36 DIURNO</v>
          </cell>
          <cell r="P826">
            <v>3</v>
          </cell>
          <cell r="R826">
            <v>2</v>
          </cell>
          <cell r="AC826">
            <v>43.973999999999997</v>
          </cell>
          <cell r="AN826">
            <v>0</v>
          </cell>
        </row>
        <row r="827">
          <cell r="A827">
            <v>44986</v>
          </cell>
          <cell r="H827" t="str">
            <v>VIGILANTE ARMADO - 12X36 NOTURNO</v>
          </cell>
          <cell r="P827">
            <v>30</v>
          </cell>
          <cell r="R827">
            <v>16</v>
          </cell>
          <cell r="AC827">
            <v>351.79199999999997</v>
          </cell>
          <cell r="AN827">
            <v>0</v>
          </cell>
        </row>
        <row r="828">
          <cell r="A828">
            <v>44986</v>
          </cell>
          <cell r="H828" t="str">
            <v>VIGILANTE ARMADO - 12X36 NOTURNO</v>
          </cell>
          <cell r="P828">
            <v>30</v>
          </cell>
          <cell r="R828">
            <v>15</v>
          </cell>
          <cell r="AC828">
            <v>329.80500000000001</v>
          </cell>
          <cell r="AN828">
            <v>0</v>
          </cell>
        </row>
        <row r="829">
          <cell r="A829">
            <v>44986</v>
          </cell>
          <cell r="H829" t="str">
            <v>VIGILANTE ARMADO - 12X36 DIURNO</v>
          </cell>
          <cell r="P829">
            <v>30</v>
          </cell>
          <cell r="R829">
            <v>16</v>
          </cell>
          <cell r="AC829">
            <v>351.79199999999997</v>
          </cell>
          <cell r="AN829">
            <v>0</v>
          </cell>
        </row>
        <row r="830">
          <cell r="A830">
            <v>45017</v>
          </cell>
          <cell r="H830" t="str">
            <v>VIGILANTE ARMADO - 220 H</v>
          </cell>
          <cell r="P830">
            <v>30</v>
          </cell>
          <cell r="R830">
            <v>16</v>
          </cell>
          <cell r="AC830">
            <v>351.79199999999997</v>
          </cell>
          <cell r="AN830">
            <v>0</v>
          </cell>
        </row>
        <row r="831">
          <cell r="A831">
            <v>45017</v>
          </cell>
          <cell r="H831" t="str">
            <v>VIGILANTE ARMADO - 220 H</v>
          </cell>
          <cell r="P831">
            <v>9</v>
          </cell>
          <cell r="R831">
            <v>2</v>
          </cell>
          <cell r="AC831">
            <v>43.973999999999997</v>
          </cell>
          <cell r="AN831">
            <v>0</v>
          </cell>
        </row>
        <row r="832">
          <cell r="A832">
            <v>45017</v>
          </cell>
          <cell r="H832" t="str">
            <v>VIGILANTE ARMADO - 220 H</v>
          </cell>
          <cell r="P832">
            <v>21</v>
          </cell>
          <cell r="R832">
            <v>14</v>
          </cell>
          <cell r="AC832">
            <v>307.81799999999998</v>
          </cell>
          <cell r="AN832">
            <v>0</v>
          </cell>
        </row>
        <row r="833">
          <cell r="A833">
            <v>45017</v>
          </cell>
          <cell r="H833" t="str">
            <v>VIGILANTE ARMADO - 220 H</v>
          </cell>
          <cell r="P833">
            <v>10</v>
          </cell>
          <cell r="R833">
            <v>5</v>
          </cell>
          <cell r="AC833">
            <v>109.935</v>
          </cell>
          <cell r="AN833">
            <v>0</v>
          </cell>
        </row>
        <row r="834">
          <cell r="A834">
            <v>45017</v>
          </cell>
          <cell r="H834" t="str">
            <v>VIGILANTE ARMADO - 220 H</v>
          </cell>
          <cell r="P834">
            <v>12</v>
          </cell>
          <cell r="R834">
            <v>7</v>
          </cell>
          <cell r="AC834">
            <v>153.90899999999999</v>
          </cell>
          <cell r="AN834">
            <v>0</v>
          </cell>
        </row>
        <row r="835">
          <cell r="A835">
            <v>45017</v>
          </cell>
          <cell r="H835" t="str">
            <v>VIGILANTE ARMADO - 220 H</v>
          </cell>
          <cell r="P835">
            <v>8</v>
          </cell>
          <cell r="R835">
            <v>4</v>
          </cell>
          <cell r="AC835">
            <v>87.947999999999993</v>
          </cell>
          <cell r="AN835">
            <v>0</v>
          </cell>
        </row>
        <row r="836">
          <cell r="A836">
            <v>45017</v>
          </cell>
          <cell r="H836" t="str">
            <v>VIGILANTE ARMADO - 220 H</v>
          </cell>
          <cell r="P836">
            <v>30</v>
          </cell>
          <cell r="R836">
            <v>16</v>
          </cell>
          <cell r="AC836">
            <v>351.79199999999997</v>
          </cell>
          <cell r="AN836">
            <v>0</v>
          </cell>
        </row>
        <row r="837">
          <cell r="A837">
            <v>45017</v>
          </cell>
          <cell r="H837" t="str">
            <v>VIGILANTE ARMADO - 220 H</v>
          </cell>
          <cell r="P837">
            <v>30</v>
          </cell>
          <cell r="R837">
            <v>16</v>
          </cell>
          <cell r="AC837">
            <v>351.79199999999997</v>
          </cell>
          <cell r="AN837">
            <v>12.869399999999985</v>
          </cell>
        </row>
        <row r="838">
          <cell r="A838">
            <v>45017</v>
          </cell>
          <cell r="H838" t="str">
            <v>VIGILANTE ARMADO - 12X36 DIURNO</v>
          </cell>
          <cell r="P838">
            <v>0</v>
          </cell>
          <cell r="R838">
            <v>0</v>
          </cell>
          <cell r="AC838">
            <v>0</v>
          </cell>
          <cell r="AN838">
            <v>0</v>
          </cell>
        </row>
        <row r="839">
          <cell r="A839">
            <v>45017</v>
          </cell>
          <cell r="H839" t="str">
            <v>VIGILANTE ARMADO - 12X36 NOTURNO</v>
          </cell>
          <cell r="P839">
            <v>0</v>
          </cell>
          <cell r="R839">
            <v>0</v>
          </cell>
          <cell r="AC839">
            <v>0</v>
          </cell>
          <cell r="AN839">
            <v>0</v>
          </cell>
        </row>
        <row r="840">
          <cell r="A840">
            <v>45017</v>
          </cell>
          <cell r="H840" t="str">
            <v>VIGILANTE ARMADO - 12X36 DIURNO</v>
          </cell>
          <cell r="P840">
            <v>30</v>
          </cell>
          <cell r="R840">
            <v>15</v>
          </cell>
          <cell r="AC840">
            <v>329.80500000000001</v>
          </cell>
          <cell r="AN840">
            <v>0</v>
          </cell>
        </row>
        <row r="841">
          <cell r="A841">
            <v>45017</v>
          </cell>
          <cell r="H841" t="str">
            <v>VIGILANTE ARMADO - 12X36 DIURNO</v>
          </cell>
          <cell r="P841">
            <v>6</v>
          </cell>
          <cell r="R841">
            <v>3</v>
          </cell>
          <cell r="AC841">
            <v>65.960999999999999</v>
          </cell>
          <cell r="AN841">
            <v>14.273879999999998</v>
          </cell>
        </row>
        <row r="842">
          <cell r="A842">
            <v>45017</v>
          </cell>
          <cell r="H842" t="str">
            <v>VIGILANTE ARMADO - 12X36 DIURNO</v>
          </cell>
          <cell r="P842">
            <v>24</v>
          </cell>
          <cell r="R842">
            <v>12</v>
          </cell>
          <cell r="AC842">
            <v>263.84399999999999</v>
          </cell>
          <cell r="AN842">
            <v>0</v>
          </cell>
        </row>
        <row r="843">
          <cell r="A843">
            <v>45017</v>
          </cell>
          <cell r="H843" t="str">
            <v>VIGILANTE ARMADO - 220 H</v>
          </cell>
          <cell r="P843">
            <v>30</v>
          </cell>
          <cell r="R843">
            <v>16</v>
          </cell>
          <cell r="AC843">
            <v>351.79199999999997</v>
          </cell>
          <cell r="AN843">
            <v>0</v>
          </cell>
        </row>
        <row r="844">
          <cell r="A844">
            <v>45017</v>
          </cell>
          <cell r="H844" t="str">
            <v>VIGILANTE ARMADO - 12X36 DIURNO</v>
          </cell>
          <cell r="P844">
            <v>28</v>
          </cell>
          <cell r="R844">
            <v>14</v>
          </cell>
          <cell r="AC844">
            <v>307.81799999999998</v>
          </cell>
          <cell r="AN844">
            <v>0</v>
          </cell>
        </row>
        <row r="845">
          <cell r="A845">
            <v>45017</v>
          </cell>
          <cell r="H845" t="str">
            <v>VIGILANTE ARMADO - 12X36 DIURNO</v>
          </cell>
          <cell r="P845">
            <v>2</v>
          </cell>
          <cell r="R845">
            <v>1</v>
          </cell>
          <cell r="AC845">
            <v>21.986999999999998</v>
          </cell>
          <cell r="AN845">
            <v>0</v>
          </cell>
        </row>
        <row r="846">
          <cell r="A846">
            <v>45017</v>
          </cell>
          <cell r="H846" t="str">
            <v>VIGILANTE ARMADO - 220 H</v>
          </cell>
          <cell r="P846">
            <v>30</v>
          </cell>
          <cell r="R846">
            <v>16</v>
          </cell>
          <cell r="AC846">
            <v>351.79199999999997</v>
          </cell>
          <cell r="AN846">
            <v>0</v>
          </cell>
        </row>
        <row r="847">
          <cell r="A847">
            <v>45017</v>
          </cell>
          <cell r="H847" t="str">
            <v>VIGILANTE ARMADO - 12X36 DIURNO</v>
          </cell>
          <cell r="P847">
            <v>29</v>
          </cell>
          <cell r="R847">
            <v>15</v>
          </cell>
          <cell r="AC847">
            <v>307.81799999999998</v>
          </cell>
          <cell r="AN847">
            <v>0</v>
          </cell>
        </row>
        <row r="848">
          <cell r="A848">
            <v>45017</v>
          </cell>
          <cell r="H848" t="str">
            <v>VIGILANTE ARMADO - 12X36 DIURNO</v>
          </cell>
          <cell r="P848">
            <v>1</v>
          </cell>
          <cell r="R848">
            <v>1</v>
          </cell>
          <cell r="AC848">
            <v>21.986999999999998</v>
          </cell>
          <cell r="AN848">
            <v>0</v>
          </cell>
        </row>
        <row r="849">
          <cell r="A849">
            <v>45017</v>
          </cell>
          <cell r="H849" t="str">
            <v>VIGILANTE ARMADO - 220 H</v>
          </cell>
          <cell r="P849">
            <v>26</v>
          </cell>
          <cell r="R849">
            <v>14</v>
          </cell>
          <cell r="AC849">
            <v>307.81799999999998</v>
          </cell>
          <cell r="AN849">
            <v>12.353480000000005</v>
          </cell>
        </row>
        <row r="850">
          <cell r="A850">
            <v>45017</v>
          </cell>
          <cell r="H850" t="str">
            <v>VIGILANTE ARMADO - 220 H</v>
          </cell>
          <cell r="P850">
            <v>4</v>
          </cell>
          <cell r="R850">
            <v>2</v>
          </cell>
          <cell r="AC850">
            <v>43.973999999999997</v>
          </cell>
          <cell r="AN850">
            <v>0</v>
          </cell>
        </row>
        <row r="851">
          <cell r="A851">
            <v>45017</v>
          </cell>
          <cell r="H851" t="str">
            <v>VIGILANTE ARMADO - 12X36 DIURNO</v>
          </cell>
          <cell r="P851">
            <v>30</v>
          </cell>
          <cell r="R851">
            <v>15</v>
          </cell>
          <cell r="AC851">
            <v>329.80500000000001</v>
          </cell>
          <cell r="AN851">
            <v>0</v>
          </cell>
        </row>
        <row r="852">
          <cell r="A852">
            <v>45017</v>
          </cell>
          <cell r="H852" t="str">
            <v>VIGILANTE ARMADO - 12X36 DIURNO</v>
          </cell>
          <cell r="P852">
            <v>29</v>
          </cell>
          <cell r="R852">
            <v>15</v>
          </cell>
          <cell r="AC852">
            <v>307.81799999999998</v>
          </cell>
          <cell r="AN852">
            <v>148.24041999999997</v>
          </cell>
        </row>
        <row r="853">
          <cell r="A853">
            <v>45017</v>
          </cell>
          <cell r="H853" t="str">
            <v>VIGILANTE ARMADO - 12X36 DIURNO</v>
          </cell>
          <cell r="P853">
            <v>1</v>
          </cell>
          <cell r="R853">
            <v>1</v>
          </cell>
          <cell r="AC853">
            <v>21.986999999999998</v>
          </cell>
          <cell r="AN853">
            <v>0</v>
          </cell>
        </row>
        <row r="854">
          <cell r="A854">
            <v>45017</v>
          </cell>
          <cell r="H854" t="str">
            <v>VIGILANTE ARMADO - 220 H</v>
          </cell>
          <cell r="P854">
            <v>30</v>
          </cell>
          <cell r="R854">
            <v>16</v>
          </cell>
          <cell r="AC854">
            <v>351.79199999999997</v>
          </cell>
          <cell r="AN854">
            <v>12.869399999999985</v>
          </cell>
        </row>
        <row r="855">
          <cell r="A855">
            <v>45017</v>
          </cell>
          <cell r="H855" t="str">
            <v>VIGILANTE ARMADO - 12X36 NOTURNO</v>
          </cell>
          <cell r="P855">
            <v>30</v>
          </cell>
          <cell r="R855">
            <v>15</v>
          </cell>
          <cell r="AC855">
            <v>329.80500000000001</v>
          </cell>
          <cell r="AN855">
            <v>0</v>
          </cell>
        </row>
        <row r="856">
          <cell r="A856">
            <v>45017</v>
          </cell>
          <cell r="H856" t="str">
            <v>VIGILANTE ARMADO - 12X36 DIURNO</v>
          </cell>
          <cell r="P856">
            <v>30</v>
          </cell>
          <cell r="R856">
            <v>15</v>
          </cell>
          <cell r="AC856">
            <v>329.80500000000001</v>
          </cell>
          <cell r="AN856">
            <v>0</v>
          </cell>
        </row>
        <row r="857">
          <cell r="A857">
            <v>45017</v>
          </cell>
          <cell r="H857" t="str">
            <v>VIGILANTE ARMADO - 12X36 NOTURNO</v>
          </cell>
          <cell r="P857">
            <v>30</v>
          </cell>
          <cell r="R857">
            <v>15</v>
          </cell>
          <cell r="AC857">
            <v>329.80500000000001</v>
          </cell>
          <cell r="AN857">
            <v>0</v>
          </cell>
        </row>
        <row r="858">
          <cell r="A858">
            <v>45017</v>
          </cell>
          <cell r="H858" t="str">
            <v>VIGILANTE ARMADO - 12X36 NOTURNO</v>
          </cell>
          <cell r="P858">
            <v>30</v>
          </cell>
          <cell r="R858">
            <v>15</v>
          </cell>
          <cell r="AC858">
            <v>329.80500000000001</v>
          </cell>
          <cell r="AN858">
            <v>0</v>
          </cell>
        </row>
        <row r="859">
          <cell r="A859">
            <v>45017</v>
          </cell>
          <cell r="H859" t="str">
            <v>VIGILANTE ARMADO - 12X36 DIURNO</v>
          </cell>
          <cell r="P859">
            <v>29</v>
          </cell>
          <cell r="R859">
            <v>15</v>
          </cell>
          <cell r="AC859">
            <v>307.81799999999998</v>
          </cell>
          <cell r="AN859">
            <v>0</v>
          </cell>
        </row>
        <row r="860">
          <cell r="A860">
            <v>45017</v>
          </cell>
          <cell r="H860" t="str">
            <v>VIGILANTE ARMADO - 12X36 DIURNO</v>
          </cell>
          <cell r="P860">
            <v>1</v>
          </cell>
          <cell r="R860">
            <v>1</v>
          </cell>
          <cell r="AC860">
            <v>21.986999999999998</v>
          </cell>
          <cell r="AN860">
            <v>0</v>
          </cell>
        </row>
        <row r="861">
          <cell r="A861">
            <v>45017</v>
          </cell>
          <cell r="H861" t="str">
            <v>VIGILANTE ARMADO - 12X36 NOTURNO</v>
          </cell>
          <cell r="P861">
            <v>30</v>
          </cell>
          <cell r="R861">
            <v>15</v>
          </cell>
          <cell r="AC861">
            <v>329.80500000000001</v>
          </cell>
          <cell r="AN861">
            <v>0</v>
          </cell>
        </row>
        <row r="862">
          <cell r="A862">
            <v>45017</v>
          </cell>
          <cell r="H862" t="str">
            <v>VIGILANTE ARMADO - 12X36 DIURNO</v>
          </cell>
          <cell r="P862">
            <v>29</v>
          </cell>
          <cell r="R862">
            <v>15</v>
          </cell>
          <cell r="AC862">
            <v>307.81799999999998</v>
          </cell>
          <cell r="AN862">
            <v>0</v>
          </cell>
        </row>
        <row r="863">
          <cell r="A863">
            <v>45017</v>
          </cell>
          <cell r="H863" t="str">
            <v>VIGILANTE ARMADO - 12X36 DIURNO</v>
          </cell>
          <cell r="P863">
            <v>1</v>
          </cell>
          <cell r="R863">
            <v>1</v>
          </cell>
          <cell r="AC863">
            <v>21.986999999999998</v>
          </cell>
          <cell r="AN863">
            <v>0</v>
          </cell>
        </row>
        <row r="864">
          <cell r="A864">
            <v>45017</v>
          </cell>
          <cell r="H864" t="str">
            <v>VIGILANTE ARMADO - 220 H</v>
          </cell>
          <cell r="P864">
            <v>30</v>
          </cell>
          <cell r="R864">
            <v>16</v>
          </cell>
          <cell r="AC864">
            <v>351.79199999999997</v>
          </cell>
          <cell r="AN864">
            <v>97.669399999999996</v>
          </cell>
        </row>
        <row r="865">
          <cell r="A865">
            <v>44986</v>
          </cell>
          <cell r="H865" t="str">
            <v>VIGILANTE ARMADO - 220 H</v>
          </cell>
          <cell r="P865">
            <v>30</v>
          </cell>
          <cell r="R865">
            <v>20</v>
          </cell>
          <cell r="AC865">
            <v>439.74</v>
          </cell>
          <cell r="AN865">
            <v>120.86939999999998</v>
          </cell>
        </row>
        <row r="866">
          <cell r="A866">
            <v>45017</v>
          </cell>
          <cell r="H866" t="str">
            <v>VIGILANTE ARMADO - 12X36 DIURNO</v>
          </cell>
          <cell r="P866">
            <v>30</v>
          </cell>
          <cell r="R866">
            <v>15</v>
          </cell>
          <cell r="AC866">
            <v>329.80500000000001</v>
          </cell>
          <cell r="AN866">
            <v>0</v>
          </cell>
        </row>
        <row r="867">
          <cell r="A867">
            <v>45017</v>
          </cell>
          <cell r="H867" t="str">
            <v>VIGILANTE ARMADO - 12X36 DIURNO</v>
          </cell>
          <cell r="P867">
            <v>6</v>
          </cell>
          <cell r="R867">
            <v>3</v>
          </cell>
          <cell r="AC867">
            <v>65.960999999999999</v>
          </cell>
          <cell r="AN867">
            <v>0</v>
          </cell>
        </row>
        <row r="868">
          <cell r="A868">
            <v>45017</v>
          </cell>
          <cell r="H868" t="str">
            <v>VIGILANTE ARMADO - 12X36 DIURNO</v>
          </cell>
          <cell r="P868">
            <v>24</v>
          </cell>
          <cell r="R868">
            <v>12</v>
          </cell>
          <cell r="AC868">
            <v>263.84399999999999</v>
          </cell>
          <cell r="AN868">
            <v>0</v>
          </cell>
        </row>
        <row r="869">
          <cell r="A869">
            <v>45017</v>
          </cell>
          <cell r="H869" t="str">
            <v>VIGILANTE ARMADO - 220 H</v>
          </cell>
          <cell r="P869">
            <v>30</v>
          </cell>
          <cell r="R869">
            <v>16</v>
          </cell>
          <cell r="AC869">
            <v>351.79199999999997</v>
          </cell>
          <cell r="AN869">
            <v>0</v>
          </cell>
        </row>
        <row r="870">
          <cell r="A870">
            <v>45017</v>
          </cell>
          <cell r="H870" t="str">
            <v>VIGILANTE ARMADO - 12X36 DIURNO</v>
          </cell>
          <cell r="P870">
            <v>30</v>
          </cell>
          <cell r="R870">
            <v>15</v>
          </cell>
          <cell r="AC870">
            <v>329.80500000000001</v>
          </cell>
          <cell r="AN870">
            <v>0</v>
          </cell>
        </row>
        <row r="871">
          <cell r="A871">
            <v>45017</v>
          </cell>
          <cell r="H871" t="str">
            <v>VIGILANTE ARMADO - 220 H</v>
          </cell>
          <cell r="P871">
            <v>30</v>
          </cell>
          <cell r="R871">
            <v>16</v>
          </cell>
          <cell r="AC871">
            <v>351.79199999999997</v>
          </cell>
          <cell r="AN871">
            <v>0</v>
          </cell>
        </row>
        <row r="872">
          <cell r="A872">
            <v>45017</v>
          </cell>
          <cell r="H872" t="str">
            <v>VIGILANTE ARMADO - 12X36 NOTURNO</v>
          </cell>
          <cell r="P872">
            <v>30</v>
          </cell>
          <cell r="R872">
            <v>15</v>
          </cell>
          <cell r="AC872">
            <v>329.80500000000001</v>
          </cell>
          <cell r="AN872">
            <v>0</v>
          </cell>
        </row>
        <row r="873">
          <cell r="A873">
            <v>45017</v>
          </cell>
          <cell r="H873" t="str">
            <v>VIGILANTE ARMADO - 12X36 DIURNO</v>
          </cell>
          <cell r="P873">
            <v>30</v>
          </cell>
          <cell r="R873">
            <v>15</v>
          </cell>
          <cell r="AC873">
            <v>329.80500000000001</v>
          </cell>
          <cell r="AN873">
            <v>0</v>
          </cell>
        </row>
        <row r="874">
          <cell r="A874">
            <v>45017</v>
          </cell>
          <cell r="H874" t="str">
            <v>VIGILANTE ARMADO - 12X36 DIURNO</v>
          </cell>
          <cell r="P874">
            <v>30</v>
          </cell>
          <cell r="R874">
            <v>15</v>
          </cell>
          <cell r="AC874">
            <v>329.80500000000001</v>
          </cell>
          <cell r="AN874">
            <v>0</v>
          </cell>
        </row>
        <row r="875">
          <cell r="A875">
            <v>45017</v>
          </cell>
          <cell r="H875" t="str">
            <v>VIGILANTE ARMADO - 12X36 NOTURNO</v>
          </cell>
          <cell r="P875">
            <v>30</v>
          </cell>
          <cell r="R875">
            <v>15</v>
          </cell>
          <cell r="AC875">
            <v>329.80500000000001</v>
          </cell>
          <cell r="AN875">
            <v>0</v>
          </cell>
        </row>
        <row r="876">
          <cell r="A876">
            <v>45017</v>
          </cell>
          <cell r="H876" t="str">
            <v>VIGILANTE ARMADO - 220 H</v>
          </cell>
          <cell r="P876">
            <v>30</v>
          </cell>
          <cell r="R876">
            <v>16</v>
          </cell>
          <cell r="AC876">
            <v>351.79199999999997</v>
          </cell>
          <cell r="AN876">
            <v>134.46940000000001</v>
          </cell>
        </row>
        <row r="877">
          <cell r="A877">
            <v>45017</v>
          </cell>
          <cell r="H877" t="str">
            <v>VIGILANTE ARMADO - 12X36 NOTURNO</v>
          </cell>
          <cell r="P877">
            <v>30</v>
          </cell>
          <cell r="R877">
            <v>15</v>
          </cell>
          <cell r="AC877">
            <v>329.80500000000001</v>
          </cell>
          <cell r="AN877">
            <v>0</v>
          </cell>
        </row>
        <row r="878">
          <cell r="A878">
            <v>45017</v>
          </cell>
          <cell r="H878" t="str">
            <v>VIGILANTE ARMADO - 12X36 DIURNO</v>
          </cell>
          <cell r="P878">
            <v>30</v>
          </cell>
          <cell r="R878">
            <v>15</v>
          </cell>
          <cell r="AC878">
            <v>329.80500000000001</v>
          </cell>
          <cell r="AN878">
            <v>0</v>
          </cell>
        </row>
        <row r="879">
          <cell r="A879">
            <v>45017</v>
          </cell>
          <cell r="H879" t="str">
            <v>VIGILANTE ARMADO - 12X36 NOTURNO</v>
          </cell>
          <cell r="P879">
            <v>30</v>
          </cell>
          <cell r="R879">
            <v>15</v>
          </cell>
          <cell r="AC879">
            <v>329.80500000000001</v>
          </cell>
          <cell r="AN879">
            <v>0</v>
          </cell>
        </row>
        <row r="880">
          <cell r="A880">
            <v>45017</v>
          </cell>
          <cell r="H880" t="str">
            <v>VIGILANTE ARMADO - 12X36 DIURNO</v>
          </cell>
          <cell r="P880">
            <v>30</v>
          </cell>
          <cell r="R880">
            <v>15</v>
          </cell>
          <cell r="AC880">
            <v>329.80500000000001</v>
          </cell>
          <cell r="AN880">
            <v>0</v>
          </cell>
        </row>
        <row r="881">
          <cell r="A881">
            <v>45017</v>
          </cell>
          <cell r="H881" t="str">
            <v>VIGILANTE ARMADO - 12X36 NOTURNO</v>
          </cell>
          <cell r="P881">
            <v>30</v>
          </cell>
          <cell r="R881">
            <v>15</v>
          </cell>
          <cell r="AC881">
            <v>329.80500000000001</v>
          </cell>
          <cell r="AN881">
            <v>252.86939999999998</v>
          </cell>
        </row>
        <row r="882">
          <cell r="A882">
            <v>45017</v>
          </cell>
          <cell r="H882" t="str">
            <v>VIGILANTE ARMADO - 12X36 NOTURNO</v>
          </cell>
          <cell r="P882">
            <v>30</v>
          </cell>
          <cell r="R882">
            <v>15</v>
          </cell>
          <cell r="AC882">
            <v>329.80500000000001</v>
          </cell>
          <cell r="AN882">
            <v>3.8693999999999846</v>
          </cell>
        </row>
        <row r="883">
          <cell r="A883">
            <v>45017</v>
          </cell>
          <cell r="H883" t="str">
            <v>VIGILANTE ARMADO - 12X36 DIURNO</v>
          </cell>
          <cell r="P883">
            <v>30</v>
          </cell>
          <cell r="R883">
            <v>15</v>
          </cell>
          <cell r="AC883">
            <v>329.80500000000001</v>
          </cell>
          <cell r="AN883">
            <v>0</v>
          </cell>
        </row>
        <row r="884">
          <cell r="A884">
            <v>45017</v>
          </cell>
          <cell r="H884" t="str">
            <v>VIGILANTE ARMADO - 12X36 DIURNO</v>
          </cell>
          <cell r="P884">
            <v>30</v>
          </cell>
          <cell r="R884">
            <v>15</v>
          </cell>
          <cell r="AC884">
            <v>329.80500000000001</v>
          </cell>
          <cell r="AN884">
            <v>138.86939999999998</v>
          </cell>
        </row>
        <row r="885">
          <cell r="A885">
            <v>45017</v>
          </cell>
          <cell r="H885" t="str">
            <v>VIGILANTE ARMADO - 220 H</v>
          </cell>
          <cell r="P885">
            <v>30</v>
          </cell>
          <cell r="R885">
            <v>16</v>
          </cell>
          <cell r="AC885">
            <v>351.79199999999997</v>
          </cell>
          <cell r="AN885">
            <v>105.6694</v>
          </cell>
        </row>
        <row r="886">
          <cell r="A886">
            <v>45017</v>
          </cell>
          <cell r="H886" t="str">
            <v>VIGILANTE ARMADO - 12X36 NOTURNO</v>
          </cell>
          <cell r="P886">
            <v>30</v>
          </cell>
          <cell r="R886">
            <v>15</v>
          </cell>
          <cell r="AC886">
            <v>329.80500000000001</v>
          </cell>
          <cell r="AN886">
            <v>0</v>
          </cell>
        </row>
        <row r="887">
          <cell r="A887">
            <v>45017</v>
          </cell>
          <cell r="H887" t="str">
            <v>VIGILANTE ARMADO - 12X36 DIURNO</v>
          </cell>
          <cell r="P887">
            <v>30</v>
          </cell>
          <cell r="R887">
            <v>15</v>
          </cell>
          <cell r="AC887">
            <v>329.80500000000001</v>
          </cell>
          <cell r="AN887">
            <v>0</v>
          </cell>
        </row>
        <row r="888">
          <cell r="A888">
            <v>45017</v>
          </cell>
          <cell r="H888" t="str">
            <v>VIGILANTE ARMADO - 12X36 NOTURNO</v>
          </cell>
          <cell r="P888">
            <v>30</v>
          </cell>
          <cell r="R888">
            <v>15</v>
          </cell>
          <cell r="AC888">
            <v>329.80500000000001</v>
          </cell>
          <cell r="AN888">
            <v>153.86939999999998</v>
          </cell>
        </row>
        <row r="889">
          <cell r="A889">
            <v>45017</v>
          </cell>
          <cell r="H889" t="str">
            <v>VIGILANTE ARMADO - 12X36 NOTURNO</v>
          </cell>
          <cell r="P889">
            <v>30</v>
          </cell>
          <cell r="R889">
            <v>15</v>
          </cell>
          <cell r="AC889">
            <v>329.80500000000001</v>
          </cell>
          <cell r="AN889">
            <v>0</v>
          </cell>
        </row>
        <row r="890">
          <cell r="A890">
            <v>45017</v>
          </cell>
          <cell r="H890" t="str">
            <v>VIGILANTE ARMADO - 12X36 DIURNO</v>
          </cell>
          <cell r="P890">
            <v>30</v>
          </cell>
          <cell r="R890">
            <v>15</v>
          </cell>
          <cell r="AC890">
            <v>329.80500000000001</v>
          </cell>
          <cell r="AN890">
            <v>0</v>
          </cell>
        </row>
        <row r="891">
          <cell r="A891">
            <v>45017</v>
          </cell>
          <cell r="H891" t="str">
            <v>VIGILANTE ARMADO - 12X36 NOTURNO</v>
          </cell>
          <cell r="P891">
            <v>29</v>
          </cell>
          <cell r="R891">
            <v>15</v>
          </cell>
          <cell r="AC891">
            <v>329.80500000000001</v>
          </cell>
          <cell r="AN891">
            <v>0</v>
          </cell>
        </row>
        <row r="892">
          <cell r="A892">
            <v>45017</v>
          </cell>
          <cell r="H892" t="str">
            <v>VIGILANTE ARMADO - 12X36 DIURNO</v>
          </cell>
          <cell r="P892">
            <v>1</v>
          </cell>
          <cell r="R892">
            <v>1</v>
          </cell>
          <cell r="AC892">
            <v>21.986999999999998</v>
          </cell>
          <cell r="AN892">
            <v>0</v>
          </cell>
        </row>
        <row r="893">
          <cell r="A893">
            <v>45017</v>
          </cell>
          <cell r="H893" t="str">
            <v>VIGILANTE ARMADO - 220 H</v>
          </cell>
          <cell r="P893">
            <v>30</v>
          </cell>
          <cell r="R893">
            <v>16</v>
          </cell>
          <cell r="AC893">
            <v>351.79199999999997</v>
          </cell>
          <cell r="AN893">
            <v>0</v>
          </cell>
        </row>
        <row r="894">
          <cell r="A894">
            <v>45017</v>
          </cell>
          <cell r="H894" t="str">
            <v>VIGILANTE ARMADO - 12X36 DIURNO</v>
          </cell>
          <cell r="P894">
            <v>24</v>
          </cell>
          <cell r="R894">
            <v>12</v>
          </cell>
          <cell r="AC894">
            <v>263.84399999999999</v>
          </cell>
          <cell r="AN894">
            <v>0</v>
          </cell>
        </row>
        <row r="895">
          <cell r="A895">
            <v>45017</v>
          </cell>
          <cell r="H895" t="str">
            <v>VIGILANTE ARMADO - 12X36 DIURNO</v>
          </cell>
          <cell r="P895">
            <v>6</v>
          </cell>
          <cell r="R895">
            <v>3</v>
          </cell>
          <cell r="AC895">
            <v>65.960999999999999</v>
          </cell>
          <cell r="AN895">
            <v>0</v>
          </cell>
        </row>
        <row r="896">
          <cell r="A896">
            <v>45017</v>
          </cell>
          <cell r="H896" t="str">
            <v>VIGILANTE ARMADO - 12X36 DIURNO</v>
          </cell>
          <cell r="P896">
            <v>30</v>
          </cell>
          <cell r="R896">
            <v>15</v>
          </cell>
          <cell r="AC896">
            <v>329.80500000000001</v>
          </cell>
          <cell r="AN896">
            <v>0</v>
          </cell>
        </row>
        <row r="897">
          <cell r="A897">
            <v>45017</v>
          </cell>
          <cell r="H897" t="str">
            <v>VIGILANTE ARMADO - 220 H</v>
          </cell>
          <cell r="P897">
            <v>30</v>
          </cell>
          <cell r="R897">
            <v>16</v>
          </cell>
          <cell r="AC897">
            <v>351.79199999999997</v>
          </cell>
          <cell r="AN897">
            <v>0</v>
          </cell>
        </row>
        <row r="898">
          <cell r="A898">
            <v>45017</v>
          </cell>
          <cell r="H898" t="str">
            <v>VIGILANTE ARMADO - 12X36 DIURNO</v>
          </cell>
          <cell r="P898">
            <v>25</v>
          </cell>
          <cell r="R898">
            <v>15</v>
          </cell>
          <cell r="AC898">
            <v>263.84399999999999</v>
          </cell>
          <cell r="AN898">
            <v>0</v>
          </cell>
        </row>
        <row r="899">
          <cell r="A899">
            <v>45017</v>
          </cell>
          <cell r="H899" t="str">
            <v>VIGILANTE ARMADO - 12X36 DIURNO</v>
          </cell>
          <cell r="P899">
            <v>5</v>
          </cell>
          <cell r="R899">
            <v>3</v>
          </cell>
          <cell r="AC899">
            <v>65.960999999999999</v>
          </cell>
          <cell r="AN899">
            <v>0</v>
          </cell>
        </row>
        <row r="900">
          <cell r="A900">
            <v>45017</v>
          </cell>
          <cell r="H900" t="str">
            <v>VIGILANTE ARMADO - 12X36 DIURNO</v>
          </cell>
          <cell r="P900">
            <v>30</v>
          </cell>
          <cell r="R900">
            <v>15</v>
          </cell>
          <cell r="AC900">
            <v>329.80500000000001</v>
          </cell>
          <cell r="AN900">
            <v>0</v>
          </cell>
        </row>
        <row r="901">
          <cell r="A901">
            <v>45017</v>
          </cell>
          <cell r="H901" t="str">
            <v>VIGILANTE ARMADO - 220 H</v>
          </cell>
          <cell r="P901">
            <v>30</v>
          </cell>
          <cell r="R901">
            <v>16</v>
          </cell>
          <cell r="AC901">
            <v>351.79199999999997</v>
          </cell>
          <cell r="AN901">
            <v>0</v>
          </cell>
        </row>
        <row r="902">
          <cell r="A902">
            <v>45017</v>
          </cell>
          <cell r="H902" t="str">
            <v>VIGILANTE ARMADO - 220 H</v>
          </cell>
          <cell r="P902">
            <v>30</v>
          </cell>
          <cell r="R902">
            <v>16</v>
          </cell>
          <cell r="AC902">
            <v>351.79199999999997</v>
          </cell>
          <cell r="AN902">
            <v>0</v>
          </cell>
        </row>
        <row r="903">
          <cell r="A903">
            <v>45017</v>
          </cell>
          <cell r="H903" t="str">
            <v>VIGILANTE ARMADO - 220 H</v>
          </cell>
          <cell r="P903">
            <v>30</v>
          </cell>
          <cell r="R903">
            <v>16</v>
          </cell>
          <cell r="AC903">
            <v>351.79199999999997</v>
          </cell>
          <cell r="AN903">
            <v>0</v>
          </cell>
        </row>
        <row r="904">
          <cell r="A904">
            <v>45017</v>
          </cell>
          <cell r="H904" t="str">
            <v>VIGILANTE ARMADO - 12X36 NOTURNO</v>
          </cell>
          <cell r="P904">
            <v>27</v>
          </cell>
          <cell r="R904">
            <v>15</v>
          </cell>
          <cell r="AC904">
            <v>285.83099999999996</v>
          </cell>
          <cell r="AN904">
            <v>0</v>
          </cell>
        </row>
        <row r="905">
          <cell r="A905">
            <v>45017</v>
          </cell>
          <cell r="H905" t="str">
            <v>VIGILANTE ARMADO - 12X36 NOTURNO</v>
          </cell>
          <cell r="P905">
            <v>3</v>
          </cell>
          <cell r="R905">
            <v>2</v>
          </cell>
          <cell r="AC905">
            <v>43.973999999999997</v>
          </cell>
          <cell r="AN905">
            <v>0</v>
          </cell>
        </row>
        <row r="906">
          <cell r="A906">
            <v>45017</v>
          </cell>
          <cell r="H906" t="str">
            <v>VIGILANTE ARMADO - 12X36 NOTURNO</v>
          </cell>
          <cell r="P906">
            <v>30</v>
          </cell>
          <cell r="R906">
            <v>15</v>
          </cell>
          <cell r="AC906">
            <v>329.80500000000001</v>
          </cell>
          <cell r="AN906">
            <v>0</v>
          </cell>
        </row>
        <row r="907">
          <cell r="A907">
            <v>45017</v>
          </cell>
          <cell r="H907" t="str">
            <v>VIGILANTE ARMADO - 12X36 DIURNO</v>
          </cell>
          <cell r="P907">
            <v>30</v>
          </cell>
          <cell r="R907">
            <v>15</v>
          </cell>
          <cell r="AC907">
            <v>329.80500000000001</v>
          </cell>
          <cell r="AN907">
            <v>60.869399999999985</v>
          </cell>
        </row>
        <row r="908">
          <cell r="A908">
            <v>45017</v>
          </cell>
          <cell r="H908" t="str">
            <v>VIGILANTE ARMADO - 12X36 DIURNO</v>
          </cell>
          <cell r="P908">
            <v>30</v>
          </cell>
          <cell r="R908">
            <v>15</v>
          </cell>
          <cell r="AC908">
            <v>329.80500000000001</v>
          </cell>
          <cell r="AN908">
            <v>3.8693999999999846</v>
          </cell>
        </row>
        <row r="909">
          <cell r="A909">
            <v>45017</v>
          </cell>
          <cell r="H909" t="str">
            <v>VIGILANTE ARMADO - 220 H</v>
          </cell>
          <cell r="P909">
            <v>10</v>
          </cell>
          <cell r="R909">
            <v>5</v>
          </cell>
          <cell r="AC909">
            <v>109.935</v>
          </cell>
          <cell r="AN909">
            <v>0</v>
          </cell>
        </row>
        <row r="910">
          <cell r="A910">
            <v>45017</v>
          </cell>
          <cell r="H910" t="str">
            <v>VIGILANTE ARMADO - 220 H</v>
          </cell>
          <cell r="P910">
            <v>20</v>
          </cell>
          <cell r="R910">
            <v>11</v>
          </cell>
          <cell r="AC910">
            <v>241.85700000000003</v>
          </cell>
          <cell r="AN910">
            <v>0</v>
          </cell>
        </row>
        <row r="911">
          <cell r="A911">
            <v>45017</v>
          </cell>
          <cell r="H911" t="str">
            <v>VIGILANTE ARMADO - 220 H</v>
          </cell>
          <cell r="P911">
            <v>30</v>
          </cell>
          <cell r="R911">
            <v>16</v>
          </cell>
          <cell r="AC911">
            <v>351.79199999999997</v>
          </cell>
          <cell r="AN911">
            <v>0</v>
          </cell>
        </row>
        <row r="912">
          <cell r="A912">
            <v>45017</v>
          </cell>
          <cell r="H912" t="str">
            <v>VIGILANTE ARMADO - 220 H</v>
          </cell>
          <cell r="P912">
            <v>26</v>
          </cell>
          <cell r="R912">
            <v>16</v>
          </cell>
          <cell r="AC912">
            <v>241.85700000000003</v>
          </cell>
          <cell r="AN912">
            <v>0</v>
          </cell>
        </row>
        <row r="913">
          <cell r="A913">
            <v>45017</v>
          </cell>
          <cell r="H913" t="str">
            <v>VIGILANTE ARMADO - 220 H</v>
          </cell>
          <cell r="P913">
            <v>4</v>
          </cell>
          <cell r="R913">
            <v>4</v>
          </cell>
          <cell r="AC913">
            <v>87.947999999999993</v>
          </cell>
          <cell r="AN913">
            <v>0</v>
          </cell>
        </row>
        <row r="914">
          <cell r="A914">
            <v>45017</v>
          </cell>
          <cell r="H914" t="str">
            <v>VIGILANTE ARMADO - 12X36 DIURNO</v>
          </cell>
          <cell r="P914">
            <v>14</v>
          </cell>
          <cell r="R914">
            <v>7</v>
          </cell>
          <cell r="AC914">
            <v>153.90899999999999</v>
          </cell>
          <cell r="AN914">
            <v>0</v>
          </cell>
        </row>
        <row r="915">
          <cell r="A915">
            <v>45017</v>
          </cell>
          <cell r="H915" t="str">
            <v>VIGILANTE ARMADO - 12X36 DIURNO</v>
          </cell>
          <cell r="P915">
            <v>16</v>
          </cell>
          <cell r="R915">
            <v>8</v>
          </cell>
          <cell r="AC915">
            <v>175.89599999999999</v>
          </cell>
          <cell r="AN915">
            <v>0</v>
          </cell>
        </row>
        <row r="916">
          <cell r="A916">
            <v>45017</v>
          </cell>
          <cell r="H916" t="str">
            <v>VIGILANTE ARMADO - 12X36 NOTURNO</v>
          </cell>
          <cell r="P916">
            <v>18</v>
          </cell>
          <cell r="R916">
            <v>9</v>
          </cell>
          <cell r="AC916">
            <v>197.88300000000001</v>
          </cell>
          <cell r="AN916">
            <v>0</v>
          </cell>
        </row>
        <row r="917">
          <cell r="A917">
            <v>45017</v>
          </cell>
          <cell r="H917" t="str">
            <v>VIGILANTE ARMADO - 12X36 NOTURNO</v>
          </cell>
          <cell r="P917">
            <v>12</v>
          </cell>
          <cell r="R917">
            <v>6</v>
          </cell>
          <cell r="AC917">
            <v>131.922</v>
          </cell>
          <cell r="AN917">
            <v>0</v>
          </cell>
        </row>
        <row r="918">
          <cell r="A918">
            <v>45017</v>
          </cell>
          <cell r="H918" t="str">
            <v>VIGILANTE ARMADO - 12X36 DIURNO</v>
          </cell>
          <cell r="P918">
            <v>30</v>
          </cell>
          <cell r="R918">
            <v>15</v>
          </cell>
          <cell r="AC918">
            <v>329.80500000000001</v>
          </cell>
          <cell r="AN918">
            <v>0</v>
          </cell>
        </row>
        <row r="919">
          <cell r="A919">
            <v>45017</v>
          </cell>
          <cell r="H919" t="str">
            <v>VIGILANTE ARMADO - 12X36 NOTURNO</v>
          </cell>
          <cell r="P919">
            <v>25</v>
          </cell>
          <cell r="R919">
            <v>15</v>
          </cell>
          <cell r="AC919">
            <v>263.84399999999999</v>
          </cell>
          <cell r="AN919">
            <v>0</v>
          </cell>
        </row>
        <row r="920">
          <cell r="A920">
            <v>45017</v>
          </cell>
          <cell r="H920" t="str">
            <v>VIGILANTE ARMADO - 12X36 NOTURNO</v>
          </cell>
          <cell r="P920">
            <v>5</v>
          </cell>
          <cell r="R920">
            <v>3</v>
          </cell>
          <cell r="AC920">
            <v>65.960999999999999</v>
          </cell>
          <cell r="AN920">
            <v>0</v>
          </cell>
        </row>
        <row r="921">
          <cell r="A921">
            <v>45017</v>
          </cell>
          <cell r="H921" t="str">
            <v>VIGILANTE ARMADO - 220 H</v>
          </cell>
          <cell r="P921">
            <v>30</v>
          </cell>
          <cell r="R921">
            <v>16</v>
          </cell>
          <cell r="AC921">
            <v>351.79199999999997</v>
          </cell>
          <cell r="AN921">
            <v>0</v>
          </cell>
        </row>
        <row r="922">
          <cell r="A922">
            <v>45017</v>
          </cell>
          <cell r="H922" t="str">
            <v>VIGILANTE ARMADO - 220 H</v>
          </cell>
          <cell r="P922">
            <v>30</v>
          </cell>
          <cell r="R922">
            <v>16</v>
          </cell>
          <cell r="AC922">
            <v>351.79199999999997</v>
          </cell>
          <cell r="AN922">
            <v>0</v>
          </cell>
        </row>
        <row r="923">
          <cell r="A923">
            <v>45017</v>
          </cell>
          <cell r="H923" t="str">
            <v>VIGILANTE ARMADO - 220 H</v>
          </cell>
          <cell r="P923">
            <v>0</v>
          </cell>
          <cell r="R923">
            <v>0</v>
          </cell>
          <cell r="AC923">
            <v>0</v>
          </cell>
          <cell r="AN923">
            <v>0</v>
          </cell>
        </row>
        <row r="924">
          <cell r="A924">
            <v>45017</v>
          </cell>
          <cell r="H924" t="str">
            <v>VIGILANTE ARMADO - 220 H</v>
          </cell>
          <cell r="P924">
            <v>30</v>
          </cell>
          <cell r="R924">
            <v>16</v>
          </cell>
          <cell r="AC924">
            <v>351.79199999999997</v>
          </cell>
          <cell r="AN924">
            <v>0</v>
          </cell>
        </row>
        <row r="925">
          <cell r="A925">
            <v>45017</v>
          </cell>
          <cell r="H925" t="str">
            <v>VIGILANTE ARMADO - 220 H</v>
          </cell>
          <cell r="P925">
            <v>30</v>
          </cell>
          <cell r="R925">
            <v>16</v>
          </cell>
          <cell r="AC925">
            <v>351.79199999999997</v>
          </cell>
          <cell r="AN925">
            <v>0</v>
          </cell>
        </row>
        <row r="926">
          <cell r="A926">
            <v>45017</v>
          </cell>
          <cell r="H926" t="str">
            <v>VIGILANTE ARMADO - 220 H</v>
          </cell>
          <cell r="P926">
            <v>30</v>
          </cell>
          <cell r="R926">
            <v>16</v>
          </cell>
          <cell r="AC926">
            <v>351.79199999999997</v>
          </cell>
          <cell r="AN926">
            <v>0</v>
          </cell>
        </row>
        <row r="927">
          <cell r="A927">
            <v>45017</v>
          </cell>
          <cell r="H927" t="str">
            <v>VIGILANTE ARMADO - 220 H</v>
          </cell>
          <cell r="P927">
            <v>30</v>
          </cell>
          <cell r="R927">
            <v>16</v>
          </cell>
          <cell r="AC927">
            <v>351.79199999999997</v>
          </cell>
          <cell r="AN927">
            <v>0</v>
          </cell>
        </row>
        <row r="928">
          <cell r="A928">
            <v>45017</v>
          </cell>
          <cell r="H928" t="str">
            <v>VIGILANTE ARMADO - 220 H</v>
          </cell>
          <cell r="P928">
            <v>30</v>
          </cell>
          <cell r="R928">
            <v>16</v>
          </cell>
          <cell r="AC928">
            <v>351.79199999999997</v>
          </cell>
          <cell r="AN928">
            <v>0</v>
          </cell>
        </row>
        <row r="929">
          <cell r="A929">
            <v>45017</v>
          </cell>
          <cell r="H929" t="str">
            <v>VIGILANTE ARMADO - 12X36 NOTURNO</v>
          </cell>
          <cell r="P929">
            <v>30</v>
          </cell>
          <cell r="R929">
            <v>15</v>
          </cell>
          <cell r="AC929">
            <v>329.80500000000001</v>
          </cell>
          <cell r="AN929">
            <v>0</v>
          </cell>
        </row>
        <row r="930">
          <cell r="A930">
            <v>45017</v>
          </cell>
          <cell r="H930" t="str">
            <v>VIGILANTE ARMADO - 12X36 DIURNO</v>
          </cell>
          <cell r="P930">
            <v>30</v>
          </cell>
          <cell r="R930">
            <v>15</v>
          </cell>
          <cell r="AC930">
            <v>329.80500000000001</v>
          </cell>
          <cell r="AN930">
            <v>0</v>
          </cell>
        </row>
        <row r="931">
          <cell r="A931">
            <v>45017</v>
          </cell>
          <cell r="H931" t="str">
            <v>VIGILANTE ARMADO - 12X36 NOTURNO</v>
          </cell>
          <cell r="P931">
            <v>30</v>
          </cell>
          <cell r="R931">
            <v>15</v>
          </cell>
          <cell r="AC931">
            <v>329.80500000000001</v>
          </cell>
          <cell r="AN931">
            <v>0</v>
          </cell>
        </row>
        <row r="932">
          <cell r="A932">
            <v>45017</v>
          </cell>
          <cell r="H932" t="str">
            <v>VIGILANTE ARMADO - 12X36 DIURNO</v>
          </cell>
          <cell r="P932">
            <v>30</v>
          </cell>
          <cell r="R932">
            <v>15</v>
          </cell>
          <cell r="AC932">
            <v>329.80500000000001</v>
          </cell>
          <cell r="AN932">
            <v>0</v>
          </cell>
        </row>
        <row r="933">
          <cell r="A933">
            <v>45017</v>
          </cell>
          <cell r="H933" t="str">
            <v>VIGILANTE ARMADO - 220 H</v>
          </cell>
          <cell r="P933">
            <v>29</v>
          </cell>
          <cell r="R933">
            <v>16</v>
          </cell>
          <cell r="AC933">
            <v>329.80500000000001</v>
          </cell>
          <cell r="AN933">
            <v>0</v>
          </cell>
        </row>
        <row r="934">
          <cell r="A934">
            <v>45017</v>
          </cell>
          <cell r="H934" t="str">
            <v>VIGILANTE ARMADO - 220 H</v>
          </cell>
          <cell r="P934">
            <v>1</v>
          </cell>
          <cell r="R934">
            <v>1</v>
          </cell>
          <cell r="AC934">
            <v>21.986999999999998</v>
          </cell>
          <cell r="AN934">
            <v>0</v>
          </cell>
        </row>
        <row r="935">
          <cell r="A935">
            <v>45017</v>
          </cell>
          <cell r="H935" t="str">
            <v>VIGILANTE ARMADO - 220 H</v>
          </cell>
          <cell r="P935">
            <v>30</v>
          </cell>
          <cell r="R935">
            <v>16</v>
          </cell>
          <cell r="AC935">
            <v>351.79199999999997</v>
          </cell>
          <cell r="AN935">
            <v>0</v>
          </cell>
        </row>
        <row r="936">
          <cell r="A936">
            <v>45017</v>
          </cell>
          <cell r="H936" t="str">
            <v>VIGILANTE ARMADO - 220 H</v>
          </cell>
          <cell r="P936">
            <v>30</v>
          </cell>
          <cell r="R936">
            <v>16</v>
          </cell>
          <cell r="AC936">
            <v>351.79199999999997</v>
          </cell>
          <cell r="AN936">
            <v>0</v>
          </cell>
        </row>
        <row r="937">
          <cell r="A937">
            <v>45017</v>
          </cell>
          <cell r="H937" t="str">
            <v>VIGILANTE ARMADO - 220 H</v>
          </cell>
          <cell r="P937">
            <v>30</v>
          </cell>
          <cell r="R937">
            <v>16</v>
          </cell>
          <cell r="AC937">
            <v>351.79199999999997</v>
          </cell>
          <cell r="AN937">
            <v>0</v>
          </cell>
        </row>
        <row r="938">
          <cell r="A938">
            <v>45017</v>
          </cell>
          <cell r="H938" t="str">
            <v>VIGILANTE ARMADO - 12X36 NOTURNO</v>
          </cell>
          <cell r="P938">
            <v>30</v>
          </cell>
          <cell r="R938">
            <v>15</v>
          </cell>
          <cell r="AC938">
            <v>329.80500000000001</v>
          </cell>
          <cell r="AN938">
            <v>0</v>
          </cell>
        </row>
        <row r="939">
          <cell r="A939">
            <v>45017</v>
          </cell>
          <cell r="H939" t="str">
            <v>VIGILANTE ARMADO - 12X36 NOTURNO</v>
          </cell>
          <cell r="P939">
            <v>27</v>
          </cell>
          <cell r="R939">
            <v>15</v>
          </cell>
          <cell r="AC939">
            <v>285.83099999999996</v>
          </cell>
          <cell r="AN939">
            <v>0</v>
          </cell>
        </row>
        <row r="940">
          <cell r="A940">
            <v>45017</v>
          </cell>
          <cell r="H940" t="str">
            <v>VIGILANTE ARMADO - 12X36 NOTURNO</v>
          </cell>
          <cell r="P940">
            <v>3</v>
          </cell>
          <cell r="R940">
            <v>1</v>
          </cell>
          <cell r="AC940">
            <v>21.986999999999998</v>
          </cell>
          <cell r="AN940">
            <v>0</v>
          </cell>
        </row>
        <row r="941">
          <cell r="A941">
            <v>45017</v>
          </cell>
          <cell r="H941" t="str">
            <v>VIGILANTE ARMADO - 12X36 DIURNO</v>
          </cell>
          <cell r="P941">
            <v>26</v>
          </cell>
          <cell r="R941">
            <v>13</v>
          </cell>
          <cell r="AC941">
            <v>285.83099999999996</v>
          </cell>
          <cell r="AN941">
            <v>0</v>
          </cell>
        </row>
        <row r="942">
          <cell r="A942">
            <v>45017</v>
          </cell>
          <cell r="H942" t="str">
            <v>VIGILANTE ARMADO - 12X36 DIURNO</v>
          </cell>
          <cell r="P942">
            <v>4</v>
          </cell>
          <cell r="R942">
            <v>2</v>
          </cell>
          <cell r="AC942">
            <v>43.973999999999997</v>
          </cell>
          <cell r="AN942">
            <v>0</v>
          </cell>
        </row>
        <row r="943">
          <cell r="A943">
            <v>45017</v>
          </cell>
          <cell r="H943" t="str">
            <v>VIGILANTE ARMADO - 12X36 DIURNO</v>
          </cell>
          <cell r="P943">
            <v>5</v>
          </cell>
          <cell r="R943">
            <v>2</v>
          </cell>
          <cell r="AC943">
            <v>43.973999999999997</v>
          </cell>
          <cell r="AN943">
            <v>0</v>
          </cell>
        </row>
        <row r="944">
          <cell r="A944">
            <v>45017</v>
          </cell>
          <cell r="H944" t="str">
            <v>VIGILANTE ARMADO - 12X36 DIURNO</v>
          </cell>
          <cell r="P944">
            <v>25</v>
          </cell>
          <cell r="R944">
            <v>13</v>
          </cell>
          <cell r="AC944">
            <v>285.83099999999996</v>
          </cell>
          <cell r="AN944">
            <v>0</v>
          </cell>
        </row>
        <row r="945">
          <cell r="A945">
            <v>45017</v>
          </cell>
          <cell r="H945" t="str">
            <v>VIGILANTE ARMADO - 12X36 DIURNO</v>
          </cell>
          <cell r="P945">
            <v>30</v>
          </cell>
          <cell r="R945">
            <v>15</v>
          </cell>
          <cell r="AC945">
            <v>329.80500000000001</v>
          </cell>
          <cell r="AN945">
            <v>0</v>
          </cell>
        </row>
        <row r="946">
          <cell r="A946">
            <v>45017</v>
          </cell>
          <cell r="H946" t="str">
            <v>VIGILANTE ARMADO - 12X36 DIURNO</v>
          </cell>
          <cell r="P946">
            <v>30</v>
          </cell>
          <cell r="R946">
            <v>15</v>
          </cell>
          <cell r="AC946">
            <v>329.80500000000001</v>
          </cell>
          <cell r="AN946">
            <v>0</v>
          </cell>
        </row>
        <row r="947">
          <cell r="A947">
            <v>45017</v>
          </cell>
          <cell r="H947" t="str">
            <v>VIGILANTE ARMADO - 220 H</v>
          </cell>
          <cell r="P947">
            <v>30</v>
          </cell>
          <cell r="R947">
            <v>16</v>
          </cell>
          <cell r="AC947">
            <v>351.79199999999997</v>
          </cell>
          <cell r="AN947">
            <v>0</v>
          </cell>
        </row>
        <row r="948">
          <cell r="A948">
            <v>45017</v>
          </cell>
          <cell r="H948" t="str">
            <v>VIGILANTE ARMADO - 12X36 NOTURNO</v>
          </cell>
          <cell r="P948">
            <v>30</v>
          </cell>
          <cell r="R948">
            <v>15</v>
          </cell>
          <cell r="AC948">
            <v>329.80500000000001</v>
          </cell>
          <cell r="AN948">
            <v>0</v>
          </cell>
        </row>
        <row r="949">
          <cell r="A949">
            <v>45017</v>
          </cell>
          <cell r="H949" t="str">
            <v>VIGILANTE ARMADO - 12X36 NOTURNO</v>
          </cell>
          <cell r="P949">
            <v>30</v>
          </cell>
          <cell r="R949">
            <v>15</v>
          </cell>
          <cell r="AC949">
            <v>329.80500000000001</v>
          </cell>
          <cell r="AN949">
            <v>66.869399999999985</v>
          </cell>
        </row>
        <row r="950">
          <cell r="A950">
            <v>45017</v>
          </cell>
          <cell r="H950" t="str">
            <v>VIGILANTE ARMADO - 220 H</v>
          </cell>
          <cell r="P950">
            <v>30</v>
          </cell>
          <cell r="R950">
            <v>16</v>
          </cell>
          <cell r="AC950">
            <v>351.79199999999997</v>
          </cell>
          <cell r="AN950">
            <v>0</v>
          </cell>
        </row>
        <row r="951">
          <cell r="A951">
            <v>45017</v>
          </cell>
          <cell r="H951" t="str">
            <v>VIGILANTE ARMADO - 12X36 DIURNO</v>
          </cell>
          <cell r="P951">
            <v>28</v>
          </cell>
          <cell r="R951">
            <v>15</v>
          </cell>
          <cell r="AC951">
            <v>285.83099999999996</v>
          </cell>
          <cell r="AN951">
            <v>0</v>
          </cell>
        </row>
        <row r="952">
          <cell r="A952">
            <v>45017</v>
          </cell>
          <cell r="H952" t="str">
            <v>VIGILANTE ARMADO - 12X36 DIURNO</v>
          </cell>
          <cell r="P952">
            <v>1</v>
          </cell>
          <cell r="R952">
            <v>1</v>
          </cell>
          <cell r="AC952">
            <v>21.986999999999998</v>
          </cell>
          <cell r="AN952">
            <v>0</v>
          </cell>
        </row>
        <row r="953">
          <cell r="A953">
            <v>45017</v>
          </cell>
          <cell r="H953" t="str">
            <v>VIGILANTE ARMADO - 12X36 DIURNO</v>
          </cell>
          <cell r="P953">
            <v>1</v>
          </cell>
          <cell r="R953">
            <v>1</v>
          </cell>
          <cell r="AC953">
            <v>21.986999999999998</v>
          </cell>
          <cell r="AN953">
            <v>0</v>
          </cell>
        </row>
        <row r="954">
          <cell r="A954">
            <v>45017</v>
          </cell>
          <cell r="H954" t="str">
            <v>VIGILANTE ARMADO - 12X36 NOTURNO</v>
          </cell>
          <cell r="P954">
            <v>30</v>
          </cell>
          <cell r="R954">
            <v>15</v>
          </cell>
          <cell r="AC954">
            <v>329.80500000000001</v>
          </cell>
          <cell r="AN954">
            <v>0</v>
          </cell>
        </row>
        <row r="955">
          <cell r="A955">
            <v>45017</v>
          </cell>
          <cell r="H955" t="str">
            <v>VIGILANTE ARMADO - 12X36 DIURNO</v>
          </cell>
          <cell r="P955">
            <v>30</v>
          </cell>
          <cell r="R955">
            <v>15</v>
          </cell>
          <cell r="AC955">
            <v>329.80500000000001</v>
          </cell>
          <cell r="AN955">
            <v>0</v>
          </cell>
        </row>
        <row r="956">
          <cell r="A956">
            <v>45017</v>
          </cell>
          <cell r="H956" t="str">
            <v>VIGILANTE ARMADO - 12X36 NOTURNO</v>
          </cell>
          <cell r="P956">
            <v>30</v>
          </cell>
          <cell r="R956">
            <v>15</v>
          </cell>
          <cell r="AC956">
            <v>329.80500000000001</v>
          </cell>
          <cell r="AN956">
            <v>0</v>
          </cell>
        </row>
        <row r="957">
          <cell r="A957">
            <v>45017</v>
          </cell>
          <cell r="H957" t="str">
            <v>VIGILANTE ARMADO - 220 H</v>
          </cell>
          <cell r="P957">
            <v>30</v>
          </cell>
          <cell r="R957">
            <v>16</v>
          </cell>
          <cell r="AC957">
            <v>351.79199999999997</v>
          </cell>
          <cell r="AN957">
            <v>0</v>
          </cell>
        </row>
        <row r="958">
          <cell r="A958">
            <v>45017</v>
          </cell>
          <cell r="H958" t="str">
            <v>VIGILANTE ARMADO - 12X36 NOTURNO</v>
          </cell>
          <cell r="P958">
            <v>30</v>
          </cell>
          <cell r="R958">
            <v>15</v>
          </cell>
          <cell r="AC958">
            <v>329.80500000000001</v>
          </cell>
          <cell r="AN958">
            <v>0</v>
          </cell>
        </row>
        <row r="959">
          <cell r="A959">
            <v>45017</v>
          </cell>
          <cell r="H959" t="str">
            <v>VIGILANTE ARMADO - 12X36 DIURNO</v>
          </cell>
          <cell r="P959">
            <v>23</v>
          </cell>
          <cell r="R959">
            <v>11</v>
          </cell>
          <cell r="AC959">
            <v>241.85700000000003</v>
          </cell>
          <cell r="AN959">
            <v>0</v>
          </cell>
        </row>
        <row r="960">
          <cell r="A960">
            <v>45017</v>
          </cell>
          <cell r="H960" t="str">
            <v>VIGILANTE ARMADO - 12X36 DIURNO</v>
          </cell>
          <cell r="P960">
            <v>7</v>
          </cell>
          <cell r="R960">
            <v>4</v>
          </cell>
          <cell r="AC960">
            <v>87.947999999999993</v>
          </cell>
          <cell r="AN960">
            <v>0</v>
          </cell>
        </row>
        <row r="961">
          <cell r="A961">
            <v>45017</v>
          </cell>
          <cell r="H961" t="str">
            <v>VIGILANTE ARMADO - 12X36 DIURNO</v>
          </cell>
          <cell r="P961">
            <v>30</v>
          </cell>
          <cell r="R961">
            <v>15</v>
          </cell>
          <cell r="AC961">
            <v>329.80500000000001</v>
          </cell>
          <cell r="AN961">
            <v>0</v>
          </cell>
        </row>
        <row r="962">
          <cell r="A962">
            <v>45017</v>
          </cell>
          <cell r="H962" t="str">
            <v>VIGILANTE ARMADO - 12X36 NOTURNO</v>
          </cell>
          <cell r="P962">
            <v>10</v>
          </cell>
          <cell r="R962">
            <v>5</v>
          </cell>
          <cell r="AC962">
            <v>109.935</v>
          </cell>
          <cell r="AN962">
            <v>0</v>
          </cell>
        </row>
        <row r="963">
          <cell r="A963">
            <v>45017</v>
          </cell>
          <cell r="H963" t="str">
            <v>VIGILANTE ARMADO - 12X36 NOTURNO</v>
          </cell>
          <cell r="P963">
            <v>20</v>
          </cell>
          <cell r="R963">
            <v>10</v>
          </cell>
          <cell r="AC963">
            <v>219.87</v>
          </cell>
          <cell r="AN963">
            <v>0</v>
          </cell>
        </row>
        <row r="964">
          <cell r="A964">
            <v>45017</v>
          </cell>
          <cell r="H964" t="str">
            <v>VIGILANTE ARMADO - 220 H</v>
          </cell>
          <cell r="P964">
            <v>30</v>
          </cell>
          <cell r="R964">
            <v>16</v>
          </cell>
          <cell r="AC964">
            <v>351.79199999999997</v>
          </cell>
          <cell r="AN964">
            <v>0</v>
          </cell>
        </row>
        <row r="965">
          <cell r="A965">
            <v>45017</v>
          </cell>
          <cell r="H965" t="str">
            <v>VIGILANTE ARMADO - 220 H</v>
          </cell>
          <cell r="P965">
            <v>27</v>
          </cell>
          <cell r="R965">
            <v>16</v>
          </cell>
          <cell r="AC965">
            <v>285.83099999999996</v>
          </cell>
          <cell r="AN965">
            <v>0</v>
          </cell>
        </row>
        <row r="966">
          <cell r="A966">
            <v>45017</v>
          </cell>
          <cell r="H966" t="str">
            <v>VIGILANTE ARMADO - 220 H</v>
          </cell>
          <cell r="P966">
            <v>1</v>
          </cell>
          <cell r="R966">
            <v>1</v>
          </cell>
          <cell r="AC966">
            <v>21.986999999999998</v>
          </cell>
          <cell r="AN966">
            <v>0</v>
          </cell>
        </row>
        <row r="967">
          <cell r="A967">
            <v>45017</v>
          </cell>
          <cell r="H967" t="str">
            <v>VIGILANTE ARMADO - 220 H</v>
          </cell>
          <cell r="P967">
            <v>1</v>
          </cell>
          <cell r="R967">
            <v>1</v>
          </cell>
          <cell r="AC967">
            <v>21.986999999999998</v>
          </cell>
          <cell r="AN967">
            <v>0</v>
          </cell>
        </row>
        <row r="968">
          <cell r="A968">
            <v>45017</v>
          </cell>
          <cell r="H968" t="str">
            <v>VIGILANTE ARMADO - 220 H</v>
          </cell>
          <cell r="P968">
            <v>1</v>
          </cell>
          <cell r="R968">
            <v>1</v>
          </cell>
          <cell r="AC968">
            <v>21.986999999999998</v>
          </cell>
          <cell r="AN968">
            <v>0</v>
          </cell>
        </row>
        <row r="969">
          <cell r="A969">
            <v>45017</v>
          </cell>
          <cell r="H969" t="str">
            <v>VIGILANTE ARMADO - 12X36 DIURNO</v>
          </cell>
          <cell r="P969">
            <v>30</v>
          </cell>
          <cell r="R969">
            <v>15</v>
          </cell>
          <cell r="AC969">
            <v>329.80500000000001</v>
          </cell>
          <cell r="AN969">
            <v>0</v>
          </cell>
        </row>
        <row r="970">
          <cell r="A970">
            <v>45017</v>
          </cell>
          <cell r="H970" t="str">
            <v>VIGILANTE ARMADO - 12X36 DIURNO</v>
          </cell>
          <cell r="P970">
            <v>30</v>
          </cell>
          <cell r="R970">
            <v>15</v>
          </cell>
          <cell r="AC970">
            <v>329.80500000000001</v>
          </cell>
          <cell r="AN970">
            <v>0</v>
          </cell>
        </row>
        <row r="971">
          <cell r="A971">
            <v>45017</v>
          </cell>
          <cell r="H971" t="str">
            <v>VIGILANTE ARMADO - 12X36 NOTURNO</v>
          </cell>
          <cell r="P971">
            <v>30</v>
          </cell>
          <cell r="R971">
            <v>15</v>
          </cell>
          <cell r="AC971">
            <v>329.80500000000001</v>
          </cell>
          <cell r="AN971">
            <v>0</v>
          </cell>
        </row>
        <row r="972">
          <cell r="A972">
            <v>45017</v>
          </cell>
          <cell r="H972" t="str">
            <v>VIGILANTE ARMADO - 12X36 NOTURNO</v>
          </cell>
          <cell r="P972">
            <v>30</v>
          </cell>
          <cell r="R972">
            <v>15</v>
          </cell>
          <cell r="AC972">
            <v>329.80500000000001</v>
          </cell>
          <cell r="AN972">
            <v>0</v>
          </cell>
        </row>
        <row r="973">
          <cell r="A973">
            <v>45017</v>
          </cell>
          <cell r="H973" t="str">
            <v>VIGILANTE ARMADO - 12X36 NOTURNO</v>
          </cell>
          <cell r="P973">
            <v>30</v>
          </cell>
          <cell r="R973">
            <v>15</v>
          </cell>
          <cell r="AC973">
            <v>329.80500000000001</v>
          </cell>
          <cell r="AN973">
            <v>0</v>
          </cell>
        </row>
        <row r="974">
          <cell r="A974">
            <v>45017</v>
          </cell>
          <cell r="H974" t="str">
            <v>VIGILANTE ARMADO - 12X36 DIURNO</v>
          </cell>
          <cell r="P974">
            <v>30</v>
          </cell>
          <cell r="R974">
            <v>15</v>
          </cell>
          <cell r="AC974">
            <v>329.80500000000001</v>
          </cell>
          <cell r="AN974">
            <v>0</v>
          </cell>
        </row>
        <row r="975">
          <cell r="A975">
            <v>45017</v>
          </cell>
          <cell r="H975" t="str">
            <v>VIGILANTE ARMADO - 12X36 DIURNO</v>
          </cell>
          <cell r="P975">
            <v>30</v>
          </cell>
          <cell r="R975">
            <v>15</v>
          </cell>
          <cell r="AC975">
            <v>329.80500000000001</v>
          </cell>
          <cell r="AN975">
            <v>0</v>
          </cell>
        </row>
        <row r="976">
          <cell r="A976">
            <v>45017</v>
          </cell>
          <cell r="H976" t="str">
            <v>VIGILANTE ARMADO - 12X36 NOTURNO</v>
          </cell>
          <cell r="P976">
            <v>30</v>
          </cell>
          <cell r="R976">
            <v>15</v>
          </cell>
          <cell r="AC976">
            <v>329.80500000000001</v>
          </cell>
          <cell r="AN976">
            <v>0</v>
          </cell>
        </row>
        <row r="977">
          <cell r="A977">
            <v>45017</v>
          </cell>
          <cell r="H977" t="str">
            <v>VIGILANTE ARMADO - 220 H</v>
          </cell>
          <cell r="P977">
            <v>30</v>
          </cell>
          <cell r="R977">
            <v>16</v>
          </cell>
          <cell r="AC977">
            <v>351.79199999999997</v>
          </cell>
          <cell r="AN977">
            <v>0</v>
          </cell>
        </row>
        <row r="978">
          <cell r="A978">
            <v>45017</v>
          </cell>
          <cell r="H978" t="str">
            <v>VIGILANTE ARMADO - 12X36 DIURNO</v>
          </cell>
          <cell r="P978">
            <v>30</v>
          </cell>
          <cell r="R978">
            <v>15</v>
          </cell>
          <cell r="AC978">
            <v>329.80500000000001</v>
          </cell>
          <cell r="AN978">
            <v>0</v>
          </cell>
        </row>
        <row r="979">
          <cell r="A979">
            <v>45017</v>
          </cell>
          <cell r="H979" t="str">
            <v>VIGILANTE ARMADO - 12X36 DIURNO</v>
          </cell>
          <cell r="P979">
            <v>30</v>
          </cell>
          <cell r="R979">
            <v>15</v>
          </cell>
          <cell r="AC979">
            <v>329.80500000000001</v>
          </cell>
          <cell r="AN979">
            <v>0</v>
          </cell>
        </row>
        <row r="980">
          <cell r="A980">
            <v>45017</v>
          </cell>
          <cell r="H980" t="str">
            <v>VIGILANTE ARMADO - 12X36 NOTURNO</v>
          </cell>
          <cell r="P980">
            <v>30</v>
          </cell>
          <cell r="R980">
            <v>15</v>
          </cell>
          <cell r="AC980">
            <v>329.80500000000001</v>
          </cell>
          <cell r="AN980">
            <v>0</v>
          </cell>
        </row>
        <row r="981">
          <cell r="A981">
            <v>45017</v>
          </cell>
          <cell r="H981" t="str">
            <v>VIGILANTE ARMADO - 12X36 NOTURNO</v>
          </cell>
          <cell r="P981">
            <v>30</v>
          </cell>
          <cell r="R981">
            <v>15</v>
          </cell>
          <cell r="AC981">
            <v>329.80500000000001</v>
          </cell>
          <cell r="AN981">
            <v>0</v>
          </cell>
        </row>
        <row r="982">
          <cell r="A982">
            <v>45017</v>
          </cell>
          <cell r="H982" t="str">
            <v>VIGILANTE ARMADO - 12X36 DIURNO</v>
          </cell>
          <cell r="P982">
            <v>30</v>
          </cell>
          <cell r="R982">
            <v>15</v>
          </cell>
          <cell r="AC982">
            <v>329.80500000000001</v>
          </cell>
          <cell r="AN982">
            <v>0</v>
          </cell>
        </row>
        <row r="983">
          <cell r="A983">
            <v>45017</v>
          </cell>
          <cell r="H983" t="str">
            <v>VIGILANTE ARMADO - 12X36 NOTURNO</v>
          </cell>
          <cell r="P983">
            <v>30</v>
          </cell>
          <cell r="R983">
            <v>15</v>
          </cell>
          <cell r="AC983">
            <v>329.80500000000001</v>
          </cell>
          <cell r="AN983">
            <v>0</v>
          </cell>
        </row>
        <row r="984">
          <cell r="A984">
            <v>45017</v>
          </cell>
          <cell r="H984" t="str">
            <v>VIGILANTE ARMADO - 12X36 NOTURNO</v>
          </cell>
          <cell r="P984">
            <v>30</v>
          </cell>
          <cell r="R984">
            <v>15</v>
          </cell>
          <cell r="AC984">
            <v>329.80500000000001</v>
          </cell>
          <cell r="AN984">
            <v>0</v>
          </cell>
        </row>
        <row r="985">
          <cell r="A985">
            <v>45017</v>
          </cell>
          <cell r="H985" t="str">
            <v>VIGILANTE ARMADO - 12X36 DIURNO</v>
          </cell>
          <cell r="P985">
            <v>5</v>
          </cell>
          <cell r="R985">
            <v>2</v>
          </cell>
          <cell r="AC985">
            <v>43.973999999999997</v>
          </cell>
          <cell r="AN985">
            <v>0</v>
          </cell>
        </row>
        <row r="986">
          <cell r="A986">
            <v>45017</v>
          </cell>
          <cell r="H986" t="str">
            <v>VIGILANTE ARMADO - 12X36 DIURNO</v>
          </cell>
          <cell r="P986">
            <v>25</v>
          </cell>
          <cell r="R986">
            <v>13</v>
          </cell>
          <cell r="AC986">
            <v>285.83099999999996</v>
          </cell>
          <cell r="AN986">
            <v>0</v>
          </cell>
        </row>
        <row r="987">
          <cell r="A987">
            <v>45047</v>
          </cell>
          <cell r="H987" t="str">
            <v>VIGILANTE ARMADO - 220 H</v>
          </cell>
          <cell r="P987">
            <v>7</v>
          </cell>
          <cell r="R987">
            <v>4</v>
          </cell>
          <cell r="AC987">
            <v>87.947999999999993</v>
          </cell>
          <cell r="AN987">
            <v>0</v>
          </cell>
        </row>
        <row r="988">
          <cell r="A988">
            <v>45047</v>
          </cell>
          <cell r="H988" t="str">
            <v>VIGILANTE ARMADO - 220 H</v>
          </cell>
          <cell r="P988">
            <v>23</v>
          </cell>
          <cell r="R988">
            <v>8</v>
          </cell>
          <cell r="AC988">
            <v>175.89599999999999</v>
          </cell>
          <cell r="AN988">
            <v>0</v>
          </cell>
        </row>
        <row r="989">
          <cell r="A989">
            <v>45047</v>
          </cell>
          <cell r="H989" t="str">
            <v>VIGILANTE ARMADO - 220 H</v>
          </cell>
          <cell r="P989">
            <v>21</v>
          </cell>
          <cell r="R989">
            <v>16</v>
          </cell>
          <cell r="AC989">
            <v>351.79199999999997</v>
          </cell>
          <cell r="AN989">
            <v>0</v>
          </cell>
        </row>
        <row r="990">
          <cell r="A990">
            <v>45047</v>
          </cell>
          <cell r="H990" t="str">
            <v>VIGILANTE ARMADO - 220 H</v>
          </cell>
          <cell r="P990">
            <v>9</v>
          </cell>
          <cell r="R990">
            <v>6</v>
          </cell>
          <cell r="AC990">
            <v>131.922</v>
          </cell>
          <cell r="AN990">
            <v>0</v>
          </cell>
        </row>
        <row r="991">
          <cell r="A991">
            <v>45047</v>
          </cell>
          <cell r="H991" t="str">
            <v>VIGILANTE ARMADO - 220 H</v>
          </cell>
          <cell r="P991">
            <v>30</v>
          </cell>
          <cell r="R991">
            <v>22</v>
          </cell>
          <cell r="AC991">
            <v>483.71400000000006</v>
          </cell>
          <cell r="AN991">
            <v>0</v>
          </cell>
        </row>
        <row r="992">
          <cell r="A992">
            <v>45047</v>
          </cell>
          <cell r="H992" t="str">
            <v>VIGILANTE ARMADO - 220 H</v>
          </cell>
          <cell r="P992">
            <v>30</v>
          </cell>
          <cell r="R992">
            <v>22</v>
          </cell>
          <cell r="AC992">
            <v>483.71400000000006</v>
          </cell>
          <cell r="AN992">
            <v>0</v>
          </cell>
        </row>
        <row r="993">
          <cell r="A993">
            <v>45047</v>
          </cell>
          <cell r="H993" t="str">
            <v>VIGILANTE ARMADO - 220 H</v>
          </cell>
          <cell r="P993">
            <v>30</v>
          </cell>
          <cell r="R993">
            <v>22</v>
          </cell>
          <cell r="AC993">
            <v>483.71400000000006</v>
          </cell>
          <cell r="AN993">
            <v>0</v>
          </cell>
        </row>
        <row r="994">
          <cell r="A994">
            <v>45047</v>
          </cell>
          <cell r="H994" t="str">
            <v>VIGILANTE ARMADO - 12X36 DIURNO</v>
          </cell>
          <cell r="P994">
            <v>0</v>
          </cell>
          <cell r="R994">
            <v>0</v>
          </cell>
          <cell r="AC994">
            <v>0</v>
          </cell>
          <cell r="AN994">
            <v>0</v>
          </cell>
        </row>
        <row r="995">
          <cell r="A995">
            <v>45047</v>
          </cell>
          <cell r="H995" t="str">
            <v>VIGILANTE ARMADO - 12X36 NOTURNO</v>
          </cell>
          <cell r="P995">
            <v>0</v>
          </cell>
          <cell r="R995">
            <v>0</v>
          </cell>
          <cell r="AC995">
            <v>0</v>
          </cell>
          <cell r="AN995">
            <v>0</v>
          </cell>
        </row>
        <row r="996">
          <cell r="A996">
            <v>45047</v>
          </cell>
          <cell r="H996" t="str">
            <v>VIGILANTE ARMADO - 12X36 DIURNO</v>
          </cell>
          <cell r="P996">
            <v>30</v>
          </cell>
          <cell r="R996">
            <v>15</v>
          </cell>
          <cell r="AC996">
            <v>329.80500000000001</v>
          </cell>
          <cell r="AN996">
            <v>0</v>
          </cell>
        </row>
        <row r="997">
          <cell r="A997">
            <v>45047</v>
          </cell>
          <cell r="H997" t="str">
            <v>VIGILANTE ARMADO - 12X36 DIURNO</v>
          </cell>
          <cell r="P997">
            <v>24</v>
          </cell>
          <cell r="R997">
            <v>13</v>
          </cell>
          <cell r="AC997">
            <v>285.83099999999996</v>
          </cell>
          <cell r="AN997">
            <v>0</v>
          </cell>
        </row>
        <row r="998">
          <cell r="A998">
            <v>45047</v>
          </cell>
          <cell r="H998" t="str">
            <v>VIGILANTE ARMADO - 12X36 DIURNO</v>
          </cell>
          <cell r="P998">
            <v>6</v>
          </cell>
          <cell r="R998">
            <v>3</v>
          </cell>
          <cell r="AC998">
            <v>65.960999999999999</v>
          </cell>
          <cell r="AN998">
            <v>0</v>
          </cell>
        </row>
        <row r="999">
          <cell r="A999">
            <v>45047</v>
          </cell>
          <cell r="H999" t="str">
            <v>VIGILANTE ARMADO - 220 H</v>
          </cell>
          <cell r="P999">
            <v>30</v>
          </cell>
          <cell r="R999">
            <v>22</v>
          </cell>
          <cell r="AC999">
            <v>483.71400000000006</v>
          </cell>
          <cell r="AN999">
            <v>0</v>
          </cell>
        </row>
        <row r="1000">
          <cell r="A1000">
            <v>45047</v>
          </cell>
          <cell r="H1000" t="str">
            <v>VIGILANTE ARMADO - 12X36 DIURNO</v>
          </cell>
          <cell r="P1000">
            <v>29</v>
          </cell>
          <cell r="R1000">
            <v>16</v>
          </cell>
          <cell r="AC1000">
            <v>329.80500000000001</v>
          </cell>
          <cell r="AN1000">
            <v>0</v>
          </cell>
        </row>
        <row r="1001">
          <cell r="A1001">
            <v>45047</v>
          </cell>
          <cell r="H1001" t="str">
            <v>VIGILANTE ARMADO - 12X36 DIURNO</v>
          </cell>
          <cell r="P1001">
            <v>1</v>
          </cell>
          <cell r="R1001">
            <v>1</v>
          </cell>
          <cell r="AC1001">
            <v>21.986999999999998</v>
          </cell>
          <cell r="AN1001">
            <v>0</v>
          </cell>
        </row>
        <row r="1002">
          <cell r="A1002">
            <v>45047</v>
          </cell>
          <cell r="H1002" t="str">
            <v>VIGILANTE ARMADO - 220 H</v>
          </cell>
          <cell r="P1002">
            <v>30</v>
          </cell>
          <cell r="R1002">
            <v>22</v>
          </cell>
          <cell r="AC1002">
            <v>483.71400000000006</v>
          </cell>
          <cell r="AN1002">
            <v>0</v>
          </cell>
        </row>
        <row r="1003">
          <cell r="A1003">
            <v>45047</v>
          </cell>
          <cell r="H1003" t="str">
            <v>VIGILANTE ARMADO - 12X36 DIURNO</v>
          </cell>
          <cell r="P1003">
            <v>29</v>
          </cell>
          <cell r="R1003">
            <v>15</v>
          </cell>
          <cell r="AC1003">
            <v>307.81799999999998</v>
          </cell>
          <cell r="AN1003">
            <v>0</v>
          </cell>
        </row>
        <row r="1004">
          <cell r="A1004">
            <v>45047</v>
          </cell>
          <cell r="H1004" t="str">
            <v>VIGILANTE ARMADO - 12X36 DIURNO</v>
          </cell>
          <cell r="P1004">
            <v>1</v>
          </cell>
          <cell r="R1004">
            <v>1</v>
          </cell>
          <cell r="AC1004">
            <v>21.986999999999998</v>
          </cell>
          <cell r="AN1004">
            <v>0</v>
          </cell>
        </row>
        <row r="1005">
          <cell r="A1005">
            <v>45047</v>
          </cell>
          <cell r="H1005" t="str">
            <v>VIGILANTE ARMADO - 220 H</v>
          </cell>
          <cell r="P1005">
            <v>30</v>
          </cell>
          <cell r="R1005">
            <v>22</v>
          </cell>
          <cell r="AC1005">
            <v>483.71400000000006</v>
          </cell>
          <cell r="AN1005">
            <v>0</v>
          </cell>
        </row>
        <row r="1006">
          <cell r="A1006">
            <v>45047</v>
          </cell>
          <cell r="H1006" t="str">
            <v>VIGILANTE ARMADO - 12X36 DIURNO</v>
          </cell>
          <cell r="P1006">
            <v>30</v>
          </cell>
          <cell r="R1006">
            <v>15</v>
          </cell>
          <cell r="AC1006">
            <v>329.80500000000001</v>
          </cell>
          <cell r="AN1006">
            <v>0</v>
          </cell>
        </row>
        <row r="1007">
          <cell r="A1007">
            <v>45047</v>
          </cell>
          <cell r="H1007" t="str">
            <v>VIGILANTE ARMADO - 12X36 DIURNO</v>
          </cell>
          <cell r="P1007">
            <v>29</v>
          </cell>
          <cell r="R1007">
            <v>16</v>
          </cell>
          <cell r="AC1007">
            <v>329.80500000000001</v>
          </cell>
          <cell r="AN1007">
            <v>0</v>
          </cell>
        </row>
        <row r="1008">
          <cell r="A1008">
            <v>45047</v>
          </cell>
          <cell r="H1008" t="str">
            <v>VIGILANTE ARMADO - 12X36 DIURNO</v>
          </cell>
          <cell r="P1008">
            <v>1</v>
          </cell>
          <cell r="R1008">
            <v>1</v>
          </cell>
          <cell r="AC1008">
            <v>21.986999999999998</v>
          </cell>
          <cell r="AN1008">
            <v>0</v>
          </cell>
        </row>
        <row r="1009">
          <cell r="A1009">
            <v>45047</v>
          </cell>
          <cell r="H1009" t="str">
            <v>VIGILANTE ARMADO - 220 H</v>
          </cell>
          <cell r="P1009">
            <v>30</v>
          </cell>
          <cell r="R1009">
            <v>22</v>
          </cell>
          <cell r="AC1009">
            <v>483.71400000000006</v>
          </cell>
          <cell r="AN1009">
            <v>0</v>
          </cell>
        </row>
        <row r="1010">
          <cell r="A1010">
            <v>45047</v>
          </cell>
          <cell r="H1010" t="str">
            <v>VIGILANTE ARMADO - 12X36 NOTURNO</v>
          </cell>
          <cell r="P1010">
            <v>30</v>
          </cell>
          <cell r="R1010">
            <v>15</v>
          </cell>
          <cell r="AC1010">
            <v>329.80500000000001</v>
          </cell>
          <cell r="AN1010">
            <v>0</v>
          </cell>
        </row>
        <row r="1011">
          <cell r="A1011">
            <v>45047</v>
          </cell>
          <cell r="H1011" t="str">
            <v>VIGILANTE ARMADO - 12X36 DIURNO</v>
          </cell>
          <cell r="P1011">
            <v>30</v>
          </cell>
          <cell r="R1011">
            <v>16</v>
          </cell>
          <cell r="AC1011">
            <v>351.79199999999997</v>
          </cell>
          <cell r="AN1011">
            <v>0</v>
          </cell>
        </row>
        <row r="1012">
          <cell r="A1012">
            <v>45047</v>
          </cell>
          <cell r="H1012" t="str">
            <v>VIGILANTE ARMADO - 12X36 NOTURNO</v>
          </cell>
          <cell r="P1012">
            <v>6</v>
          </cell>
          <cell r="R1012">
            <v>3</v>
          </cell>
          <cell r="AC1012">
            <v>65.960999999999999</v>
          </cell>
          <cell r="AN1012">
            <v>0</v>
          </cell>
        </row>
        <row r="1013">
          <cell r="A1013">
            <v>45047</v>
          </cell>
          <cell r="H1013" t="str">
            <v>VIGILANTE ARMADO - 12X36 NOTURNO</v>
          </cell>
          <cell r="P1013">
            <v>24</v>
          </cell>
          <cell r="R1013">
            <v>12</v>
          </cell>
          <cell r="AC1013">
            <v>263.84399999999999</v>
          </cell>
          <cell r="AN1013">
            <v>0</v>
          </cell>
        </row>
        <row r="1014">
          <cell r="A1014">
            <v>45047</v>
          </cell>
          <cell r="H1014" t="str">
            <v>VIGILANTE ARMADO - 12X36 NOTURNO</v>
          </cell>
          <cell r="P1014">
            <v>30</v>
          </cell>
          <cell r="R1014">
            <v>16</v>
          </cell>
          <cell r="AC1014">
            <v>351.79199999999997</v>
          </cell>
          <cell r="AN1014">
            <v>0</v>
          </cell>
        </row>
        <row r="1015">
          <cell r="A1015">
            <v>45047</v>
          </cell>
          <cell r="H1015" t="str">
            <v>VIGILANTE ARMADO - 12X36 DIURNO</v>
          </cell>
          <cell r="P1015">
            <v>30</v>
          </cell>
          <cell r="R1015">
            <v>15</v>
          </cell>
          <cell r="AC1015">
            <v>329.80500000000001</v>
          </cell>
          <cell r="AN1015">
            <v>0</v>
          </cell>
        </row>
        <row r="1016">
          <cell r="A1016">
            <v>45047</v>
          </cell>
          <cell r="H1016" t="str">
            <v>VIGILANTE ARMADO - 12X36 NOTURNO</v>
          </cell>
          <cell r="P1016">
            <v>30</v>
          </cell>
          <cell r="R1016">
            <v>16</v>
          </cell>
          <cell r="AC1016">
            <v>351.79199999999997</v>
          </cell>
          <cell r="AN1016">
            <v>0</v>
          </cell>
        </row>
        <row r="1017">
          <cell r="A1017">
            <v>45047</v>
          </cell>
          <cell r="H1017" t="str">
            <v>VIGILANTE ARMADO - 12X36 DIURNO</v>
          </cell>
          <cell r="P1017">
            <v>29</v>
          </cell>
          <cell r="R1017">
            <v>15</v>
          </cell>
          <cell r="AC1017">
            <v>307.81799999999998</v>
          </cell>
          <cell r="AN1017">
            <v>0</v>
          </cell>
        </row>
        <row r="1018">
          <cell r="A1018">
            <v>45047</v>
          </cell>
          <cell r="H1018" t="str">
            <v>VIGILANTE ARMADO - 12X36 DIURNO</v>
          </cell>
          <cell r="P1018">
            <v>1</v>
          </cell>
          <cell r="R1018">
            <v>0</v>
          </cell>
          <cell r="AC1018">
            <v>0</v>
          </cell>
          <cell r="AN1018">
            <v>0</v>
          </cell>
        </row>
        <row r="1019">
          <cell r="A1019">
            <v>45047</v>
          </cell>
          <cell r="H1019" t="str">
            <v>VIGILANTE ARMADO - 220 H</v>
          </cell>
          <cell r="P1019">
            <v>30</v>
          </cell>
          <cell r="R1019">
            <v>22</v>
          </cell>
          <cell r="AC1019">
            <v>483.71400000000006</v>
          </cell>
          <cell r="AN1019">
            <v>183.46940000000001</v>
          </cell>
        </row>
        <row r="1020">
          <cell r="A1020">
            <v>45047</v>
          </cell>
          <cell r="H1020" t="str">
            <v>VIGILANTE ARMADO - 12X36 DIURNO</v>
          </cell>
          <cell r="P1020">
            <v>29</v>
          </cell>
          <cell r="R1020">
            <v>16</v>
          </cell>
          <cell r="AC1020">
            <v>329.80500000000001</v>
          </cell>
          <cell r="AN1020">
            <v>0</v>
          </cell>
        </row>
        <row r="1021">
          <cell r="A1021">
            <v>45047</v>
          </cell>
          <cell r="H1021" t="str">
            <v>VIGILANTE ARMADO - 12X36 DIURNO</v>
          </cell>
          <cell r="P1021">
            <v>30</v>
          </cell>
          <cell r="R1021">
            <v>15</v>
          </cell>
          <cell r="AC1021">
            <v>329.80500000000001</v>
          </cell>
          <cell r="AN1021">
            <v>0</v>
          </cell>
        </row>
        <row r="1022">
          <cell r="A1022">
            <v>45047</v>
          </cell>
          <cell r="H1022" t="str">
            <v>VIGILANTE ARMADO - 220 H</v>
          </cell>
          <cell r="P1022">
            <v>30</v>
          </cell>
          <cell r="R1022">
            <v>22</v>
          </cell>
          <cell r="AC1022">
            <v>483.71400000000006</v>
          </cell>
          <cell r="AN1022">
            <v>0</v>
          </cell>
        </row>
        <row r="1023">
          <cell r="A1023">
            <v>45047</v>
          </cell>
          <cell r="H1023" t="str">
            <v>VIGILANTE ARMADO - 12X36 DIURNO</v>
          </cell>
          <cell r="P1023">
            <v>16</v>
          </cell>
          <cell r="R1023">
            <v>8</v>
          </cell>
          <cell r="AC1023">
            <v>175.89599999999999</v>
          </cell>
          <cell r="AN1023">
            <v>0</v>
          </cell>
        </row>
        <row r="1024">
          <cell r="A1024">
            <v>45047</v>
          </cell>
          <cell r="H1024" t="str">
            <v>VIGILANTE ARMADO - 12X36 DIURNO</v>
          </cell>
          <cell r="P1024">
            <v>14</v>
          </cell>
          <cell r="R1024">
            <v>8</v>
          </cell>
          <cell r="AC1024">
            <v>175.89599999999999</v>
          </cell>
          <cell r="AN1024">
            <v>0</v>
          </cell>
        </row>
        <row r="1025">
          <cell r="A1025">
            <v>45047</v>
          </cell>
          <cell r="H1025" t="str">
            <v>VIGILANTE ARMADO - 220 H</v>
          </cell>
          <cell r="P1025">
            <v>1</v>
          </cell>
          <cell r="R1025">
            <v>0</v>
          </cell>
          <cell r="AC1025">
            <v>0</v>
          </cell>
          <cell r="AN1025">
            <v>0</v>
          </cell>
        </row>
        <row r="1026">
          <cell r="A1026">
            <v>45047</v>
          </cell>
          <cell r="H1026" t="str">
            <v>VIGILANTE ARMADO - 220 H</v>
          </cell>
          <cell r="P1026">
            <v>29</v>
          </cell>
          <cell r="R1026">
            <v>22</v>
          </cell>
          <cell r="AC1026">
            <v>483.71400000000006</v>
          </cell>
          <cell r="AN1026">
            <v>0</v>
          </cell>
        </row>
        <row r="1027">
          <cell r="A1027">
            <v>45047</v>
          </cell>
          <cell r="H1027" t="str">
            <v>VIGILANTE ARMADO - 12X36 NOTURNO</v>
          </cell>
          <cell r="P1027">
            <v>30</v>
          </cell>
          <cell r="R1027">
            <v>16</v>
          </cell>
          <cell r="AC1027">
            <v>351.79199999999997</v>
          </cell>
          <cell r="AN1027">
            <v>0</v>
          </cell>
        </row>
        <row r="1028">
          <cell r="A1028">
            <v>45047</v>
          </cell>
          <cell r="H1028" t="str">
            <v>VIGILANTE ARMADO - 12X36 DIURNO</v>
          </cell>
          <cell r="P1028">
            <v>30</v>
          </cell>
          <cell r="R1028">
            <v>15</v>
          </cell>
          <cell r="AC1028">
            <v>329.80500000000001</v>
          </cell>
          <cell r="AN1028">
            <v>0</v>
          </cell>
        </row>
        <row r="1029">
          <cell r="A1029">
            <v>45047</v>
          </cell>
          <cell r="H1029" t="str">
            <v>VIGILANTE ARMADO - 12X36 DIURNO</v>
          </cell>
          <cell r="P1029">
            <v>30</v>
          </cell>
          <cell r="R1029">
            <v>16</v>
          </cell>
          <cell r="AC1029">
            <v>351.79199999999997</v>
          </cell>
          <cell r="AN1029">
            <v>0</v>
          </cell>
        </row>
        <row r="1030">
          <cell r="A1030">
            <v>45047</v>
          </cell>
          <cell r="H1030" t="str">
            <v>VIGILANTE ARMADO - 12X36 NOTURNO</v>
          </cell>
          <cell r="P1030">
            <v>30</v>
          </cell>
          <cell r="R1030">
            <v>15</v>
          </cell>
          <cell r="AC1030">
            <v>329.80500000000001</v>
          </cell>
          <cell r="AN1030">
            <v>0</v>
          </cell>
        </row>
        <row r="1031">
          <cell r="A1031">
            <v>45047</v>
          </cell>
          <cell r="H1031" t="str">
            <v>VIGILANTE ARMADO - 220 H</v>
          </cell>
          <cell r="P1031">
            <v>30</v>
          </cell>
          <cell r="R1031">
            <v>22</v>
          </cell>
          <cell r="AC1031">
            <v>483.71400000000006</v>
          </cell>
          <cell r="AN1031">
            <v>234.06940000000003</v>
          </cell>
        </row>
        <row r="1032">
          <cell r="A1032">
            <v>45047</v>
          </cell>
          <cell r="H1032" t="str">
            <v>VIGILANTE ARMADO - 12X36 NOTURNO</v>
          </cell>
          <cell r="P1032">
            <v>30</v>
          </cell>
          <cell r="R1032">
            <v>16</v>
          </cell>
          <cell r="AC1032">
            <v>351.79199999999997</v>
          </cell>
          <cell r="AN1032">
            <v>0</v>
          </cell>
        </row>
        <row r="1033">
          <cell r="A1033">
            <v>45047</v>
          </cell>
          <cell r="H1033" t="str">
            <v>VIGILANTE ARMADO - 12X36 DIURNO</v>
          </cell>
          <cell r="P1033">
            <v>30</v>
          </cell>
          <cell r="R1033">
            <v>15</v>
          </cell>
          <cell r="AC1033">
            <v>329.80500000000001</v>
          </cell>
          <cell r="AN1033">
            <v>0</v>
          </cell>
        </row>
        <row r="1034">
          <cell r="A1034">
            <v>45047</v>
          </cell>
          <cell r="H1034" t="str">
            <v>VIGILANTE ARMADO - 12X36 NOTURNO</v>
          </cell>
          <cell r="P1034">
            <v>30</v>
          </cell>
          <cell r="R1034">
            <v>15</v>
          </cell>
          <cell r="AC1034">
            <v>329.80500000000001</v>
          </cell>
          <cell r="AN1034">
            <v>0</v>
          </cell>
        </row>
        <row r="1035">
          <cell r="A1035">
            <v>45047</v>
          </cell>
          <cell r="H1035" t="str">
            <v>VIGILANTE ARMADO - 12X36 DIURNO</v>
          </cell>
          <cell r="P1035">
            <v>30</v>
          </cell>
          <cell r="R1035">
            <v>16</v>
          </cell>
          <cell r="AC1035">
            <v>351.79199999999997</v>
          </cell>
          <cell r="AN1035">
            <v>0</v>
          </cell>
        </row>
        <row r="1036">
          <cell r="A1036">
            <v>45047</v>
          </cell>
          <cell r="H1036" t="str">
            <v>VIGILANTE ARMADO - 12X36 NOTURNO</v>
          </cell>
          <cell r="P1036">
            <v>30</v>
          </cell>
          <cell r="R1036">
            <v>16</v>
          </cell>
          <cell r="AC1036">
            <v>351.79199999999997</v>
          </cell>
          <cell r="AN1036">
            <v>0</v>
          </cell>
        </row>
        <row r="1037">
          <cell r="A1037">
            <v>45047</v>
          </cell>
          <cell r="H1037" t="str">
            <v>VIGILANTE ARMADO - 12X36 NOTURNO</v>
          </cell>
          <cell r="P1037">
            <v>25</v>
          </cell>
          <cell r="R1037">
            <v>12</v>
          </cell>
          <cell r="AC1037">
            <v>263.84399999999999</v>
          </cell>
          <cell r="AN1037">
            <v>0</v>
          </cell>
        </row>
        <row r="1038">
          <cell r="A1038">
            <v>45047</v>
          </cell>
          <cell r="H1038" t="str">
            <v>VIGILANTE ARMADO - 12X36 NOTURNO</v>
          </cell>
          <cell r="P1038">
            <v>5</v>
          </cell>
          <cell r="R1038">
            <v>3</v>
          </cell>
          <cell r="AC1038">
            <v>65.960999999999999</v>
          </cell>
          <cell r="AN1038">
            <v>0</v>
          </cell>
        </row>
        <row r="1039">
          <cell r="A1039">
            <v>45047</v>
          </cell>
          <cell r="H1039" t="str">
            <v>VIGILANTE ARMADO - 12X36 DIURNO</v>
          </cell>
          <cell r="P1039">
            <v>28</v>
          </cell>
          <cell r="R1039">
            <v>16</v>
          </cell>
          <cell r="AC1039">
            <v>307.81799999999998</v>
          </cell>
          <cell r="AN1039">
            <v>0</v>
          </cell>
        </row>
        <row r="1040">
          <cell r="A1040">
            <v>45047</v>
          </cell>
          <cell r="H1040" t="str">
            <v>VIGILANTE ARMADO - 12X36 DIURNO</v>
          </cell>
          <cell r="P1040">
            <v>1</v>
          </cell>
          <cell r="R1040">
            <v>1</v>
          </cell>
          <cell r="AC1040">
            <v>21.986999999999998</v>
          </cell>
          <cell r="AN1040">
            <v>0</v>
          </cell>
        </row>
        <row r="1041">
          <cell r="A1041">
            <v>45047</v>
          </cell>
          <cell r="H1041" t="str">
            <v>VIGILANTE ARMADO - 12X36 DIURNO</v>
          </cell>
          <cell r="P1041">
            <v>1</v>
          </cell>
          <cell r="R1041">
            <v>1</v>
          </cell>
          <cell r="AC1041">
            <v>21.986999999999998</v>
          </cell>
          <cell r="AN1041">
            <v>0</v>
          </cell>
        </row>
        <row r="1042">
          <cell r="A1042">
            <v>45047</v>
          </cell>
          <cell r="H1042" t="str">
            <v>VIGILANTE ARMADO - 12X36 DIURNO</v>
          </cell>
          <cell r="P1042">
            <v>30</v>
          </cell>
          <cell r="R1042">
            <v>15</v>
          </cell>
          <cell r="AC1042">
            <v>329.80500000000001</v>
          </cell>
          <cell r="AN1042">
            <v>0</v>
          </cell>
        </row>
        <row r="1043">
          <cell r="A1043">
            <v>45047</v>
          </cell>
          <cell r="H1043" t="str">
            <v>VIGILANTE ARMADO - 220 H</v>
          </cell>
          <cell r="P1043">
            <v>30</v>
          </cell>
          <cell r="R1043">
            <v>22</v>
          </cell>
          <cell r="AC1043">
            <v>483.71400000000006</v>
          </cell>
          <cell r="AN1043">
            <v>105.6694</v>
          </cell>
        </row>
        <row r="1044">
          <cell r="A1044">
            <v>45047</v>
          </cell>
          <cell r="H1044" t="str">
            <v>VIGILANTE ARMADO - 12X36 NOTURNO</v>
          </cell>
          <cell r="P1044">
            <v>30</v>
          </cell>
          <cell r="R1044">
            <v>15</v>
          </cell>
          <cell r="AC1044">
            <v>329.80500000000001</v>
          </cell>
          <cell r="AN1044">
            <v>0</v>
          </cell>
        </row>
        <row r="1045">
          <cell r="A1045">
            <v>45047</v>
          </cell>
          <cell r="H1045" t="str">
            <v>VIGILANTE ARMADO - 12X36 DIURNO</v>
          </cell>
          <cell r="P1045">
            <v>30</v>
          </cell>
          <cell r="R1045">
            <v>15</v>
          </cell>
          <cell r="AC1045">
            <v>329.80500000000001</v>
          </cell>
          <cell r="AN1045">
            <v>0</v>
          </cell>
        </row>
        <row r="1046">
          <cell r="A1046">
            <v>45047</v>
          </cell>
          <cell r="H1046" t="str">
            <v>VIGILANTE ARMADO - 12X36 NOTURNO</v>
          </cell>
          <cell r="P1046">
            <v>30</v>
          </cell>
          <cell r="R1046">
            <v>16</v>
          </cell>
          <cell r="AC1046">
            <v>351.79199999999997</v>
          </cell>
          <cell r="AN1046">
            <v>0</v>
          </cell>
        </row>
        <row r="1047">
          <cell r="A1047">
            <v>45047</v>
          </cell>
          <cell r="H1047" t="str">
            <v>VIGILANTE ARMADO - 12X36 NOTURNO</v>
          </cell>
          <cell r="P1047">
            <v>30</v>
          </cell>
          <cell r="R1047">
            <v>15</v>
          </cell>
          <cell r="AC1047">
            <v>329.80500000000001</v>
          </cell>
          <cell r="AN1047">
            <v>0</v>
          </cell>
        </row>
        <row r="1048">
          <cell r="A1048">
            <v>45047</v>
          </cell>
          <cell r="H1048" t="str">
            <v>VIGILANTE ARMADO - 12X36 DIURNO</v>
          </cell>
          <cell r="P1048">
            <v>30</v>
          </cell>
          <cell r="R1048">
            <v>16</v>
          </cell>
          <cell r="AC1048">
            <v>351.79199999999997</v>
          </cell>
          <cell r="AN1048">
            <v>0</v>
          </cell>
        </row>
        <row r="1049">
          <cell r="A1049">
            <v>45047</v>
          </cell>
          <cell r="H1049" t="str">
            <v>VIGILANTE ARMADO - 12X36 NOTURNO</v>
          </cell>
          <cell r="P1049">
            <v>30</v>
          </cell>
          <cell r="R1049">
            <v>16</v>
          </cell>
          <cell r="AC1049">
            <v>351.79199999999997</v>
          </cell>
          <cell r="AN1049">
            <v>0</v>
          </cell>
        </row>
        <row r="1050">
          <cell r="A1050">
            <v>45047</v>
          </cell>
          <cell r="H1050" t="str">
            <v>VIGILANTE ARMADO - 220 H</v>
          </cell>
          <cell r="P1050">
            <v>30</v>
          </cell>
          <cell r="R1050">
            <v>22</v>
          </cell>
          <cell r="AC1050">
            <v>483.71400000000006</v>
          </cell>
          <cell r="AN1050">
            <v>0</v>
          </cell>
        </row>
        <row r="1051">
          <cell r="A1051">
            <v>45047</v>
          </cell>
          <cell r="H1051" t="str">
            <v>VIGILANTE ARMADO - 12X36 DIURNO</v>
          </cell>
          <cell r="P1051">
            <v>16</v>
          </cell>
          <cell r="R1051">
            <v>9</v>
          </cell>
          <cell r="AC1051">
            <v>197.88300000000001</v>
          </cell>
          <cell r="AN1051">
            <v>0</v>
          </cell>
        </row>
        <row r="1052">
          <cell r="A1052">
            <v>45047</v>
          </cell>
          <cell r="H1052" t="str">
            <v>VIGILANTE ARMADO - 12X36 DIURNO</v>
          </cell>
          <cell r="P1052">
            <v>14</v>
          </cell>
          <cell r="R1052">
            <v>7</v>
          </cell>
          <cell r="AC1052">
            <v>153.90899999999999</v>
          </cell>
          <cell r="AN1052">
            <v>0</v>
          </cell>
        </row>
        <row r="1053">
          <cell r="A1053">
            <v>45047</v>
          </cell>
          <cell r="H1053" t="str">
            <v>VIGILANTE ARMADO - 12X36 DIURNO</v>
          </cell>
          <cell r="P1053">
            <v>30</v>
          </cell>
          <cell r="R1053">
            <v>15</v>
          </cell>
          <cell r="AC1053">
            <v>329.80500000000001</v>
          </cell>
          <cell r="AN1053">
            <v>0</v>
          </cell>
        </row>
        <row r="1054">
          <cell r="A1054">
            <v>45047</v>
          </cell>
          <cell r="H1054" t="str">
            <v>VIGILANTE ARMADO - 220 H</v>
          </cell>
          <cell r="P1054">
            <v>30</v>
          </cell>
          <cell r="R1054">
            <v>22</v>
          </cell>
          <cell r="AC1054">
            <v>483.71400000000006</v>
          </cell>
          <cell r="AN1054">
            <v>0</v>
          </cell>
        </row>
        <row r="1055">
          <cell r="A1055">
            <v>45047</v>
          </cell>
          <cell r="H1055" t="str">
            <v>VIGILANTE ARMADO - 12X36 DIURNO</v>
          </cell>
          <cell r="P1055">
            <v>30</v>
          </cell>
          <cell r="R1055">
            <v>16</v>
          </cell>
          <cell r="AC1055">
            <v>351.79199999999997</v>
          </cell>
          <cell r="AN1055">
            <v>0</v>
          </cell>
        </row>
        <row r="1056">
          <cell r="A1056">
            <v>45047</v>
          </cell>
          <cell r="H1056" t="str">
            <v>VIGILANTE ARMADO - 12X36 DIURNO</v>
          </cell>
          <cell r="P1056">
            <v>30</v>
          </cell>
          <cell r="R1056">
            <v>15</v>
          </cell>
          <cell r="AC1056">
            <v>329.80500000000001</v>
          </cell>
          <cell r="AN1056">
            <v>0</v>
          </cell>
        </row>
        <row r="1057">
          <cell r="A1057">
            <v>45047</v>
          </cell>
          <cell r="H1057" t="str">
            <v>VIGILANTE ARMADO - 220 H</v>
          </cell>
          <cell r="P1057">
            <v>30</v>
          </cell>
          <cell r="R1057">
            <v>22</v>
          </cell>
          <cell r="AC1057">
            <v>483.71400000000006</v>
          </cell>
          <cell r="AN1057">
            <v>0</v>
          </cell>
        </row>
        <row r="1058">
          <cell r="A1058">
            <v>45047</v>
          </cell>
          <cell r="H1058" t="str">
            <v>VIGILANTE ARMADO - 220 H</v>
          </cell>
          <cell r="P1058">
            <v>30</v>
          </cell>
          <cell r="R1058">
            <v>22</v>
          </cell>
          <cell r="AC1058">
            <v>483.71400000000006</v>
          </cell>
          <cell r="AN1058">
            <v>0</v>
          </cell>
        </row>
        <row r="1059">
          <cell r="A1059">
            <v>45047</v>
          </cell>
          <cell r="H1059" t="str">
            <v>VIGILANTE ARMADO - 220 H</v>
          </cell>
          <cell r="P1059">
            <v>30</v>
          </cell>
          <cell r="R1059">
            <v>22</v>
          </cell>
          <cell r="AC1059">
            <v>483.71400000000006</v>
          </cell>
          <cell r="AN1059">
            <v>0</v>
          </cell>
        </row>
        <row r="1060">
          <cell r="A1060">
            <v>45047</v>
          </cell>
          <cell r="H1060" t="str">
            <v>VIGILANTE ARMADO - 12X36 NOTURNO</v>
          </cell>
          <cell r="P1060">
            <v>30</v>
          </cell>
          <cell r="R1060">
            <v>15</v>
          </cell>
          <cell r="AC1060">
            <v>329.80500000000001</v>
          </cell>
          <cell r="AN1060">
            <v>0</v>
          </cell>
        </row>
        <row r="1061">
          <cell r="A1061">
            <v>45047</v>
          </cell>
          <cell r="H1061" t="str">
            <v>VIGILANTE ARMADO - 12X36 NOTURNO</v>
          </cell>
          <cell r="P1061">
            <v>30</v>
          </cell>
          <cell r="R1061">
            <v>16</v>
          </cell>
          <cell r="AC1061">
            <v>351.79199999999997</v>
          </cell>
          <cell r="AN1061">
            <v>0</v>
          </cell>
        </row>
        <row r="1062">
          <cell r="A1062">
            <v>45047</v>
          </cell>
          <cell r="H1062" t="str">
            <v>VIGILANTE ARMADO - 12X36 DIURNO</v>
          </cell>
          <cell r="P1062">
            <v>30</v>
          </cell>
          <cell r="R1062">
            <v>16</v>
          </cell>
          <cell r="AC1062">
            <v>351.79199999999997</v>
          </cell>
          <cell r="AN1062">
            <v>0</v>
          </cell>
        </row>
        <row r="1063">
          <cell r="A1063">
            <v>45047</v>
          </cell>
          <cell r="H1063" t="str">
            <v>VIGILANTE ARMADO - 12X36 DIURNO</v>
          </cell>
          <cell r="P1063">
            <v>30</v>
          </cell>
          <cell r="R1063">
            <v>15</v>
          </cell>
          <cell r="AC1063">
            <v>329.80500000000001</v>
          </cell>
          <cell r="AN1063">
            <v>0</v>
          </cell>
        </row>
        <row r="1064">
          <cell r="A1064">
            <v>45047</v>
          </cell>
          <cell r="H1064" t="str">
            <v>VIGILANTE ARMADO - 220 H</v>
          </cell>
          <cell r="P1064">
            <v>30</v>
          </cell>
          <cell r="R1064">
            <v>22</v>
          </cell>
          <cell r="AC1064">
            <v>483.71400000000006</v>
          </cell>
          <cell r="AN1064">
            <v>0</v>
          </cell>
        </row>
        <row r="1065">
          <cell r="A1065">
            <v>45047</v>
          </cell>
          <cell r="H1065" t="str">
            <v>VIGILANTE ARMADO - 12X36 NOTURNO</v>
          </cell>
          <cell r="P1065">
            <v>26</v>
          </cell>
          <cell r="R1065">
            <v>14</v>
          </cell>
          <cell r="AC1065">
            <v>241.85700000000003</v>
          </cell>
          <cell r="AN1065">
            <v>0</v>
          </cell>
        </row>
        <row r="1066">
          <cell r="A1066">
            <v>45047</v>
          </cell>
          <cell r="H1066" t="str">
            <v>VIGILANTE ARMADO - 12X36 NOTURNO</v>
          </cell>
          <cell r="P1066">
            <v>3</v>
          </cell>
          <cell r="R1066">
            <v>2</v>
          </cell>
          <cell r="AC1066">
            <v>43.973999999999997</v>
          </cell>
          <cell r="AN1066">
            <v>0</v>
          </cell>
        </row>
        <row r="1067">
          <cell r="A1067">
            <v>45047</v>
          </cell>
          <cell r="H1067" t="str">
            <v>VIGILANTE ARMADO - 12X36 NOTURNO</v>
          </cell>
          <cell r="P1067">
            <v>1</v>
          </cell>
          <cell r="R1067">
            <v>1</v>
          </cell>
          <cell r="AC1067">
            <v>21.986999999999998</v>
          </cell>
          <cell r="AN1067">
            <v>0</v>
          </cell>
        </row>
        <row r="1068">
          <cell r="A1068">
            <v>45047</v>
          </cell>
          <cell r="H1068" t="str">
            <v>VIGILANTE ARMADO - 12X36 NOTURNO</v>
          </cell>
          <cell r="P1068">
            <v>24</v>
          </cell>
          <cell r="R1068">
            <v>13</v>
          </cell>
          <cell r="AC1068">
            <v>285.83099999999996</v>
          </cell>
          <cell r="AN1068">
            <v>0</v>
          </cell>
        </row>
        <row r="1069">
          <cell r="A1069">
            <v>45047</v>
          </cell>
          <cell r="H1069" t="str">
            <v>VIGILANTE ARMADO - 12X36 DIURNO</v>
          </cell>
          <cell r="P1069">
            <v>25</v>
          </cell>
          <cell r="R1069">
            <v>14</v>
          </cell>
          <cell r="AC1069">
            <v>307.81799999999998</v>
          </cell>
          <cell r="AN1069">
            <v>0</v>
          </cell>
        </row>
        <row r="1070">
          <cell r="A1070">
            <v>45047</v>
          </cell>
          <cell r="H1070" t="str">
            <v>VIGILANTE ARMADO - 12X36 DIURNO</v>
          </cell>
          <cell r="P1070">
            <v>24</v>
          </cell>
          <cell r="R1070">
            <v>13</v>
          </cell>
          <cell r="AC1070">
            <v>285.83099999999996</v>
          </cell>
          <cell r="AN1070">
            <v>0</v>
          </cell>
        </row>
        <row r="1071">
          <cell r="A1071">
            <v>45047</v>
          </cell>
          <cell r="H1071" t="str">
            <v>VIGILANTE ARMADO - 220 H</v>
          </cell>
          <cell r="P1071">
            <v>30</v>
          </cell>
          <cell r="R1071">
            <v>22</v>
          </cell>
          <cell r="AC1071">
            <v>483.71400000000006</v>
          </cell>
          <cell r="AN1071">
            <v>0</v>
          </cell>
        </row>
        <row r="1072">
          <cell r="A1072">
            <v>45047</v>
          </cell>
          <cell r="H1072" t="str">
            <v>VIGILANTE ARMADO - 220 H</v>
          </cell>
          <cell r="P1072">
            <v>30</v>
          </cell>
          <cell r="R1072">
            <v>22</v>
          </cell>
          <cell r="AC1072">
            <v>483.71400000000006</v>
          </cell>
          <cell r="AN1072">
            <v>0</v>
          </cell>
        </row>
        <row r="1073">
          <cell r="A1073">
            <v>45047</v>
          </cell>
          <cell r="H1073" t="str">
            <v>VIGILANTE ARMADO - 12X36 DIURNO</v>
          </cell>
          <cell r="P1073">
            <v>15</v>
          </cell>
          <cell r="R1073">
            <v>10</v>
          </cell>
          <cell r="AC1073">
            <v>153.90899999999999</v>
          </cell>
          <cell r="AN1073">
            <v>0</v>
          </cell>
        </row>
        <row r="1074">
          <cell r="A1074">
            <v>45047</v>
          </cell>
          <cell r="H1074" t="str">
            <v>VIGILANTE ARMADO - 12X36 DIURNO</v>
          </cell>
          <cell r="P1074">
            <v>11</v>
          </cell>
          <cell r="R1074">
            <v>6</v>
          </cell>
          <cell r="AC1074">
            <v>131.922</v>
          </cell>
          <cell r="AN1074">
            <v>0</v>
          </cell>
        </row>
        <row r="1075">
          <cell r="A1075">
            <v>45047</v>
          </cell>
          <cell r="H1075" t="str">
            <v>VIGILANTE ARMADO - 12X36 DIURNO</v>
          </cell>
          <cell r="P1075">
            <v>3</v>
          </cell>
          <cell r="R1075">
            <v>1</v>
          </cell>
          <cell r="AC1075">
            <v>21.986999999999998</v>
          </cell>
          <cell r="AN1075">
            <v>0</v>
          </cell>
        </row>
        <row r="1076">
          <cell r="A1076">
            <v>45047</v>
          </cell>
          <cell r="H1076" t="str">
            <v>VIGILANTE ARMADO - 12X36 NOTURNO</v>
          </cell>
          <cell r="P1076">
            <v>12</v>
          </cell>
          <cell r="R1076">
            <v>7</v>
          </cell>
          <cell r="AC1076">
            <v>153.90899999999999</v>
          </cell>
          <cell r="AN1076">
            <v>0</v>
          </cell>
        </row>
        <row r="1077">
          <cell r="A1077">
            <v>45047</v>
          </cell>
          <cell r="H1077" t="str">
            <v>VIGILANTE ARMADO - 12X36 NOTURNO</v>
          </cell>
          <cell r="P1077">
            <v>18</v>
          </cell>
          <cell r="R1077">
            <v>9</v>
          </cell>
          <cell r="AC1077">
            <v>197.88300000000001</v>
          </cell>
          <cell r="AN1077">
            <v>0</v>
          </cell>
        </row>
        <row r="1078">
          <cell r="A1078">
            <v>45047</v>
          </cell>
          <cell r="H1078" t="str">
            <v>VIGILANTE ARMADO - 12X36 DIURNO</v>
          </cell>
          <cell r="P1078">
            <v>30</v>
          </cell>
          <cell r="R1078">
            <v>15</v>
          </cell>
          <cell r="AC1078">
            <v>329.80500000000001</v>
          </cell>
          <cell r="AN1078">
            <v>0</v>
          </cell>
        </row>
        <row r="1079">
          <cell r="A1079">
            <v>45047</v>
          </cell>
          <cell r="H1079" t="str">
            <v>VIGILANTE ARMADO - 12X36 NOTURNO</v>
          </cell>
          <cell r="P1079">
            <v>30</v>
          </cell>
          <cell r="R1079">
            <v>15</v>
          </cell>
          <cell r="AC1079">
            <v>329.80500000000001</v>
          </cell>
          <cell r="AN1079">
            <v>0</v>
          </cell>
        </row>
        <row r="1080">
          <cell r="A1080">
            <v>45047</v>
          </cell>
          <cell r="H1080" t="str">
            <v>VIGILANTE ARMADO - 220 H</v>
          </cell>
          <cell r="P1080">
            <v>30</v>
          </cell>
          <cell r="R1080">
            <v>22</v>
          </cell>
          <cell r="AC1080">
            <v>483.71400000000006</v>
          </cell>
          <cell r="AN1080">
            <v>0</v>
          </cell>
        </row>
        <row r="1081">
          <cell r="A1081">
            <v>45047</v>
          </cell>
          <cell r="H1081" t="str">
            <v>VIGILANTE ARMADO - 220 H</v>
          </cell>
          <cell r="P1081">
            <v>30</v>
          </cell>
          <cell r="R1081">
            <v>22</v>
          </cell>
          <cell r="AC1081">
            <v>483.71400000000006</v>
          </cell>
          <cell r="AN1081">
            <v>0</v>
          </cell>
        </row>
        <row r="1082">
          <cell r="A1082">
            <v>45047</v>
          </cell>
          <cell r="H1082" t="str">
            <v>VIGILANTE ARMADO - 220 H</v>
          </cell>
          <cell r="P1082">
            <v>0</v>
          </cell>
          <cell r="R1082">
            <v>0</v>
          </cell>
          <cell r="AC1082">
            <v>0</v>
          </cell>
          <cell r="AN1082">
            <v>0</v>
          </cell>
        </row>
        <row r="1083">
          <cell r="A1083">
            <v>45047</v>
          </cell>
          <cell r="H1083" t="str">
            <v>VIGILANTE ARMADO - 220 H</v>
          </cell>
          <cell r="P1083">
            <v>1</v>
          </cell>
          <cell r="R1083">
            <v>0</v>
          </cell>
          <cell r="AC1083">
            <v>0</v>
          </cell>
          <cell r="AN1083">
            <v>0</v>
          </cell>
        </row>
        <row r="1084">
          <cell r="A1084">
            <v>45047</v>
          </cell>
          <cell r="H1084" t="str">
            <v>VIGILANTE ARMADO - 220 H</v>
          </cell>
          <cell r="P1084">
            <v>6</v>
          </cell>
          <cell r="R1084">
            <v>4</v>
          </cell>
          <cell r="AC1084">
            <v>87.947999999999993</v>
          </cell>
          <cell r="AN1084">
            <v>0</v>
          </cell>
        </row>
        <row r="1085">
          <cell r="A1085">
            <v>45047</v>
          </cell>
          <cell r="H1085" t="str">
            <v>VIGILANTE ARMADO - 220 H</v>
          </cell>
          <cell r="P1085">
            <v>14</v>
          </cell>
          <cell r="R1085">
            <v>10</v>
          </cell>
          <cell r="AC1085">
            <v>219.87</v>
          </cell>
          <cell r="AN1085">
            <v>0</v>
          </cell>
        </row>
        <row r="1086">
          <cell r="A1086">
            <v>45047</v>
          </cell>
          <cell r="H1086" t="str">
            <v>VIGILANTE ARMADO - 220 H</v>
          </cell>
          <cell r="P1086">
            <v>9</v>
          </cell>
          <cell r="R1086">
            <v>8</v>
          </cell>
          <cell r="AC1086">
            <v>175.89599999999999</v>
          </cell>
          <cell r="AN1086">
            <v>0</v>
          </cell>
        </row>
        <row r="1087">
          <cell r="A1087">
            <v>45047</v>
          </cell>
          <cell r="H1087" t="str">
            <v>VIGILANTE ARMADO - 12X36 DIURNO</v>
          </cell>
          <cell r="P1087">
            <v>7</v>
          </cell>
          <cell r="R1087">
            <v>5</v>
          </cell>
          <cell r="AC1087">
            <v>109.935</v>
          </cell>
          <cell r="AN1087">
            <v>0</v>
          </cell>
        </row>
        <row r="1088">
          <cell r="A1088">
            <v>45047</v>
          </cell>
          <cell r="H1088" t="str">
            <v>VIGILANTE ARMADO - 12X36 DIURNO</v>
          </cell>
          <cell r="P1088">
            <v>2</v>
          </cell>
          <cell r="R1088">
            <v>1</v>
          </cell>
          <cell r="AC1088">
            <v>21.986999999999998</v>
          </cell>
          <cell r="AN1088">
            <v>0</v>
          </cell>
        </row>
        <row r="1089">
          <cell r="A1089">
            <v>45047</v>
          </cell>
          <cell r="H1089" t="str">
            <v>VIGILANTE ARMADO - 12X36 DIURNO</v>
          </cell>
          <cell r="P1089">
            <v>6</v>
          </cell>
          <cell r="R1089">
            <v>4</v>
          </cell>
          <cell r="AC1089">
            <v>87.947999999999993</v>
          </cell>
          <cell r="AN1089">
            <v>0</v>
          </cell>
        </row>
        <row r="1090">
          <cell r="A1090">
            <v>45047</v>
          </cell>
          <cell r="H1090" t="str">
            <v>VIGILANTE ARMADO - 12X36 NOTURNO</v>
          </cell>
          <cell r="P1090">
            <v>7</v>
          </cell>
          <cell r="R1090">
            <v>5</v>
          </cell>
          <cell r="AC1090">
            <v>109.935</v>
          </cell>
          <cell r="AN1090">
            <v>0</v>
          </cell>
        </row>
        <row r="1091">
          <cell r="A1091">
            <v>45047</v>
          </cell>
          <cell r="H1091" t="str">
            <v>VIGILANTE ARMADO - 12X36 NOTURNO</v>
          </cell>
          <cell r="P1091">
            <v>9</v>
          </cell>
          <cell r="R1091">
            <v>5</v>
          </cell>
          <cell r="AC1091">
            <v>109.935</v>
          </cell>
          <cell r="AN1091">
            <v>0</v>
          </cell>
        </row>
        <row r="1092">
          <cell r="A1092">
            <v>45047</v>
          </cell>
          <cell r="H1092" t="str">
            <v>VIGILANTE ARMADO - 220 H</v>
          </cell>
          <cell r="P1092">
            <v>30</v>
          </cell>
          <cell r="R1092">
            <v>22</v>
          </cell>
          <cell r="AC1092">
            <v>483.71400000000006</v>
          </cell>
          <cell r="AN1092">
            <v>0</v>
          </cell>
        </row>
        <row r="1093">
          <cell r="A1093">
            <v>45047</v>
          </cell>
          <cell r="H1093" t="str">
            <v>VIGILANTE ARMADO - 220 H</v>
          </cell>
          <cell r="P1093">
            <v>30</v>
          </cell>
          <cell r="R1093">
            <v>22</v>
          </cell>
          <cell r="AC1093">
            <v>483.71400000000006</v>
          </cell>
          <cell r="AN1093">
            <v>0</v>
          </cell>
        </row>
        <row r="1094">
          <cell r="A1094">
            <v>45047</v>
          </cell>
          <cell r="H1094" t="str">
            <v>VIGILANTE ARMADO - 220 H</v>
          </cell>
          <cell r="P1094">
            <v>29</v>
          </cell>
          <cell r="R1094">
            <v>22</v>
          </cell>
          <cell r="AC1094">
            <v>461.72699999999998</v>
          </cell>
          <cell r="AN1094">
            <v>0</v>
          </cell>
        </row>
        <row r="1095">
          <cell r="A1095">
            <v>45047</v>
          </cell>
          <cell r="H1095" t="str">
            <v>VIGILANTE ARMADO - 220 H</v>
          </cell>
          <cell r="P1095">
            <v>1</v>
          </cell>
          <cell r="R1095">
            <v>1</v>
          </cell>
          <cell r="AC1095">
            <v>21.986999999999998</v>
          </cell>
          <cell r="AN1095">
            <v>0</v>
          </cell>
        </row>
        <row r="1096">
          <cell r="A1096">
            <v>45047</v>
          </cell>
          <cell r="H1096" t="str">
            <v>VIGILANTE ARMADO - 220 H</v>
          </cell>
          <cell r="P1096">
            <v>30</v>
          </cell>
          <cell r="R1096">
            <v>22</v>
          </cell>
          <cell r="AC1096">
            <v>483.71400000000006</v>
          </cell>
          <cell r="AN1096">
            <v>0</v>
          </cell>
        </row>
        <row r="1097">
          <cell r="A1097">
            <v>45047</v>
          </cell>
          <cell r="H1097" t="str">
            <v>VIGILANTE ARMADO - 12X36 NOTURNO</v>
          </cell>
          <cell r="P1097">
            <v>30</v>
          </cell>
          <cell r="R1097">
            <v>15</v>
          </cell>
          <cell r="AC1097">
            <v>329.80500000000001</v>
          </cell>
          <cell r="AN1097">
            <v>0</v>
          </cell>
        </row>
        <row r="1098">
          <cell r="A1098">
            <v>45047</v>
          </cell>
          <cell r="H1098" t="str">
            <v>VIGILANTE ARMADO - 12X36 DIURNO</v>
          </cell>
          <cell r="P1098">
            <v>30</v>
          </cell>
          <cell r="R1098">
            <v>15</v>
          </cell>
          <cell r="AC1098">
            <v>329.80500000000001</v>
          </cell>
          <cell r="AN1098">
            <v>0</v>
          </cell>
        </row>
        <row r="1099">
          <cell r="A1099">
            <v>45047</v>
          </cell>
          <cell r="H1099" t="str">
            <v>VIGILANTE ARMADO - 12X36 NOTURNO</v>
          </cell>
          <cell r="P1099">
            <v>30</v>
          </cell>
          <cell r="R1099">
            <v>16</v>
          </cell>
          <cell r="AC1099">
            <v>351.79199999999997</v>
          </cell>
          <cell r="AN1099">
            <v>0</v>
          </cell>
        </row>
        <row r="1100">
          <cell r="A1100">
            <v>45047</v>
          </cell>
          <cell r="H1100" t="str">
            <v>VIGILANTE ARMADO - 12X36 DIURNO</v>
          </cell>
          <cell r="P1100">
            <v>30</v>
          </cell>
          <cell r="R1100">
            <v>16</v>
          </cell>
          <cell r="AC1100">
            <v>351.79199999999997</v>
          </cell>
          <cell r="AN1100">
            <v>0</v>
          </cell>
        </row>
        <row r="1101">
          <cell r="A1101">
            <v>45047</v>
          </cell>
          <cell r="H1101" t="str">
            <v>VIGILANTE ARMADO - 220 H</v>
          </cell>
          <cell r="P1101">
            <v>30</v>
          </cell>
          <cell r="R1101">
            <v>22</v>
          </cell>
          <cell r="AC1101">
            <v>483.71400000000006</v>
          </cell>
          <cell r="AN1101">
            <v>0</v>
          </cell>
        </row>
        <row r="1102">
          <cell r="A1102">
            <v>45047</v>
          </cell>
          <cell r="H1102" t="str">
            <v>VIGILANTE ARMADO - 220 H</v>
          </cell>
          <cell r="P1102">
            <v>30</v>
          </cell>
          <cell r="R1102">
            <v>22</v>
          </cell>
          <cell r="AC1102">
            <v>483.71400000000006</v>
          </cell>
          <cell r="AN1102">
            <v>0</v>
          </cell>
        </row>
        <row r="1103">
          <cell r="A1103">
            <v>45047</v>
          </cell>
          <cell r="H1103" t="str">
            <v>VIGILANTE ARMADO - 220 H</v>
          </cell>
          <cell r="P1103">
            <v>30</v>
          </cell>
          <cell r="R1103">
            <v>22</v>
          </cell>
          <cell r="AC1103">
            <v>483.71400000000006</v>
          </cell>
          <cell r="AN1103">
            <v>0</v>
          </cell>
        </row>
        <row r="1104">
          <cell r="A1104">
            <v>45047</v>
          </cell>
          <cell r="H1104" t="str">
            <v>VIGILANTE ARMADO - 220 H</v>
          </cell>
          <cell r="P1104">
            <v>30</v>
          </cell>
          <cell r="R1104">
            <v>22</v>
          </cell>
          <cell r="AC1104">
            <v>483.71400000000006</v>
          </cell>
          <cell r="AN1104">
            <v>0</v>
          </cell>
        </row>
        <row r="1105">
          <cell r="A1105">
            <v>45047</v>
          </cell>
          <cell r="H1105" t="str">
            <v>VIGILANTE ARMADO - 12X36 NOTURNO</v>
          </cell>
          <cell r="P1105">
            <v>30</v>
          </cell>
          <cell r="R1105">
            <v>16</v>
          </cell>
          <cell r="AC1105">
            <v>351.79199999999997</v>
          </cell>
          <cell r="AN1105">
            <v>0</v>
          </cell>
        </row>
        <row r="1106">
          <cell r="A1106">
            <v>45047</v>
          </cell>
          <cell r="H1106" t="str">
            <v>VIGILANTE ARMADO - 12X36 NOTURNO</v>
          </cell>
          <cell r="P1106">
            <v>30</v>
          </cell>
          <cell r="R1106">
            <v>15</v>
          </cell>
          <cell r="AC1106">
            <v>329.80500000000001</v>
          </cell>
          <cell r="AN1106">
            <v>0</v>
          </cell>
        </row>
        <row r="1107">
          <cell r="A1107">
            <v>45047</v>
          </cell>
          <cell r="H1107" t="str">
            <v>VIGILANTE ARMADO - 12X36 DIURNO</v>
          </cell>
          <cell r="P1107">
            <v>30</v>
          </cell>
          <cell r="R1107">
            <v>16</v>
          </cell>
          <cell r="AC1107">
            <v>351.79199999999997</v>
          </cell>
          <cell r="AN1107">
            <v>0</v>
          </cell>
        </row>
        <row r="1108">
          <cell r="A1108">
            <v>45047</v>
          </cell>
          <cell r="H1108" t="str">
            <v>VIGILANTE ARMADO - 12X36 DIURNO</v>
          </cell>
          <cell r="P1108">
            <v>25</v>
          </cell>
          <cell r="R1108">
            <v>13</v>
          </cell>
          <cell r="AC1108">
            <v>285.83099999999996</v>
          </cell>
          <cell r="AN1108">
            <v>0</v>
          </cell>
        </row>
        <row r="1109">
          <cell r="A1109">
            <v>45047</v>
          </cell>
          <cell r="H1109" t="str">
            <v>VIGILANTE ARMADO - 12X36 DIURNO</v>
          </cell>
          <cell r="P1109">
            <v>5</v>
          </cell>
          <cell r="R1109">
            <v>2</v>
          </cell>
          <cell r="AC1109">
            <v>43.973999999999997</v>
          </cell>
          <cell r="AN1109">
            <v>0</v>
          </cell>
        </row>
        <row r="1110">
          <cell r="A1110">
            <v>45047</v>
          </cell>
          <cell r="H1110" t="str">
            <v>VIGILANTE ARMADO - 12X36 DIURNO</v>
          </cell>
          <cell r="P1110">
            <v>30</v>
          </cell>
          <cell r="R1110">
            <v>15</v>
          </cell>
          <cell r="AC1110">
            <v>329.80500000000001</v>
          </cell>
          <cell r="AN1110">
            <v>0</v>
          </cell>
        </row>
        <row r="1111">
          <cell r="A1111">
            <v>45047</v>
          </cell>
          <cell r="H1111" t="str">
            <v>VIGILANTE ARMADO - 12X36 DIURNO</v>
          </cell>
          <cell r="P1111">
            <v>30</v>
          </cell>
          <cell r="R1111">
            <v>16</v>
          </cell>
          <cell r="AC1111">
            <v>351.79199999999997</v>
          </cell>
          <cell r="AN1111">
            <v>0</v>
          </cell>
        </row>
        <row r="1112">
          <cell r="A1112">
            <v>45047</v>
          </cell>
          <cell r="H1112" t="str">
            <v>VIGILANTE ARMADO - 220 H</v>
          </cell>
          <cell r="P1112">
            <v>30</v>
          </cell>
          <cell r="R1112">
            <v>22</v>
          </cell>
          <cell r="AC1112">
            <v>483.71400000000006</v>
          </cell>
          <cell r="AN1112">
            <v>0</v>
          </cell>
        </row>
        <row r="1113">
          <cell r="A1113">
            <v>45047</v>
          </cell>
          <cell r="H1113" t="str">
            <v>VIGILANTE ARMADO - 12X36 NOTURNO</v>
          </cell>
          <cell r="P1113">
            <v>25</v>
          </cell>
          <cell r="R1113">
            <v>12</v>
          </cell>
          <cell r="AC1113">
            <v>263.84399999999999</v>
          </cell>
          <cell r="AN1113">
            <v>0</v>
          </cell>
        </row>
        <row r="1114">
          <cell r="A1114">
            <v>45047</v>
          </cell>
          <cell r="H1114" t="str">
            <v>VIGILANTE ARMADO - 12X36 NOTURNO</v>
          </cell>
          <cell r="P1114">
            <v>5</v>
          </cell>
          <cell r="R1114">
            <v>3</v>
          </cell>
          <cell r="AC1114">
            <v>65.960999999999999</v>
          </cell>
          <cell r="AN1114">
            <v>0</v>
          </cell>
        </row>
        <row r="1115">
          <cell r="A1115">
            <v>45047</v>
          </cell>
          <cell r="H1115" t="str">
            <v>VIGILANTE ARMADO - 12X36 NOTURNO</v>
          </cell>
          <cell r="P1115">
            <v>8</v>
          </cell>
          <cell r="R1115">
            <v>4</v>
          </cell>
          <cell r="AC1115">
            <v>87.947999999999993</v>
          </cell>
          <cell r="AN1115">
            <v>0</v>
          </cell>
        </row>
        <row r="1116">
          <cell r="A1116">
            <v>45047</v>
          </cell>
          <cell r="H1116" t="str">
            <v>VIGILANTE ARMADO - 12X36 NOTURNO</v>
          </cell>
          <cell r="P1116">
            <v>22</v>
          </cell>
          <cell r="R1116">
            <v>12</v>
          </cell>
          <cell r="AC1116">
            <v>263.84399999999999</v>
          </cell>
          <cell r="AN1116">
            <v>0</v>
          </cell>
        </row>
        <row r="1117">
          <cell r="A1117">
            <v>45047</v>
          </cell>
          <cell r="H1117" t="str">
            <v>VIGILANTE ARMADO - 220 H</v>
          </cell>
          <cell r="P1117">
            <v>30</v>
          </cell>
          <cell r="R1117">
            <v>22</v>
          </cell>
          <cell r="AC1117">
            <v>483.71400000000006</v>
          </cell>
          <cell r="AN1117">
            <v>0</v>
          </cell>
        </row>
        <row r="1118">
          <cell r="A1118">
            <v>45047</v>
          </cell>
          <cell r="H1118" t="str">
            <v>VIGILANTE ARMADO - 12X36 DIURNO</v>
          </cell>
          <cell r="P1118">
            <v>25</v>
          </cell>
          <cell r="R1118">
            <v>15</v>
          </cell>
          <cell r="AC1118">
            <v>263.84399999999999</v>
          </cell>
          <cell r="AN1118">
            <v>0</v>
          </cell>
        </row>
        <row r="1119">
          <cell r="A1119">
            <v>45047</v>
          </cell>
          <cell r="H1119" t="str">
            <v>VIGILANTE ARMADO - 12X36 DIURNO</v>
          </cell>
          <cell r="P1119">
            <v>5</v>
          </cell>
          <cell r="R1119">
            <v>3</v>
          </cell>
          <cell r="AC1119">
            <v>65.960999999999999</v>
          </cell>
          <cell r="AN1119">
            <v>0</v>
          </cell>
        </row>
        <row r="1120">
          <cell r="A1120">
            <v>45047</v>
          </cell>
          <cell r="H1120" t="str">
            <v>VIGILANTE ARMADO - 12X36 NOTURNO</v>
          </cell>
          <cell r="P1120">
            <v>30</v>
          </cell>
          <cell r="R1120">
            <v>16</v>
          </cell>
          <cell r="AC1120">
            <v>351.79199999999997</v>
          </cell>
          <cell r="AN1120">
            <v>0</v>
          </cell>
        </row>
        <row r="1121">
          <cell r="A1121">
            <v>45047</v>
          </cell>
          <cell r="H1121" t="str">
            <v>VIGILANTE ARMADO - 12X36 DIURNO</v>
          </cell>
          <cell r="P1121">
            <v>30</v>
          </cell>
          <cell r="R1121">
            <v>16</v>
          </cell>
          <cell r="AC1121">
            <v>351.79199999999997</v>
          </cell>
          <cell r="AN1121">
            <v>0</v>
          </cell>
        </row>
        <row r="1122">
          <cell r="A1122">
            <v>45047</v>
          </cell>
          <cell r="H1122" t="str">
            <v>VIGILANTE ARMADO - 12X36 NOTURNO</v>
          </cell>
          <cell r="P1122">
            <v>30</v>
          </cell>
          <cell r="R1122">
            <v>15</v>
          </cell>
          <cell r="AC1122">
            <v>329.80500000000001</v>
          </cell>
          <cell r="AN1122">
            <v>0</v>
          </cell>
        </row>
        <row r="1123">
          <cell r="A1123">
            <v>45047</v>
          </cell>
          <cell r="H1123" t="str">
            <v>VIGILANTE ARMADO - 220 H</v>
          </cell>
          <cell r="P1123">
            <v>30</v>
          </cell>
          <cell r="R1123">
            <v>22</v>
          </cell>
          <cell r="AC1123">
            <v>483.71400000000006</v>
          </cell>
          <cell r="AN1123">
            <v>0</v>
          </cell>
        </row>
        <row r="1124">
          <cell r="A1124">
            <v>45047</v>
          </cell>
          <cell r="H1124" t="str">
            <v>VIGILANTE ARMADO - 12X36 NOTURNO</v>
          </cell>
          <cell r="P1124">
            <v>30</v>
          </cell>
          <cell r="R1124">
            <v>16</v>
          </cell>
          <cell r="AC1124">
            <v>351.79199999999997</v>
          </cell>
          <cell r="AN1124">
            <v>0</v>
          </cell>
        </row>
        <row r="1125">
          <cell r="A1125">
            <v>45047</v>
          </cell>
          <cell r="H1125" t="str">
            <v>VIGILANTE ARMADO - 12X36 DIURNO</v>
          </cell>
          <cell r="P1125">
            <v>17</v>
          </cell>
          <cell r="R1125">
            <v>9</v>
          </cell>
          <cell r="AC1125">
            <v>197.88300000000001</v>
          </cell>
          <cell r="AN1125">
            <v>0</v>
          </cell>
        </row>
        <row r="1126">
          <cell r="A1126">
            <v>45047</v>
          </cell>
          <cell r="H1126" t="str">
            <v>VIGILANTE ARMADO - 12X36 DIURNO</v>
          </cell>
          <cell r="P1126">
            <v>13</v>
          </cell>
          <cell r="R1126">
            <v>6</v>
          </cell>
          <cell r="AC1126">
            <v>131.922</v>
          </cell>
          <cell r="AN1126">
            <v>0</v>
          </cell>
        </row>
        <row r="1127">
          <cell r="A1127">
            <v>45047</v>
          </cell>
          <cell r="H1127" t="str">
            <v>VIGILANTE ARMADO - 12X36 DIURNO</v>
          </cell>
          <cell r="P1127">
            <v>14</v>
          </cell>
          <cell r="R1127">
            <v>7</v>
          </cell>
          <cell r="AC1127">
            <v>153.90899999999999</v>
          </cell>
          <cell r="AN1127">
            <v>0</v>
          </cell>
        </row>
        <row r="1128">
          <cell r="A1128">
            <v>45047</v>
          </cell>
          <cell r="H1128" t="str">
            <v>VIGILANTE ARMADO - 12X36 DIURNO</v>
          </cell>
          <cell r="P1128">
            <v>16</v>
          </cell>
          <cell r="R1128">
            <v>9</v>
          </cell>
          <cell r="AC1128">
            <v>197.88300000000001</v>
          </cell>
          <cell r="AN1128">
            <v>0</v>
          </cell>
        </row>
        <row r="1129">
          <cell r="A1129">
            <v>45047</v>
          </cell>
          <cell r="H1129" t="str">
            <v>VIGILANTE ARMADO - 12X36 NOTURNO</v>
          </cell>
          <cell r="P1129">
            <v>30</v>
          </cell>
          <cell r="R1129">
            <v>15</v>
          </cell>
          <cell r="AC1129">
            <v>329.80500000000001</v>
          </cell>
          <cell r="AN1129">
            <v>0</v>
          </cell>
        </row>
        <row r="1130">
          <cell r="A1130">
            <v>45047</v>
          </cell>
          <cell r="H1130" t="str">
            <v>VIGILANTE ARMADO - 220 H</v>
          </cell>
          <cell r="P1130">
            <v>27</v>
          </cell>
          <cell r="R1130">
            <v>22</v>
          </cell>
          <cell r="AC1130">
            <v>417.75300000000004</v>
          </cell>
          <cell r="AN1130">
            <v>0</v>
          </cell>
        </row>
        <row r="1131">
          <cell r="A1131">
            <v>45047</v>
          </cell>
          <cell r="H1131" t="str">
            <v>VIGILANTE ARMADO - 220 H</v>
          </cell>
          <cell r="P1131">
            <v>2</v>
          </cell>
          <cell r="R1131">
            <v>3</v>
          </cell>
          <cell r="AC1131">
            <v>65.960999999999999</v>
          </cell>
          <cell r="AN1131">
            <v>0</v>
          </cell>
        </row>
        <row r="1132">
          <cell r="A1132">
            <v>45047</v>
          </cell>
          <cell r="H1132" t="str">
            <v>VIGILANTE ARMADO - 220 H</v>
          </cell>
          <cell r="P1132">
            <v>1</v>
          </cell>
          <cell r="R1132">
            <v>1</v>
          </cell>
          <cell r="AC1132">
            <v>21.986999999999998</v>
          </cell>
          <cell r="AN1132">
            <v>0</v>
          </cell>
        </row>
        <row r="1133">
          <cell r="A1133">
            <v>45047</v>
          </cell>
          <cell r="H1133" t="str">
            <v>VIGILANTE ARMADO - 220 H</v>
          </cell>
          <cell r="P1133">
            <v>30</v>
          </cell>
          <cell r="R1133">
            <v>22</v>
          </cell>
          <cell r="AC1133">
            <v>483.71400000000006</v>
          </cell>
          <cell r="AN1133">
            <v>0</v>
          </cell>
        </row>
        <row r="1134">
          <cell r="A1134">
            <v>45047</v>
          </cell>
          <cell r="H1134" t="str">
            <v>VIGILANTE ARMADO - 12X36 DIURNO</v>
          </cell>
          <cell r="P1134">
            <v>0</v>
          </cell>
          <cell r="R1134">
            <v>1</v>
          </cell>
          <cell r="AC1134">
            <v>21.986999999999998</v>
          </cell>
          <cell r="AN1134">
            <v>0</v>
          </cell>
        </row>
        <row r="1135">
          <cell r="A1135">
            <v>45047</v>
          </cell>
          <cell r="H1135" t="str">
            <v>VIGILANTE ARMADO - 12X36 DIURNO</v>
          </cell>
          <cell r="P1135">
            <v>30</v>
          </cell>
          <cell r="R1135">
            <v>15</v>
          </cell>
          <cell r="AC1135">
            <v>329.80500000000001</v>
          </cell>
          <cell r="AN1135">
            <v>0</v>
          </cell>
        </row>
        <row r="1136">
          <cell r="A1136">
            <v>45047</v>
          </cell>
          <cell r="H1136" t="str">
            <v>VIGILANTE ARMADO - 12X36 DIURNO</v>
          </cell>
          <cell r="P1136">
            <v>30</v>
          </cell>
          <cell r="R1136">
            <v>16</v>
          </cell>
          <cell r="AC1136">
            <v>351.79199999999997</v>
          </cell>
          <cell r="AN1136">
            <v>0</v>
          </cell>
        </row>
        <row r="1137">
          <cell r="A1137">
            <v>45047</v>
          </cell>
          <cell r="H1137" t="str">
            <v>VIGILANTE ARMADO - 12X36 NOTURNO</v>
          </cell>
          <cell r="P1137">
            <v>30</v>
          </cell>
          <cell r="R1137">
            <v>16</v>
          </cell>
          <cell r="AC1137">
            <v>351.79199999999997</v>
          </cell>
          <cell r="AN1137">
            <v>0</v>
          </cell>
        </row>
        <row r="1138">
          <cell r="A1138">
            <v>45047</v>
          </cell>
          <cell r="H1138" t="str">
            <v>VIGILANTE ARMADO - 12X36 NOTURNO</v>
          </cell>
          <cell r="P1138">
            <v>30</v>
          </cell>
          <cell r="R1138">
            <v>15</v>
          </cell>
          <cell r="AC1138">
            <v>329.80500000000001</v>
          </cell>
          <cell r="AN1138">
            <v>0</v>
          </cell>
        </row>
        <row r="1139">
          <cell r="A1139">
            <v>45047</v>
          </cell>
          <cell r="H1139" t="str">
            <v>VIGILANTE ARMADO - 12X36 NOTURNO</v>
          </cell>
          <cell r="P1139">
            <v>30</v>
          </cell>
          <cell r="R1139">
            <v>16</v>
          </cell>
          <cell r="AC1139">
            <v>351.79199999999997</v>
          </cell>
          <cell r="AN1139">
            <v>0</v>
          </cell>
        </row>
        <row r="1140">
          <cell r="A1140">
            <v>45047</v>
          </cell>
          <cell r="H1140" t="str">
            <v>VIGILANTE ARMADO - 12X36 DIURNO</v>
          </cell>
          <cell r="P1140">
            <v>30</v>
          </cell>
          <cell r="R1140">
            <v>16</v>
          </cell>
          <cell r="AC1140">
            <v>351.79199999999997</v>
          </cell>
          <cell r="AN1140">
            <v>0</v>
          </cell>
        </row>
        <row r="1141">
          <cell r="A1141">
            <v>45047</v>
          </cell>
          <cell r="H1141" t="str">
            <v>VIGILANTE ARMADO - 12X36 DIURNO</v>
          </cell>
          <cell r="P1141">
            <v>30</v>
          </cell>
          <cell r="R1141">
            <v>15</v>
          </cell>
          <cell r="AC1141">
            <v>329.80500000000001</v>
          </cell>
          <cell r="AN1141">
            <v>0</v>
          </cell>
        </row>
        <row r="1142">
          <cell r="A1142">
            <v>45047</v>
          </cell>
          <cell r="H1142" t="str">
            <v>VIGILANTE ARMADO - 12X36 NOTURNO</v>
          </cell>
          <cell r="P1142">
            <v>30</v>
          </cell>
          <cell r="R1142">
            <v>15</v>
          </cell>
          <cell r="AC1142">
            <v>329.80500000000001</v>
          </cell>
          <cell r="AN1142">
            <v>0</v>
          </cell>
        </row>
        <row r="1143">
          <cell r="A1143">
            <v>45047</v>
          </cell>
          <cell r="H1143" t="str">
            <v>VIGILANTE ARMADO - 220 H</v>
          </cell>
          <cell r="P1143">
            <v>30</v>
          </cell>
          <cell r="R1143">
            <v>22</v>
          </cell>
          <cell r="AC1143">
            <v>483.71400000000006</v>
          </cell>
          <cell r="AN1143">
            <v>0</v>
          </cell>
        </row>
        <row r="1144">
          <cell r="A1144">
            <v>45047</v>
          </cell>
          <cell r="H1144" t="str">
            <v>VIGILANTE ARMADO - 12X36 DIURNO</v>
          </cell>
          <cell r="P1144">
            <v>30</v>
          </cell>
          <cell r="R1144">
            <v>16</v>
          </cell>
          <cell r="AC1144">
            <v>351.79199999999997</v>
          </cell>
          <cell r="AN1144">
            <v>0</v>
          </cell>
        </row>
        <row r="1145">
          <cell r="A1145">
            <v>45047</v>
          </cell>
          <cell r="H1145" t="str">
            <v>VIGILANTE ARMADO - 12X36 DIURNO</v>
          </cell>
          <cell r="P1145">
            <v>30</v>
          </cell>
          <cell r="R1145">
            <v>15</v>
          </cell>
          <cell r="AC1145">
            <v>329.80500000000001</v>
          </cell>
          <cell r="AN1145">
            <v>0</v>
          </cell>
        </row>
        <row r="1146">
          <cell r="A1146">
            <v>45047</v>
          </cell>
          <cell r="H1146" t="str">
            <v>VIGILANTE ARMADO - 12X36 NOTURNO</v>
          </cell>
          <cell r="P1146">
            <v>30</v>
          </cell>
          <cell r="R1146">
            <v>16</v>
          </cell>
          <cell r="AC1146">
            <v>351.79199999999997</v>
          </cell>
          <cell r="AN1146">
            <v>0</v>
          </cell>
        </row>
        <row r="1147">
          <cell r="A1147">
            <v>45047</v>
          </cell>
          <cell r="H1147" t="str">
            <v>VIGILANTE ARMADO - 12X36 NOTURNO</v>
          </cell>
          <cell r="P1147">
            <v>30</v>
          </cell>
          <cell r="R1147">
            <v>15</v>
          </cell>
          <cell r="AC1147">
            <v>329.80500000000001</v>
          </cell>
          <cell r="AN1147">
            <v>0</v>
          </cell>
        </row>
        <row r="1148">
          <cell r="A1148">
            <v>45047</v>
          </cell>
          <cell r="H1148" t="str">
            <v>VIGILANTE ARMADO - 220 H</v>
          </cell>
          <cell r="P1148">
            <v>15</v>
          </cell>
          <cell r="R1148">
            <v>12</v>
          </cell>
          <cell r="AC1148">
            <v>263.84399999999999</v>
          </cell>
          <cell r="AN1148">
            <v>0</v>
          </cell>
        </row>
        <row r="1149">
          <cell r="A1149">
            <v>45047</v>
          </cell>
          <cell r="H1149" t="str">
            <v>VIGILANTE ARMADO - 12X36 DIURNO</v>
          </cell>
          <cell r="P1149">
            <v>6</v>
          </cell>
          <cell r="R1149">
            <v>3</v>
          </cell>
          <cell r="AC1149">
            <v>65.960999999999999</v>
          </cell>
          <cell r="AN1149">
            <v>0</v>
          </cell>
        </row>
        <row r="1150">
          <cell r="A1150">
            <v>45047</v>
          </cell>
          <cell r="H1150" t="str">
            <v>VIGILANTE ARMADO - 12X36 DIURNO</v>
          </cell>
          <cell r="P1150">
            <v>24</v>
          </cell>
          <cell r="R1150">
            <v>13</v>
          </cell>
          <cell r="AC1150">
            <v>285.83099999999996</v>
          </cell>
          <cell r="AN1150">
            <v>0</v>
          </cell>
        </row>
        <row r="1151">
          <cell r="A1151">
            <v>45047</v>
          </cell>
          <cell r="H1151" t="str">
            <v>VIGILANTE ARMADO - 12X36 NOTURNO</v>
          </cell>
          <cell r="P1151">
            <v>30</v>
          </cell>
          <cell r="R1151">
            <v>15</v>
          </cell>
          <cell r="AC1151">
            <v>329.80500000000001</v>
          </cell>
          <cell r="AN1151">
            <v>0</v>
          </cell>
        </row>
        <row r="1152">
          <cell r="A1152">
            <v>45047</v>
          </cell>
          <cell r="H1152" t="str">
            <v>VIGILANTE ARMADO - 12X36 NOTURNO</v>
          </cell>
          <cell r="P1152">
            <v>30</v>
          </cell>
          <cell r="R1152">
            <v>16</v>
          </cell>
          <cell r="AC1152">
            <v>351.79199999999997</v>
          </cell>
          <cell r="AN1152">
            <v>0</v>
          </cell>
        </row>
        <row r="1153">
          <cell r="A1153">
            <v>45047</v>
          </cell>
          <cell r="H1153" t="str">
            <v>VIGILANTE ARMADO - 12X36 DIURNO</v>
          </cell>
          <cell r="P1153">
            <v>25</v>
          </cell>
          <cell r="R1153">
            <v>13</v>
          </cell>
          <cell r="AC1153">
            <v>285.83099999999996</v>
          </cell>
          <cell r="AN1153">
            <v>0</v>
          </cell>
        </row>
        <row r="1154">
          <cell r="A1154">
            <v>45047</v>
          </cell>
          <cell r="H1154" t="str">
            <v>VIGILANTE ARMADO - 12X36 DIURNO</v>
          </cell>
          <cell r="P1154">
            <v>5</v>
          </cell>
          <cell r="R1154">
            <v>2</v>
          </cell>
          <cell r="AC1154">
            <v>43.973999999999997</v>
          </cell>
          <cell r="AN1154">
            <v>0</v>
          </cell>
        </row>
        <row r="1155">
          <cell r="A1155">
            <v>45078</v>
          </cell>
          <cell r="H1155" t="str">
            <v>VIGILANTE ARMADO - 220 H</v>
          </cell>
          <cell r="P1155">
            <v>24</v>
          </cell>
          <cell r="R1155">
            <v>18</v>
          </cell>
          <cell r="AC1155">
            <v>395.76600000000002</v>
          </cell>
          <cell r="AN1155">
            <v>0</v>
          </cell>
        </row>
        <row r="1156">
          <cell r="A1156">
            <v>45078</v>
          </cell>
          <cell r="H1156" t="str">
            <v>VIGILANTE ARMADO - 220 H</v>
          </cell>
          <cell r="P1156">
            <v>6</v>
          </cell>
          <cell r="R1156">
            <v>4</v>
          </cell>
          <cell r="AC1156">
            <v>87.947999999999993</v>
          </cell>
          <cell r="AN1156">
            <v>0</v>
          </cell>
        </row>
        <row r="1157">
          <cell r="A1157">
            <v>45078</v>
          </cell>
          <cell r="H1157" t="str">
            <v>VIGILANTE ARMADO - 220 H</v>
          </cell>
          <cell r="P1157">
            <v>30</v>
          </cell>
          <cell r="R1157">
            <v>22</v>
          </cell>
          <cell r="AC1157">
            <v>483.71400000000006</v>
          </cell>
          <cell r="AN1157">
            <v>0</v>
          </cell>
        </row>
        <row r="1158">
          <cell r="A1158">
            <v>45078</v>
          </cell>
          <cell r="H1158" t="str">
            <v>VIGILANTE ARMADO - 220 H</v>
          </cell>
          <cell r="P1158">
            <v>30</v>
          </cell>
          <cell r="R1158">
            <v>22</v>
          </cell>
          <cell r="AC1158">
            <v>483.71400000000006</v>
          </cell>
          <cell r="AN1158">
            <v>0</v>
          </cell>
        </row>
        <row r="1159">
          <cell r="A1159">
            <v>45078</v>
          </cell>
          <cell r="H1159" t="str">
            <v>VIGILANTE ARMADO - 220 H</v>
          </cell>
          <cell r="P1159">
            <v>29</v>
          </cell>
          <cell r="R1159">
            <v>22</v>
          </cell>
          <cell r="AC1159">
            <v>461.72699999999998</v>
          </cell>
          <cell r="AN1159">
            <v>0</v>
          </cell>
        </row>
        <row r="1160">
          <cell r="A1160">
            <v>45078</v>
          </cell>
          <cell r="H1160" t="str">
            <v>VIGILANTE ARMADO - 220 H</v>
          </cell>
          <cell r="P1160">
            <v>1</v>
          </cell>
          <cell r="R1160">
            <v>1</v>
          </cell>
          <cell r="AC1160">
            <v>21.986999999999998</v>
          </cell>
          <cell r="AN1160">
            <v>0</v>
          </cell>
        </row>
        <row r="1161">
          <cell r="A1161">
            <v>45078</v>
          </cell>
          <cell r="H1161" t="str">
            <v>VIGILANTE ARMADO - 220 H</v>
          </cell>
          <cell r="P1161">
            <v>30</v>
          </cell>
          <cell r="R1161">
            <v>22</v>
          </cell>
          <cell r="AC1161">
            <v>483.71400000000006</v>
          </cell>
          <cell r="AN1161">
            <v>44.869399999999985</v>
          </cell>
        </row>
        <row r="1162">
          <cell r="A1162">
            <v>45078</v>
          </cell>
          <cell r="H1162" t="str">
            <v>VIGILANTE ARMADO - 12X36 DIURNO</v>
          </cell>
          <cell r="R1162">
            <v>0</v>
          </cell>
          <cell r="AC1162">
            <v>0</v>
          </cell>
          <cell r="AN1162">
            <v>0</v>
          </cell>
        </row>
        <row r="1163">
          <cell r="A1163">
            <v>45078</v>
          </cell>
          <cell r="H1163" t="str">
            <v>VIGILANTE ARMADO - 12X36 NOTURNO</v>
          </cell>
          <cell r="P1163">
            <v>0</v>
          </cell>
          <cell r="R1163">
            <v>1</v>
          </cell>
          <cell r="AC1163">
            <v>0</v>
          </cell>
          <cell r="AN1163">
            <v>0</v>
          </cell>
        </row>
        <row r="1164">
          <cell r="A1164">
            <v>45078</v>
          </cell>
          <cell r="H1164" t="str">
            <v>VIGILANTE ARMADO - 12X36 DIURNO</v>
          </cell>
          <cell r="P1164">
            <v>30</v>
          </cell>
          <cell r="R1164">
            <v>15</v>
          </cell>
          <cell r="AC1164">
            <v>329.80500000000001</v>
          </cell>
          <cell r="AN1164">
            <v>3.8693999999999846</v>
          </cell>
        </row>
        <row r="1165">
          <cell r="A1165">
            <v>45078</v>
          </cell>
          <cell r="H1165" t="str">
            <v>VIGILANTE ARMADO - 12X36 DIURNO</v>
          </cell>
          <cell r="P1165">
            <v>30</v>
          </cell>
          <cell r="R1165">
            <v>15</v>
          </cell>
          <cell r="AC1165">
            <v>329.80500000000001</v>
          </cell>
          <cell r="AN1165">
            <v>71.369399999999985</v>
          </cell>
        </row>
        <row r="1166">
          <cell r="A1166">
            <v>45078</v>
          </cell>
          <cell r="H1166" t="str">
            <v>VIGILANTE ARMADO - 220 H</v>
          </cell>
          <cell r="P1166">
            <v>30</v>
          </cell>
          <cell r="R1166">
            <v>22</v>
          </cell>
          <cell r="AC1166">
            <v>483.71400000000006</v>
          </cell>
          <cell r="AN1166">
            <v>406.46939999999989</v>
          </cell>
        </row>
        <row r="1167">
          <cell r="A1167">
            <v>45078</v>
          </cell>
          <cell r="H1167" t="str">
            <v>VIGILANTE ARMADO - 12X36 DIURNO</v>
          </cell>
          <cell r="P1167">
            <v>30</v>
          </cell>
          <cell r="R1167">
            <v>15</v>
          </cell>
          <cell r="AC1167">
            <v>329.80500000000001</v>
          </cell>
          <cell r="AN1167">
            <v>0</v>
          </cell>
        </row>
        <row r="1168">
          <cell r="A1168">
            <v>45078</v>
          </cell>
          <cell r="H1168" t="str">
            <v>VIGILANTE ARMADO - 220 H</v>
          </cell>
          <cell r="P1168">
            <v>30</v>
          </cell>
          <cell r="R1168">
            <v>22</v>
          </cell>
          <cell r="AC1168">
            <v>483.71400000000006</v>
          </cell>
          <cell r="AN1168">
            <v>0</v>
          </cell>
        </row>
        <row r="1169">
          <cell r="A1169">
            <v>45078</v>
          </cell>
          <cell r="H1169" t="str">
            <v>VIGILANTE ARMADO - 12X36 DIURNO</v>
          </cell>
          <cell r="P1169">
            <v>30</v>
          </cell>
          <cell r="R1169">
            <v>15</v>
          </cell>
          <cell r="AC1169">
            <v>329.80500000000001</v>
          </cell>
          <cell r="AN1169">
            <v>0</v>
          </cell>
        </row>
        <row r="1170">
          <cell r="A1170">
            <v>45078</v>
          </cell>
          <cell r="H1170" t="str">
            <v>VIGILANTE ARMADO - 220 H</v>
          </cell>
          <cell r="P1170">
            <v>29</v>
          </cell>
          <cell r="R1170">
            <v>22</v>
          </cell>
          <cell r="AC1170">
            <v>461.72699999999998</v>
          </cell>
          <cell r="AN1170">
            <v>17.240419999999972</v>
          </cell>
        </row>
        <row r="1171">
          <cell r="A1171">
            <v>45078</v>
          </cell>
          <cell r="H1171" t="str">
            <v>VIGILANTE ARMADO - 220 H</v>
          </cell>
          <cell r="P1171">
            <v>1</v>
          </cell>
          <cell r="R1171">
            <v>1</v>
          </cell>
          <cell r="AC1171">
            <v>21.986999999999998</v>
          </cell>
          <cell r="AN1171">
            <v>0</v>
          </cell>
        </row>
        <row r="1172">
          <cell r="A1172">
            <v>45078</v>
          </cell>
          <cell r="H1172" t="str">
            <v>VIGILANTE ARMADO - 12X36 DIURNO</v>
          </cell>
          <cell r="P1172">
            <v>24</v>
          </cell>
          <cell r="R1172">
            <v>12</v>
          </cell>
          <cell r="AC1172">
            <v>263.84399999999999</v>
          </cell>
          <cell r="AN1172">
            <v>0</v>
          </cell>
        </row>
        <row r="1173">
          <cell r="A1173">
            <v>45078</v>
          </cell>
          <cell r="H1173" t="str">
            <v>VIGILANTE ARMADO - 12X36 DIURNO</v>
          </cell>
          <cell r="P1173">
            <v>6</v>
          </cell>
          <cell r="R1173">
            <v>3</v>
          </cell>
          <cell r="AC1173">
            <v>65.960999999999999</v>
          </cell>
          <cell r="AN1173">
            <v>0</v>
          </cell>
        </row>
        <row r="1174">
          <cell r="A1174">
            <v>45078</v>
          </cell>
          <cell r="H1174" t="str">
            <v>VIGILANTE ARMADO - 12X36 DIURNO</v>
          </cell>
          <cell r="P1174">
            <v>28</v>
          </cell>
          <cell r="R1174">
            <v>15</v>
          </cell>
          <cell r="AC1174">
            <v>285.83099999999996</v>
          </cell>
          <cell r="AN1174">
            <v>187.61143999999999</v>
          </cell>
        </row>
        <row r="1175">
          <cell r="A1175">
            <v>45078</v>
          </cell>
          <cell r="H1175" t="str">
            <v>VIGILANTE ARMADO - 12X36 DIURNO</v>
          </cell>
          <cell r="P1175">
            <v>1</v>
          </cell>
          <cell r="R1175">
            <v>1</v>
          </cell>
          <cell r="AC1175">
            <v>21.986999999999998</v>
          </cell>
          <cell r="AN1175">
            <v>0</v>
          </cell>
        </row>
        <row r="1176">
          <cell r="A1176">
            <v>45078</v>
          </cell>
          <cell r="H1176" t="str">
            <v>VIGILANTE ARMADO - 12X36 DIURNO</v>
          </cell>
          <cell r="P1176">
            <v>1</v>
          </cell>
          <cell r="R1176">
            <v>1</v>
          </cell>
          <cell r="AC1176">
            <v>21.986999999999998</v>
          </cell>
          <cell r="AN1176">
            <v>0</v>
          </cell>
        </row>
        <row r="1177">
          <cell r="A1177">
            <v>45078</v>
          </cell>
          <cell r="H1177" t="str">
            <v>VIGILANTE ARMADO - 220 H</v>
          </cell>
          <cell r="P1177">
            <v>30</v>
          </cell>
          <cell r="R1177">
            <v>22</v>
          </cell>
          <cell r="AC1177">
            <v>483.71400000000006</v>
          </cell>
          <cell r="AN1177">
            <v>0</v>
          </cell>
        </row>
        <row r="1178">
          <cell r="A1178">
            <v>45078</v>
          </cell>
          <cell r="H1178" t="str">
            <v>VIGILANTE ARMADO - 12X36 NOTURNO</v>
          </cell>
          <cell r="P1178">
            <v>30</v>
          </cell>
          <cell r="R1178">
            <v>15</v>
          </cell>
          <cell r="AC1178">
            <v>329.80500000000001</v>
          </cell>
          <cell r="AN1178">
            <v>0</v>
          </cell>
        </row>
        <row r="1179">
          <cell r="A1179">
            <v>45078</v>
          </cell>
          <cell r="H1179" t="str">
            <v>VIGILANTE ARMADO - 12X36 DIURNO</v>
          </cell>
          <cell r="P1179">
            <v>27</v>
          </cell>
          <cell r="R1179">
            <v>15</v>
          </cell>
          <cell r="AC1179">
            <v>263.84399999999999</v>
          </cell>
          <cell r="AN1179">
            <v>0</v>
          </cell>
        </row>
        <row r="1180">
          <cell r="A1180">
            <v>45078</v>
          </cell>
          <cell r="H1180" t="str">
            <v>VIGILANTE ARMADO - 12X36 DIURNO</v>
          </cell>
          <cell r="P1180">
            <v>1</v>
          </cell>
          <cell r="R1180">
            <v>1</v>
          </cell>
          <cell r="AC1180">
            <v>21.986999999999998</v>
          </cell>
          <cell r="AN1180">
            <v>0</v>
          </cell>
        </row>
        <row r="1181">
          <cell r="A1181">
            <v>45078</v>
          </cell>
          <cell r="H1181" t="str">
            <v>VIGILANTE ARMADO - 12X36 DIURNO</v>
          </cell>
          <cell r="P1181">
            <v>1</v>
          </cell>
          <cell r="R1181">
            <v>1</v>
          </cell>
          <cell r="AC1181">
            <v>21.986999999999998</v>
          </cell>
          <cell r="AN1181">
            <v>0</v>
          </cell>
        </row>
        <row r="1182">
          <cell r="A1182">
            <v>45078</v>
          </cell>
          <cell r="H1182" t="str">
            <v>VIGILANTE ARMADO - 12X36 DIURNO</v>
          </cell>
          <cell r="P1182">
            <v>1</v>
          </cell>
          <cell r="R1182">
            <v>1</v>
          </cell>
          <cell r="AC1182">
            <v>21.986999999999998</v>
          </cell>
          <cell r="AN1182">
            <v>0</v>
          </cell>
        </row>
        <row r="1183">
          <cell r="A1183">
            <v>45078</v>
          </cell>
          <cell r="H1183" t="str">
            <v>VIGILANTE ARMADO - 12X36 NOTURNO</v>
          </cell>
          <cell r="P1183">
            <v>25</v>
          </cell>
          <cell r="R1183">
            <v>12</v>
          </cell>
          <cell r="AC1183">
            <v>263.84399999999999</v>
          </cell>
          <cell r="AN1183">
            <v>0</v>
          </cell>
        </row>
        <row r="1184">
          <cell r="A1184">
            <v>45078</v>
          </cell>
          <cell r="H1184" t="str">
            <v>VIGILANTE ARMADO - 12X36 NOTURNO</v>
          </cell>
          <cell r="P1184">
            <v>5</v>
          </cell>
          <cell r="R1184">
            <v>3</v>
          </cell>
          <cell r="AC1184">
            <v>65.960999999999999</v>
          </cell>
          <cell r="AN1184">
            <v>0</v>
          </cell>
        </row>
        <row r="1185">
          <cell r="A1185">
            <v>45078</v>
          </cell>
          <cell r="H1185" t="str">
            <v>VIGILANTE ARMADO - 12X36 NOTURNO</v>
          </cell>
          <cell r="P1185">
            <v>29</v>
          </cell>
          <cell r="R1185">
            <v>15</v>
          </cell>
          <cell r="AC1185">
            <v>307.81799999999998</v>
          </cell>
          <cell r="AN1185">
            <v>0</v>
          </cell>
        </row>
        <row r="1186">
          <cell r="A1186">
            <v>45078</v>
          </cell>
          <cell r="H1186" t="str">
            <v>VIGILANTE ARMADO - 12X36 NOTURNO</v>
          </cell>
          <cell r="P1186">
            <v>1</v>
          </cell>
          <cell r="R1186">
            <v>1</v>
          </cell>
          <cell r="AC1186">
            <v>21.986999999999998</v>
          </cell>
          <cell r="AN1186">
            <v>0</v>
          </cell>
        </row>
        <row r="1187">
          <cell r="A1187">
            <v>45078</v>
          </cell>
          <cell r="H1187" t="str">
            <v>VIGILANTE ARMADO - 12X36 DIURNO</v>
          </cell>
          <cell r="P1187">
            <v>30</v>
          </cell>
          <cell r="R1187">
            <v>15</v>
          </cell>
          <cell r="AC1187">
            <v>329.80500000000001</v>
          </cell>
          <cell r="AN1187">
            <v>0</v>
          </cell>
        </row>
        <row r="1188">
          <cell r="A1188">
            <v>45078</v>
          </cell>
          <cell r="H1188" t="str">
            <v>VIGILANTE ARMADO - 12X36 NOTURNO</v>
          </cell>
          <cell r="P1188">
            <v>30</v>
          </cell>
          <cell r="R1188">
            <v>15</v>
          </cell>
          <cell r="AC1188">
            <v>329.80500000000001</v>
          </cell>
          <cell r="AN1188">
            <v>0</v>
          </cell>
        </row>
        <row r="1189">
          <cell r="A1189">
            <v>45078</v>
          </cell>
          <cell r="H1189" t="str">
            <v>VIGILANTE ARMADO - 12X36 DIURNO</v>
          </cell>
          <cell r="P1189">
            <v>24</v>
          </cell>
          <cell r="R1189">
            <v>12</v>
          </cell>
          <cell r="AC1189">
            <v>263.84399999999999</v>
          </cell>
          <cell r="AN1189">
            <v>0</v>
          </cell>
        </row>
        <row r="1190">
          <cell r="A1190">
            <v>45078</v>
          </cell>
          <cell r="H1190" t="str">
            <v>VIGILANTE ARMADO - 12X36 DIURNO</v>
          </cell>
          <cell r="P1190">
            <v>6</v>
          </cell>
          <cell r="R1190">
            <v>3</v>
          </cell>
          <cell r="AC1190">
            <v>65.960999999999999</v>
          </cell>
          <cell r="AN1190">
            <v>0</v>
          </cell>
        </row>
        <row r="1191">
          <cell r="A1191">
            <v>45078</v>
          </cell>
          <cell r="H1191" t="str">
            <v>VIGILANTE ARMADO - 220 H</v>
          </cell>
          <cell r="P1191">
            <v>30</v>
          </cell>
          <cell r="R1191">
            <v>22</v>
          </cell>
          <cell r="AC1191">
            <v>483.71400000000006</v>
          </cell>
          <cell r="AN1191">
            <v>273.46940000000001</v>
          </cell>
        </row>
        <row r="1192">
          <cell r="A1192">
            <v>45078</v>
          </cell>
          <cell r="H1192" t="str">
            <v>VIGILANTE ARMADO - 12X36 DIURNO</v>
          </cell>
          <cell r="P1192">
            <v>10</v>
          </cell>
          <cell r="R1192">
            <v>5</v>
          </cell>
          <cell r="AC1192">
            <v>87.947999999999993</v>
          </cell>
          <cell r="AN1192">
            <v>0</v>
          </cell>
        </row>
        <row r="1193">
          <cell r="A1193">
            <v>45078</v>
          </cell>
          <cell r="H1193" t="str">
            <v>VIGILANTE ARMADO - 12X36 DIURNO</v>
          </cell>
          <cell r="P1193">
            <v>19</v>
          </cell>
          <cell r="R1193">
            <v>10</v>
          </cell>
          <cell r="AC1193">
            <v>219.87</v>
          </cell>
          <cell r="AN1193">
            <v>0</v>
          </cell>
        </row>
        <row r="1194">
          <cell r="A1194">
            <v>45078</v>
          </cell>
          <cell r="H1194" t="str">
            <v>VIGILANTE ARMADO - 12X36 DIURNO</v>
          </cell>
          <cell r="P1194">
            <v>1</v>
          </cell>
          <cell r="R1194">
            <v>1</v>
          </cell>
          <cell r="AC1194">
            <v>21.986999999999998</v>
          </cell>
          <cell r="AN1194">
            <v>0</v>
          </cell>
        </row>
        <row r="1195">
          <cell r="A1195">
            <v>45078</v>
          </cell>
          <cell r="H1195" t="str">
            <v>VIGILANTE ARMADO - 12X36 DIURNO</v>
          </cell>
          <cell r="P1195">
            <v>30</v>
          </cell>
          <cell r="R1195">
            <v>15</v>
          </cell>
          <cell r="AC1195">
            <v>329.80500000000001</v>
          </cell>
          <cell r="AN1195">
            <v>0</v>
          </cell>
        </row>
        <row r="1196">
          <cell r="A1196">
            <v>45078</v>
          </cell>
          <cell r="H1196" t="str">
            <v>VIGILANTE ARMADO - 220 H</v>
          </cell>
          <cell r="P1196">
            <v>30</v>
          </cell>
          <cell r="R1196">
            <v>22</v>
          </cell>
          <cell r="AC1196">
            <v>483.71400000000006</v>
          </cell>
          <cell r="AN1196">
            <v>66.869399999999985</v>
          </cell>
        </row>
        <row r="1197">
          <cell r="A1197">
            <v>45078</v>
          </cell>
          <cell r="H1197" t="str">
            <v>VIGILANTE ARMADO - 12X36 DIURNO</v>
          </cell>
          <cell r="P1197">
            <v>25</v>
          </cell>
          <cell r="R1197">
            <v>13</v>
          </cell>
          <cell r="AC1197">
            <v>285.83099999999996</v>
          </cell>
          <cell r="AN1197">
            <v>0</v>
          </cell>
        </row>
        <row r="1198">
          <cell r="A1198">
            <v>45078</v>
          </cell>
          <cell r="H1198" t="str">
            <v>VIGILANTE ARMADO - 12X36 DIURNO</v>
          </cell>
          <cell r="P1198">
            <v>5</v>
          </cell>
          <cell r="R1198">
            <v>2</v>
          </cell>
          <cell r="AC1198">
            <v>43.973999999999997</v>
          </cell>
          <cell r="AN1198">
            <v>0</v>
          </cell>
        </row>
        <row r="1199">
          <cell r="A1199">
            <v>45078</v>
          </cell>
          <cell r="H1199" t="str">
            <v>VIGILANTE ARMADO - 220 H</v>
          </cell>
          <cell r="P1199">
            <v>30</v>
          </cell>
          <cell r="R1199">
            <v>22</v>
          </cell>
          <cell r="AC1199">
            <v>483.71400000000006</v>
          </cell>
          <cell r="AN1199">
            <v>0</v>
          </cell>
        </row>
        <row r="1200">
          <cell r="A1200">
            <v>45078</v>
          </cell>
          <cell r="H1200" t="str">
            <v>VIGILANTE ARMADO - 12X36 NOTURNO</v>
          </cell>
          <cell r="P1200">
            <v>30</v>
          </cell>
          <cell r="R1200">
            <v>15</v>
          </cell>
          <cell r="AC1200">
            <v>329.80500000000001</v>
          </cell>
          <cell r="AN1200">
            <v>0</v>
          </cell>
        </row>
        <row r="1201">
          <cell r="A1201">
            <v>45078</v>
          </cell>
          <cell r="H1201" t="str">
            <v>VIGILANTE ARMADO - 12X36 DIURNO</v>
          </cell>
          <cell r="P1201">
            <v>30</v>
          </cell>
          <cell r="R1201">
            <v>15</v>
          </cell>
          <cell r="AC1201">
            <v>329.80500000000001</v>
          </cell>
          <cell r="AN1201">
            <v>0</v>
          </cell>
        </row>
        <row r="1202">
          <cell r="A1202">
            <v>45078</v>
          </cell>
          <cell r="H1202" t="str">
            <v>VIGILANTE ARMADO - 12X36 DIURNO</v>
          </cell>
          <cell r="P1202">
            <v>30</v>
          </cell>
          <cell r="R1202">
            <v>15</v>
          </cell>
          <cell r="AC1202">
            <v>329.80500000000001</v>
          </cell>
          <cell r="AN1202">
            <v>0</v>
          </cell>
        </row>
        <row r="1203">
          <cell r="A1203">
            <v>45078</v>
          </cell>
          <cell r="H1203" t="str">
            <v>VIGILANTE ARMADO - 12X36 NOTURNO</v>
          </cell>
          <cell r="P1203">
            <v>30</v>
          </cell>
          <cell r="R1203">
            <v>15</v>
          </cell>
          <cell r="AC1203">
            <v>329.80500000000001</v>
          </cell>
          <cell r="AN1203">
            <v>0</v>
          </cell>
        </row>
        <row r="1204">
          <cell r="A1204">
            <v>45078</v>
          </cell>
          <cell r="H1204" t="str">
            <v>VIGILANTE ARMADO - 220 H</v>
          </cell>
          <cell r="P1204">
            <v>30</v>
          </cell>
          <cell r="R1204">
            <v>22</v>
          </cell>
          <cell r="AC1204">
            <v>483.71400000000006</v>
          </cell>
          <cell r="AN1204">
            <v>234.06940000000003</v>
          </cell>
        </row>
        <row r="1205">
          <cell r="A1205">
            <v>45078</v>
          </cell>
          <cell r="H1205" t="str">
            <v>VIGILANTE ARMADO - 12X36 NOTURNO</v>
          </cell>
          <cell r="P1205">
            <v>30</v>
          </cell>
          <cell r="R1205">
            <v>15</v>
          </cell>
          <cell r="AC1205">
            <v>329.80500000000001</v>
          </cell>
          <cell r="AN1205">
            <v>0</v>
          </cell>
        </row>
        <row r="1206">
          <cell r="A1206">
            <v>45078</v>
          </cell>
          <cell r="H1206" t="str">
            <v>VIGILANTE ARMADO - 12X36 DIURNO</v>
          </cell>
          <cell r="P1206">
            <v>27</v>
          </cell>
          <cell r="R1206">
            <v>15</v>
          </cell>
          <cell r="AC1206">
            <v>285.83099999999996</v>
          </cell>
          <cell r="AN1206">
            <v>0</v>
          </cell>
        </row>
        <row r="1207">
          <cell r="A1207">
            <v>45078</v>
          </cell>
          <cell r="H1207" t="str">
            <v>VIGILANTE ARMADO - 12X36 DIURNO</v>
          </cell>
          <cell r="P1207">
            <v>3</v>
          </cell>
          <cell r="R1207">
            <v>2</v>
          </cell>
          <cell r="AC1207">
            <v>43.973999999999997</v>
          </cell>
          <cell r="AN1207">
            <v>0</v>
          </cell>
        </row>
        <row r="1208">
          <cell r="A1208">
            <v>45078</v>
          </cell>
          <cell r="H1208" t="str">
            <v>VIGILANTE ARMADO - 12X36 NOTURNO</v>
          </cell>
          <cell r="P1208">
            <v>12</v>
          </cell>
          <cell r="R1208">
            <v>6</v>
          </cell>
          <cell r="AC1208">
            <v>131.922</v>
          </cell>
          <cell r="AN1208">
            <v>0</v>
          </cell>
        </row>
        <row r="1209">
          <cell r="A1209">
            <v>45078</v>
          </cell>
          <cell r="H1209" t="str">
            <v>VIGILANTE ARMADO - 12X36 NOTURNO</v>
          </cell>
          <cell r="P1209">
            <v>18</v>
          </cell>
          <cell r="R1209">
            <v>9</v>
          </cell>
          <cell r="AC1209">
            <v>197.88300000000001</v>
          </cell>
          <cell r="AN1209">
            <v>0</v>
          </cell>
        </row>
        <row r="1210">
          <cell r="A1210">
            <v>45078</v>
          </cell>
          <cell r="H1210" t="str">
            <v>VIGILANTE ARMADO - 12X36 DIURNO</v>
          </cell>
          <cell r="P1210">
            <v>5</v>
          </cell>
          <cell r="R1210">
            <v>2</v>
          </cell>
          <cell r="AC1210">
            <v>43.973999999999997</v>
          </cell>
          <cell r="AN1210">
            <v>0</v>
          </cell>
        </row>
        <row r="1211">
          <cell r="A1211">
            <v>45078</v>
          </cell>
          <cell r="H1211" t="str">
            <v>VIGILANTE ARMADO - 12X36 DIURNO</v>
          </cell>
          <cell r="P1211">
            <v>25</v>
          </cell>
          <cell r="R1211">
            <v>13</v>
          </cell>
          <cell r="AC1211">
            <v>285.83099999999996</v>
          </cell>
          <cell r="AN1211">
            <v>0</v>
          </cell>
        </row>
        <row r="1212">
          <cell r="A1212">
            <v>45078</v>
          </cell>
          <cell r="H1212" t="str">
            <v>VIGILANTE ARMADO - 12X36 NOTURNO</v>
          </cell>
          <cell r="P1212">
            <v>30</v>
          </cell>
          <cell r="R1212">
            <v>15</v>
          </cell>
          <cell r="AC1212">
            <v>329.80500000000001</v>
          </cell>
          <cell r="AN1212">
            <v>297.86939999999998</v>
          </cell>
        </row>
        <row r="1213">
          <cell r="A1213">
            <v>45078</v>
          </cell>
          <cell r="H1213" t="str">
            <v>VIGILANTE ARMADO - 12X36 NOTURNO</v>
          </cell>
          <cell r="P1213">
            <v>6</v>
          </cell>
          <cell r="R1213">
            <v>3</v>
          </cell>
          <cell r="AC1213">
            <v>65.960999999999999</v>
          </cell>
          <cell r="AN1213">
            <v>9.7738799999999983</v>
          </cell>
        </row>
        <row r="1214">
          <cell r="A1214">
            <v>45078</v>
          </cell>
          <cell r="H1214" t="str">
            <v>VIGILANTE ARMADO - 12X36 NOTURNO</v>
          </cell>
          <cell r="P1214">
            <v>24</v>
          </cell>
          <cell r="R1214">
            <v>12</v>
          </cell>
          <cell r="AC1214">
            <v>263.84399999999999</v>
          </cell>
          <cell r="AN1214">
            <v>0</v>
          </cell>
        </row>
        <row r="1215">
          <cell r="A1215">
            <v>45078</v>
          </cell>
          <cell r="H1215" t="str">
            <v>VIGILANTE ARMADO - 12X36 DIURNO</v>
          </cell>
          <cell r="P1215">
            <v>30</v>
          </cell>
          <cell r="R1215">
            <v>15</v>
          </cell>
          <cell r="AC1215">
            <v>329.80500000000001</v>
          </cell>
          <cell r="AN1215">
            <v>138.86939999999998</v>
          </cell>
        </row>
        <row r="1216">
          <cell r="A1216">
            <v>45078</v>
          </cell>
          <cell r="H1216" t="str">
            <v>VIGILANTE ARMADO - 12X36 DIURNO</v>
          </cell>
          <cell r="P1216">
            <v>30</v>
          </cell>
          <cell r="R1216">
            <v>15</v>
          </cell>
          <cell r="AC1216">
            <v>329.80500000000001</v>
          </cell>
          <cell r="AN1216">
            <v>0</v>
          </cell>
        </row>
        <row r="1217">
          <cell r="A1217">
            <v>45078</v>
          </cell>
          <cell r="H1217" t="str">
            <v>VIGILANTE ARMADO - 220 H</v>
          </cell>
          <cell r="P1217">
            <v>30</v>
          </cell>
          <cell r="R1217">
            <v>22</v>
          </cell>
          <cell r="AC1217">
            <v>483.71400000000006</v>
          </cell>
          <cell r="AN1217">
            <v>286.86939999999998</v>
          </cell>
        </row>
        <row r="1218">
          <cell r="A1218">
            <v>45078</v>
          </cell>
          <cell r="H1218" t="str">
            <v>VIGILANTE ARMADO - 12X36 NOTURNO</v>
          </cell>
          <cell r="P1218">
            <v>30</v>
          </cell>
          <cell r="R1218">
            <v>15</v>
          </cell>
          <cell r="AC1218">
            <v>329.80500000000001</v>
          </cell>
          <cell r="AN1218">
            <v>0</v>
          </cell>
        </row>
        <row r="1219">
          <cell r="A1219">
            <v>45078</v>
          </cell>
          <cell r="H1219" t="str">
            <v>VIGILANTE ARMADO - 12X36 DIURNO</v>
          </cell>
          <cell r="P1219">
            <v>30</v>
          </cell>
          <cell r="R1219">
            <v>15</v>
          </cell>
          <cell r="AC1219">
            <v>329.80500000000001</v>
          </cell>
          <cell r="AN1219">
            <v>0</v>
          </cell>
        </row>
        <row r="1220">
          <cell r="A1220">
            <v>45078</v>
          </cell>
          <cell r="H1220" t="str">
            <v>VIGILANTE ARMADO - 12X36 NOTURNO</v>
          </cell>
          <cell r="P1220">
            <v>30</v>
          </cell>
          <cell r="R1220">
            <v>15</v>
          </cell>
          <cell r="AC1220">
            <v>329.80500000000001</v>
          </cell>
          <cell r="AN1220">
            <v>75.26939999999999</v>
          </cell>
        </row>
        <row r="1221">
          <cell r="A1221">
            <v>45078</v>
          </cell>
          <cell r="H1221" t="str">
            <v>VIGILANTE ARMADO - 12X36 NOTURNO</v>
          </cell>
          <cell r="P1221">
            <v>30</v>
          </cell>
          <cell r="R1221">
            <v>15</v>
          </cell>
          <cell r="AC1221">
            <v>329.80500000000001</v>
          </cell>
          <cell r="AN1221">
            <v>0</v>
          </cell>
        </row>
        <row r="1222">
          <cell r="A1222">
            <v>45078</v>
          </cell>
          <cell r="H1222" t="str">
            <v>VIGILANTE ARMADO - 12X36 DIURNO</v>
          </cell>
          <cell r="P1222">
            <v>30</v>
          </cell>
          <cell r="R1222">
            <v>15</v>
          </cell>
          <cell r="AC1222">
            <v>329.80500000000001</v>
          </cell>
          <cell r="AN1222">
            <v>0</v>
          </cell>
        </row>
        <row r="1223">
          <cell r="A1223">
            <v>45078</v>
          </cell>
          <cell r="H1223" t="str">
            <v>VIGILANTE ARMADO - 12X36 NOTURNO</v>
          </cell>
          <cell r="P1223">
            <v>30</v>
          </cell>
          <cell r="R1223">
            <v>15</v>
          </cell>
          <cell r="AC1223">
            <v>329.80500000000001</v>
          </cell>
          <cell r="AN1223">
            <v>0</v>
          </cell>
        </row>
        <row r="1224">
          <cell r="A1224">
            <v>45078</v>
          </cell>
          <cell r="H1224" t="str">
            <v>VIGILANTE ARMADO - 220 H</v>
          </cell>
          <cell r="P1224">
            <v>30</v>
          </cell>
          <cell r="R1224">
            <v>22</v>
          </cell>
          <cell r="AC1224">
            <v>483.71400000000006</v>
          </cell>
          <cell r="AN1224">
            <v>0</v>
          </cell>
        </row>
        <row r="1225">
          <cell r="A1225">
            <v>45078</v>
          </cell>
          <cell r="H1225" t="str">
            <v>VIGILANTE ARMADO - 12X36 DIURNO</v>
          </cell>
          <cell r="P1225">
            <v>25</v>
          </cell>
          <cell r="R1225">
            <v>15</v>
          </cell>
          <cell r="AC1225">
            <v>263.84399999999999</v>
          </cell>
          <cell r="AN1225">
            <v>0</v>
          </cell>
        </row>
        <row r="1226">
          <cell r="A1226">
            <v>45078</v>
          </cell>
          <cell r="H1226" t="str">
            <v>VIGILANTE ARMADO - 12X36 DIURNO</v>
          </cell>
          <cell r="P1226">
            <v>5</v>
          </cell>
          <cell r="R1226">
            <v>3</v>
          </cell>
          <cell r="AC1226">
            <v>65.960999999999999</v>
          </cell>
          <cell r="AN1226">
            <v>0</v>
          </cell>
        </row>
        <row r="1227">
          <cell r="A1227">
            <v>45078</v>
          </cell>
          <cell r="H1227" t="str">
            <v>VIGILANTE ARMADO - 12X36 DIURNO</v>
          </cell>
          <cell r="P1227">
            <v>30</v>
          </cell>
          <cell r="R1227">
            <v>15</v>
          </cell>
          <cell r="AC1227">
            <v>329.80500000000001</v>
          </cell>
          <cell r="AN1227">
            <v>0</v>
          </cell>
        </row>
        <row r="1228">
          <cell r="A1228">
            <v>45078</v>
          </cell>
          <cell r="H1228" t="str">
            <v>VIGILANTE ARMADO - 220 H</v>
          </cell>
          <cell r="P1228">
            <v>30</v>
          </cell>
          <cell r="R1228">
            <v>22</v>
          </cell>
          <cell r="AC1228">
            <v>483.71400000000006</v>
          </cell>
          <cell r="AN1228">
            <v>0</v>
          </cell>
        </row>
        <row r="1229">
          <cell r="A1229">
            <v>45078</v>
          </cell>
          <cell r="H1229" t="str">
            <v>VIGILANTE ARMADO - 12X36 DIURNO</v>
          </cell>
          <cell r="P1229">
            <v>30</v>
          </cell>
          <cell r="R1229">
            <v>15</v>
          </cell>
          <cell r="AC1229">
            <v>329.80500000000001</v>
          </cell>
          <cell r="AN1229">
            <v>7.169399999999996</v>
          </cell>
        </row>
        <row r="1230">
          <cell r="A1230">
            <v>45078</v>
          </cell>
          <cell r="H1230" t="str">
            <v>VIGILANTE ARMADO - 12X36 DIURNO</v>
          </cell>
          <cell r="P1230">
            <v>30</v>
          </cell>
          <cell r="R1230">
            <v>15</v>
          </cell>
          <cell r="AC1230">
            <v>329.80500000000001</v>
          </cell>
          <cell r="AN1230">
            <v>0</v>
          </cell>
        </row>
        <row r="1231">
          <cell r="A1231">
            <v>45078</v>
          </cell>
          <cell r="H1231" t="str">
            <v>VIGILANTE ARMADO - 220 H</v>
          </cell>
          <cell r="P1231">
            <v>30</v>
          </cell>
          <cell r="R1231">
            <v>22</v>
          </cell>
          <cell r="AC1231">
            <v>483.71400000000006</v>
          </cell>
          <cell r="AN1231">
            <v>0</v>
          </cell>
        </row>
        <row r="1232">
          <cell r="A1232">
            <v>45078</v>
          </cell>
          <cell r="H1232" t="str">
            <v>VIGILANTE ARMADO - 220 H</v>
          </cell>
          <cell r="P1232">
            <v>29</v>
          </cell>
          <cell r="R1232">
            <v>22</v>
          </cell>
          <cell r="AC1232">
            <v>461.72699999999998</v>
          </cell>
          <cell r="AN1232">
            <v>0</v>
          </cell>
        </row>
        <row r="1233">
          <cell r="A1233">
            <v>45078</v>
          </cell>
          <cell r="H1233" t="str">
            <v>VIGILANTE ARMADO - 220 H</v>
          </cell>
          <cell r="P1233">
            <v>1</v>
          </cell>
          <cell r="R1233">
            <v>1</v>
          </cell>
          <cell r="AC1233">
            <v>21.986999999999998</v>
          </cell>
          <cell r="AN1233">
            <v>0</v>
          </cell>
        </row>
        <row r="1234">
          <cell r="A1234">
            <v>45078</v>
          </cell>
          <cell r="H1234" t="str">
            <v>VIGILANTE ARMADO - 220 H</v>
          </cell>
          <cell r="P1234">
            <v>30</v>
          </cell>
          <cell r="R1234">
            <v>22</v>
          </cell>
          <cell r="AC1234">
            <v>483.71400000000006</v>
          </cell>
          <cell r="AN1234">
            <v>0</v>
          </cell>
        </row>
        <row r="1235">
          <cell r="A1235">
            <v>45078</v>
          </cell>
          <cell r="H1235" t="str">
            <v>VIGILANTE ARMADO - 12X36 NOTURNO</v>
          </cell>
          <cell r="P1235">
            <v>30</v>
          </cell>
          <cell r="R1235">
            <v>15</v>
          </cell>
          <cell r="AC1235">
            <v>329.80500000000001</v>
          </cell>
          <cell r="AN1235">
            <v>0</v>
          </cell>
        </row>
        <row r="1236">
          <cell r="A1236">
            <v>45078</v>
          </cell>
          <cell r="H1236" t="str">
            <v>VIGILANTE ARMADO - 12X36 NOTURNO</v>
          </cell>
          <cell r="P1236">
            <v>30</v>
          </cell>
          <cell r="R1236">
            <v>15</v>
          </cell>
          <cell r="AC1236">
            <v>329.80500000000001</v>
          </cell>
          <cell r="AN1236">
            <v>0</v>
          </cell>
        </row>
        <row r="1237">
          <cell r="A1237">
            <v>45078</v>
          </cell>
          <cell r="H1237" t="str">
            <v>VIGILANTE ARMADO - 12X36 DIURNO</v>
          </cell>
          <cell r="P1237">
            <v>30</v>
          </cell>
          <cell r="R1237">
            <v>15</v>
          </cell>
          <cell r="AC1237">
            <v>329.80500000000001</v>
          </cell>
          <cell r="AN1237">
            <v>0</v>
          </cell>
        </row>
        <row r="1238">
          <cell r="A1238">
            <v>45078</v>
          </cell>
          <cell r="H1238" t="str">
            <v>VIGILANTE ARMADO - 12X36 DIURNO</v>
          </cell>
          <cell r="P1238">
            <v>30</v>
          </cell>
          <cell r="R1238">
            <v>15</v>
          </cell>
          <cell r="AC1238">
            <v>329.80500000000001</v>
          </cell>
          <cell r="AN1238">
            <v>3.8693999999999846</v>
          </cell>
        </row>
        <row r="1239">
          <cell r="A1239">
            <v>45078</v>
          </cell>
          <cell r="H1239" t="str">
            <v>VIGILANTE ARMADO - 220 H</v>
          </cell>
          <cell r="P1239">
            <v>30</v>
          </cell>
          <cell r="R1239">
            <v>22</v>
          </cell>
          <cell r="AC1239">
            <v>483.71400000000006</v>
          </cell>
          <cell r="AN1239">
            <v>0</v>
          </cell>
        </row>
        <row r="1240">
          <cell r="A1240">
            <v>45078</v>
          </cell>
          <cell r="H1240" t="str">
            <v>VIGILANTE ARMADO - 12X36 NOTURNO</v>
          </cell>
          <cell r="P1240">
            <v>30</v>
          </cell>
          <cell r="R1240">
            <v>15</v>
          </cell>
          <cell r="AC1240">
            <v>329.80500000000001</v>
          </cell>
          <cell r="AN1240">
            <v>0</v>
          </cell>
        </row>
        <row r="1241">
          <cell r="A1241">
            <v>45078</v>
          </cell>
          <cell r="H1241" t="str">
            <v>VIGILANTE ARMADO - 12X36 NOTURNO</v>
          </cell>
          <cell r="P1241">
            <v>30</v>
          </cell>
          <cell r="R1241">
            <v>15</v>
          </cell>
          <cell r="AC1241">
            <v>329.80500000000001</v>
          </cell>
          <cell r="AN1241">
            <v>0</v>
          </cell>
        </row>
        <row r="1242">
          <cell r="A1242">
            <v>45078</v>
          </cell>
          <cell r="H1242" t="str">
            <v>VIGILANTE ARMADO - 12X36 DIURNO</v>
          </cell>
          <cell r="P1242">
            <v>30</v>
          </cell>
          <cell r="R1242">
            <v>15</v>
          </cell>
          <cell r="AC1242">
            <v>329.80500000000001</v>
          </cell>
          <cell r="AN1242">
            <v>0</v>
          </cell>
        </row>
        <row r="1243">
          <cell r="A1243">
            <v>45078</v>
          </cell>
          <cell r="H1243" t="str">
            <v>VIGILANTE ARMADO - 12X36 DIURNO</v>
          </cell>
          <cell r="P1243">
            <v>30</v>
          </cell>
          <cell r="R1243">
            <v>15</v>
          </cell>
          <cell r="AC1243">
            <v>329.80500000000001</v>
          </cell>
          <cell r="AN1243">
            <v>0</v>
          </cell>
        </row>
        <row r="1244">
          <cell r="A1244">
            <v>45078</v>
          </cell>
          <cell r="H1244" t="str">
            <v>VIGILANTE ARMADO - 220 H</v>
          </cell>
          <cell r="P1244">
            <v>27</v>
          </cell>
          <cell r="R1244">
            <v>19</v>
          </cell>
          <cell r="AC1244">
            <v>417.75300000000004</v>
          </cell>
          <cell r="AN1244">
            <v>0</v>
          </cell>
        </row>
        <row r="1245">
          <cell r="A1245">
            <v>45078</v>
          </cell>
          <cell r="H1245" t="str">
            <v>VIGILANTE ARMADO - 220 H</v>
          </cell>
          <cell r="P1245">
            <v>3</v>
          </cell>
          <cell r="R1245">
            <v>3</v>
          </cell>
          <cell r="AC1245">
            <v>65.960999999999999</v>
          </cell>
          <cell r="AN1245">
            <v>0</v>
          </cell>
        </row>
        <row r="1246">
          <cell r="A1246">
            <v>45078</v>
          </cell>
          <cell r="H1246" t="str">
            <v>VIGILANTE ARMADO - 220 H</v>
          </cell>
          <cell r="P1246">
            <v>19</v>
          </cell>
          <cell r="R1246">
            <v>14</v>
          </cell>
          <cell r="AC1246">
            <v>285.83099999999996</v>
          </cell>
          <cell r="AN1246">
            <v>0</v>
          </cell>
        </row>
        <row r="1247">
          <cell r="A1247">
            <v>45078</v>
          </cell>
          <cell r="H1247" t="str">
            <v>VIGILANTE ARMADO - 220 H</v>
          </cell>
          <cell r="P1247">
            <v>10</v>
          </cell>
          <cell r="R1247">
            <v>8</v>
          </cell>
          <cell r="AC1247">
            <v>175.89599999999999</v>
          </cell>
          <cell r="AN1247">
            <v>0</v>
          </cell>
        </row>
        <row r="1248">
          <cell r="A1248">
            <v>45078</v>
          </cell>
          <cell r="H1248" t="str">
            <v>VIGILANTE ARMADO - 220 H</v>
          </cell>
          <cell r="P1248">
            <v>1</v>
          </cell>
          <cell r="R1248">
            <v>1</v>
          </cell>
          <cell r="AC1248">
            <v>21.986999999999998</v>
          </cell>
          <cell r="AN1248">
            <v>0</v>
          </cell>
        </row>
        <row r="1249">
          <cell r="A1249">
            <v>45078</v>
          </cell>
          <cell r="H1249" t="str">
            <v>VIGILANTE ARMADO - 12X36 DIURNO</v>
          </cell>
          <cell r="P1249">
            <v>11</v>
          </cell>
          <cell r="R1249">
            <v>6</v>
          </cell>
          <cell r="AC1249">
            <v>65.960999999999999</v>
          </cell>
          <cell r="AN1249">
            <v>0</v>
          </cell>
        </row>
        <row r="1250">
          <cell r="A1250">
            <v>45078</v>
          </cell>
          <cell r="H1250" t="str">
            <v>VIGILANTE ARMADO - 12X36 DIURNO</v>
          </cell>
          <cell r="P1250">
            <v>19</v>
          </cell>
          <cell r="R1250">
            <v>9</v>
          </cell>
          <cell r="AC1250">
            <v>197.88300000000001</v>
          </cell>
          <cell r="AN1250">
            <v>0</v>
          </cell>
        </row>
        <row r="1251">
          <cell r="A1251">
            <v>45078</v>
          </cell>
          <cell r="H1251" t="str">
            <v>VIGILANTE ARMADO - 12X36 NOTURNO</v>
          </cell>
          <cell r="P1251">
            <v>30</v>
          </cell>
          <cell r="R1251">
            <v>15</v>
          </cell>
          <cell r="AC1251">
            <v>329.80500000000001</v>
          </cell>
          <cell r="AN1251">
            <v>0</v>
          </cell>
        </row>
        <row r="1252">
          <cell r="A1252">
            <v>45078</v>
          </cell>
          <cell r="H1252" t="str">
            <v>VIGILANTE ARMADO - 12X36 DIURNO</v>
          </cell>
          <cell r="P1252">
            <v>30</v>
          </cell>
          <cell r="R1252">
            <v>15</v>
          </cell>
          <cell r="AC1252">
            <v>329.80500000000001</v>
          </cell>
          <cell r="AN1252">
            <v>0</v>
          </cell>
        </row>
        <row r="1253">
          <cell r="A1253">
            <v>45078</v>
          </cell>
          <cell r="H1253" t="str">
            <v>VIGILANTE ARMADO - 12X36 NOTURNO</v>
          </cell>
          <cell r="P1253">
            <v>30</v>
          </cell>
          <cell r="R1253">
            <v>15</v>
          </cell>
          <cell r="AC1253">
            <v>329.80500000000001</v>
          </cell>
          <cell r="AN1253">
            <v>0</v>
          </cell>
        </row>
        <row r="1254">
          <cell r="A1254">
            <v>45078</v>
          </cell>
          <cell r="H1254" t="str">
            <v>VIGILANTE ARMADO - 220 H</v>
          </cell>
          <cell r="P1254">
            <v>30</v>
          </cell>
          <cell r="R1254">
            <v>22</v>
          </cell>
          <cell r="AC1254">
            <v>483.71400000000006</v>
          </cell>
          <cell r="AN1254">
            <v>0</v>
          </cell>
        </row>
        <row r="1255">
          <cell r="A1255">
            <v>45078</v>
          </cell>
          <cell r="H1255" t="str">
            <v>VIGILANTE ARMADO - 220 H</v>
          </cell>
          <cell r="P1255">
            <v>30</v>
          </cell>
          <cell r="R1255">
            <v>22</v>
          </cell>
          <cell r="AC1255">
            <v>483.71400000000006</v>
          </cell>
          <cell r="AN1255">
            <v>0</v>
          </cell>
        </row>
        <row r="1256">
          <cell r="A1256">
            <v>45078</v>
          </cell>
          <cell r="H1256" t="str">
            <v>VIGILANTE ARMADO - 220 H</v>
          </cell>
          <cell r="P1256">
            <v>0</v>
          </cell>
          <cell r="R1256">
            <v>0</v>
          </cell>
          <cell r="AC1256">
            <v>0</v>
          </cell>
          <cell r="AN1256">
            <v>0</v>
          </cell>
        </row>
        <row r="1257">
          <cell r="A1257">
            <v>45078</v>
          </cell>
          <cell r="H1257" t="str">
            <v>VIGILANTE ARMADO - 220 H</v>
          </cell>
          <cell r="P1257">
            <v>30</v>
          </cell>
          <cell r="R1257">
            <v>20</v>
          </cell>
          <cell r="AC1257">
            <v>439.74</v>
          </cell>
          <cell r="AN1257">
            <v>0</v>
          </cell>
        </row>
        <row r="1258">
          <cell r="A1258">
            <v>45078</v>
          </cell>
          <cell r="H1258" t="str">
            <v>VIGILANTE ARMADO - 12X36 DIURNO</v>
          </cell>
          <cell r="P1258">
            <v>30</v>
          </cell>
          <cell r="R1258">
            <v>15</v>
          </cell>
          <cell r="AC1258">
            <v>329.80500000000001</v>
          </cell>
          <cell r="AN1258">
            <v>0</v>
          </cell>
        </row>
        <row r="1259">
          <cell r="A1259">
            <v>45078</v>
          </cell>
          <cell r="H1259" t="str">
            <v>VIGILANTE ARMADO - 12X36 DIURNO</v>
          </cell>
          <cell r="P1259">
            <v>30</v>
          </cell>
          <cell r="R1259">
            <v>15</v>
          </cell>
          <cell r="AC1259">
            <v>329.80500000000001</v>
          </cell>
          <cell r="AN1259">
            <v>0</v>
          </cell>
        </row>
        <row r="1260">
          <cell r="A1260">
            <v>45078</v>
          </cell>
          <cell r="H1260" t="str">
            <v>VIGILANTE ARMADO - 12X36 NOTURNO</v>
          </cell>
          <cell r="P1260">
            <v>30</v>
          </cell>
          <cell r="R1260">
            <v>15</v>
          </cell>
          <cell r="AC1260">
            <v>329.80500000000001</v>
          </cell>
          <cell r="AN1260">
            <v>0</v>
          </cell>
        </row>
        <row r="1261">
          <cell r="A1261">
            <v>45078</v>
          </cell>
          <cell r="H1261" t="str">
            <v>VIGILANTE ARMADO - 12X36 NOTURNO</v>
          </cell>
          <cell r="P1261">
            <v>30</v>
          </cell>
          <cell r="R1261">
            <v>15</v>
          </cell>
          <cell r="AC1261">
            <v>329.80500000000001</v>
          </cell>
          <cell r="AN1261">
            <v>0</v>
          </cell>
        </row>
        <row r="1262">
          <cell r="A1262">
            <v>45078</v>
          </cell>
          <cell r="H1262" t="str">
            <v>VIGILANTE ARMADO - 220 H</v>
          </cell>
          <cell r="P1262">
            <v>27</v>
          </cell>
          <cell r="R1262">
            <v>22</v>
          </cell>
          <cell r="AC1262">
            <v>417.75300000000004</v>
          </cell>
          <cell r="AN1262">
            <v>0</v>
          </cell>
        </row>
        <row r="1263">
          <cell r="A1263">
            <v>45078</v>
          </cell>
          <cell r="H1263" t="str">
            <v>VIGILANTE ARMADO - 220 H</v>
          </cell>
          <cell r="P1263">
            <v>3</v>
          </cell>
          <cell r="R1263">
            <v>3</v>
          </cell>
          <cell r="AC1263">
            <v>65.960999999999999</v>
          </cell>
          <cell r="AN1263">
            <v>0</v>
          </cell>
        </row>
        <row r="1264">
          <cell r="A1264">
            <v>45078</v>
          </cell>
          <cell r="H1264" t="str">
            <v>VIGILANTE ARMADO - 220 H</v>
          </cell>
          <cell r="P1264">
            <v>30</v>
          </cell>
          <cell r="R1264">
            <v>22</v>
          </cell>
          <cell r="AC1264">
            <v>483.71400000000006</v>
          </cell>
          <cell r="AN1264">
            <v>0</v>
          </cell>
        </row>
        <row r="1265">
          <cell r="A1265">
            <v>45078</v>
          </cell>
          <cell r="H1265" t="str">
            <v>VIGILANTE ARMADO - 220 H</v>
          </cell>
          <cell r="P1265">
            <v>30</v>
          </cell>
          <cell r="R1265">
            <v>22</v>
          </cell>
          <cell r="AC1265">
            <v>483.71400000000006</v>
          </cell>
          <cell r="AN1265">
            <v>0</v>
          </cell>
        </row>
        <row r="1266">
          <cell r="A1266">
            <v>45078</v>
          </cell>
          <cell r="H1266" t="str">
            <v>VIGILANTE ARMADO - 220 H</v>
          </cell>
          <cell r="P1266">
            <v>30</v>
          </cell>
          <cell r="R1266">
            <v>22</v>
          </cell>
          <cell r="AC1266">
            <v>483.71400000000006</v>
          </cell>
          <cell r="AN1266">
            <v>0</v>
          </cell>
        </row>
        <row r="1267">
          <cell r="A1267">
            <v>45078</v>
          </cell>
          <cell r="H1267" t="str">
            <v>VIGILANTE ARMADO - 12X36 NOTURNO</v>
          </cell>
          <cell r="P1267">
            <v>30</v>
          </cell>
          <cell r="R1267">
            <v>15</v>
          </cell>
          <cell r="AC1267">
            <v>329.80500000000001</v>
          </cell>
          <cell r="AN1267">
            <v>0</v>
          </cell>
        </row>
        <row r="1268">
          <cell r="A1268">
            <v>45078</v>
          </cell>
          <cell r="H1268" t="str">
            <v>VIGILANTE ARMADO - 12X36 DIURNO</v>
          </cell>
          <cell r="P1268">
            <v>30</v>
          </cell>
          <cell r="R1268">
            <v>15</v>
          </cell>
          <cell r="AC1268">
            <v>329.80500000000001</v>
          </cell>
          <cell r="AN1268">
            <v>0</v>
          </cell>
        </row>
        <row r="1269">
          <cell r="A1269">
            <v>45078</v>
          </cell>
          <cell r="H1269" t="str">
            <v>VIGILANTE ARMADO - 12X36 NOTURNO</v>
          </cell>
          <cell r="P1269">
            <v>30</v>
          </cell>
          <cell r="R1269">
            <v>15</v>
          </cell>
          <cell r="AC1269">
            <v>329.80500000000001</v>
          </cell>
          <cell r="AN1269">
            <v>0</v>
          </cell>
        </row>
        <row r="1270">
          <cell r="A1270">
            <v>45078</v>
          </cell>
          <cell r="H1270" t="str">
            <v>VIGILANTE ARMADO - 12X36 DIURNO</v>
          </cell>
          <cell r="P1270">
            <v>30</v>
          </cell>
          <cell r="R1270">
            <v>15</v>
          </cell>
          <cell r="AC1270">
            <v>329.80500000000001</v>
          </cell>
          <cell r="AN1270">
            <v>0</v>
          </cell>
        </row>
        <row r="1271">
          <cell r="A1271">
            <v>45078</v>
          </cell>
          <cell r="H1271" t="str">
            <v>VIGILANTE ARMADO - 220 H</v>
          </cell>
          <cell r="P1271">
            <v>30</v>
          </cell>
          <cell r="R1271">
            <v>22</v>
          </cell>
          <cell r="AC1271">
            <v>483.71400000000006</v>
          </cell>
          <cell r="AN1271">
            <v>0</v>
          </cell>
        </row>
        <row r="1272">
          <cell r="A1272">
            <v>45078</v>
          </cell>
          <cell r="H1272" t="str">
            <v>VIGILANTE ARMADO - 220 H</v>
          </cell>
          <cell r="P1272">
            <v>30</v>
          </cell>
          <cell r="R1272">
            <v>22</v>
          </cell>
          <cell r="AC1272">
            <v>483.71400000000006</v>
          </cell>
          <cell r="AN1272">
            <v>0</v>
          </cell>
        </row>
        <row r="1273">
          <cell r="A1273">
            <v>45078</v>
          </cell>
          <cell r="H1273" t="str">
            <v>VIGILANTE ARMADO - 220 H</v>
          </cell>
          <cell r="P1273">
            <v>30</v>
          </cell>
          <cell r="R1273">
            <v>22</v>
          </cell>
          <cell r="AC1273">
            <v>483.71400000000006</v>
          </cell>
          <cell r="AN1273">
            <v>0</v>
          </cell>
        </row>
        <row r="1274">
          <cell r="A1274">
            <v>45078</v>
          </cell>
          <cell r="H1274" t="str">
            <v>VIGILANTE ARMADO - 220 H</v>
          </cell>
          <cell r="P1274">
            <v>30</v>
          </cell>
          <cell r="R1274">
            <v>22</v>
          </cell>
          <cell r="AC1274">
            <v>483.71400000000006</v>
          </cell>
          <cell r="AN1274">
            <v>0</v>
          </cell>
        </row>
        <row r="1275">
          <cell r="A1275">
            <v>45078</v>
          </cell>
          <cell r="H1275" t="str">
            <v>VIGILANTE ARMADO - 12X36 NOTURNO</v>
          </cell>
          <cell r="P1275">
            <v>30</v>
          </cell>
          <cell r="R1275">
            <v>15</v>
          </cell>
          <cell r="AC1275">
            <v>329.80500000000001</v>
          </cell>
          <cell r="AN1275">
            <v>0</v>
          </cell>
        </row>
        <row r="1276">
          <cell r="A1276">
            <v>45078</v>
          </cell>
          <cell r="H1276" t="str">
            <v>VIGILANTE ARMADO - 12X36 NOTURNO</v>
          </cell>
          <cell r="P1276">
            <v>30</v>
          </cell>
          <cell r="R1276">
            <v>15</v>
          </cell>
          <cell r="AC1276">
            <v>329.80500000000001</v>
          </cell>
          <cell r="AN1276">
            <v>0</v>
          </cell>
        </row>
        <row r="1277">
          <cell r="A1277">
            <v>45078</v>
          </cell>
          <cell r="H1277" t="str">
            <v>VIGILANTE ARMADO - 12X36 DIURNO</v>
          </cell>
          <cell r="P1277">
            <v>30</v>
          </cell>
          <cell r="R1277">
            <v>15</v>
          </cell>
          <cell r="AC1277">
            <v>329.80500000000001</v>
          </cell>
          <cell r="AN1277">
            <v>0</v>
          </cell>
        </row>
        <row r="1278">
          <cell r="A1278">
            <v>45078</v>
          </cell>
          <cell r="H1278" t="str">
            <v>VIGILANTE ARMADO - 12X36 DIURNO</v>
          </cell>
          <cell r="P1278">
            <v>30</v>
          </cell>
          <cell r="R1278">
            <v>15</v>
          </cell>
          <cell r="AC1278">
            <v>329.80500000000001</v>
          </cell>
          <cell r="AN1278">
            <v>0</v>
          </cell>
        </row>
        <row r="1279">
          <cell r="A1279">
            <v>45078</v>
          </cell>
          <cell r="H1279" t="str">
            <v>VIGILANTE ARMADO - 12X36 DIURNO</v>
          </cell>
          <cell r="P1279">
            <v>30</v>
          </cell>
          <cell r="R1279">
            <v>15</v>
          </cell>
          <cell r="AC1279">
            <v>329.80500000000001</v>
          </cell>
          <cell r="AN1279">
            <v>0</v>
          </cell>
        </row>
        <row r="1280">
          <cell r="A1280">
            <v>45078</v>
          </cell>
          <cell r="H1280" t="str">
            <v>VIGILANTE ARMADO - 12X36 DIURNO</v>
          </cell>
          <cell r="P1280">
            <v>30</v>
          </cell>
          <cell r="R1280">
            <v>15</v>
          </cell>
          <cell r="AC1280">
            <v>329.80500000000001</v>
          </cell>
          <cell r="AN1280">
            <v>0</v>
          </cell>
        </row>
        <row r="1281">
          <cell r="A1281">
            <v>45078</v>
          </cell>
          <cell r="H1281" t="str">
            <v>VIGILANTE ARMADO - 220 H</v>
          </cell>
          <cell r="P1281">
            <v>30</v>
          </cell>
          <cell r="R1281">
            <v>22</v>
          </cell>
          <cell r="AC1281">
            <v>483.71400000000006</v>
          </cell>
          <cell r="AN1281">
            <v>0</v>
          </cell>
        </row>
        <row r="1282">
          <cell r="A1282">
            <v>45078</v>
          </cell>
          <cell r="H1282" t="str">
            <v>VIGILANTE ARMADO - 12X36 NOTURNO</v>
          </cell>
          <cell r="P1282">
            <v>16</v>
          </cell>
          <cell r="R1282">
            <v>8</v>
          </cell>
          <cell r="AC1282">
            <v>175.89599999999999</v>
          </cell>
          <cell r="AN1282">
            <v>0</v>
          </cell>
        </row>
        <row r="1283">
          <cell r="A1283">
            <v>45078</v>
          </cell>
          <cell r="H1283" t="str">
            <v>VIGILANTE ARMADO - 12X36 NOTURNO</v>
          </cell>
          <cell r="P1283">
            <v>14</v>
          </cell>
          <cell r="R1283">
            <v>7</v>
          </cell>
          <cell r="AC1283">
            <v>153.90899999999999</v>
          </cell>
          <cell r="AN1283">
            <v>0</v>
          </cell>
        </row>
        <row r="1284">
          <cell r="A1284">
            <v>45078</v>
          </cell>
          <cell r="H1284" t="str">
            <v>VIGILANTE ARMADO - 12X36 NOTURNO</v>
          </cell>
          <cell r="P1284">
            <v>23</v>
          </cell>
          <cell r="R1284">
            <v>12</v>
          </cell>
          <cell r="AC1284">
            <v>263.84399999999999</v>
          </cell>
          <cell r="AN1284">
            <v>57.866539999999958</v>
          </cell>
        </row>
        <row r="1285">
          <cell r="A1285">
            <v>45078</v>
          </cell>
          <cell r="H1285" t="str">
            <v>VIGILANTE ARMADO - 12X36 NOTURNO</v>
          </cell>
          <cell r="P1285">
            <v>7</v>
          </cell>
          <cell r="R1285">
            <v>3</v>
          </cell>
          <cell r="AC1285">
            <v>65.960999999999999</v>
          </cell>
          <cell r="AN1285">
            <v>0</v>
          </cell>
        </row>
        <row r="1286">
          <cell r="A1286">
            <v>45078</v>
          </cell>
          <cell r="H1286" t="str">
            <v>VIGILANTE ARMADO - 220 H</v>
          </cell>
          <cell r="P1286">
            <v>30</v>
          </cell>
          <cell r="R1286">
            <v>22</v>
          </cell>
          <cell r="AC1286">
            <v>483.71400000000006</v>
          </cell>
          <cell r="AN1286">
            <v>0</v>
          </cell>
        </row>
        <row r="1287">
          <cell r="A1287">
            <v>45078</v>
          </cell>
          <cell r="H1287" t="str">
            <v>VIGILANTE ARMADO - 12X36 DIURNO</v>
          </cell>
          <cell r="P1287">
            <v>30</v>
          </cell>
          <cell r="R1287">
            <v>15</v>
          </cell>
          <cell r="AC1287">
            <v>329.80500000000001</v>
          </cell>
          <cell r="AN1287">
            <v>0</v>
          </cell>
        </row>
        <row r="1288">
          <cell r="A1288">
            <v>45078</v>
          </cell>
          <cell r="H1288" t="str">
            <v>VIGILANTE ARMADO - 12X36 NOTURNO</v>
          </cell>
          <cell r="P1288">
            <v>29</v>
          </cell>
          <cell r="R1288">
            <v>15</v>
          </cell>
          <cell r="AC1288">
            <v>307.81799999999998</v>
          </cell>
          <cell r="AN1288">
            <v>0</v>
          </cell>
        </row>
        <row r="1289">
          <cell r="A1289">
            <v>45078</v>
          </cell>
          <cell r="H1289" t="str">
            <v>VIGILANTE ARMADO - 12X36 NOTURNO</v>
          </cell>
          <cell r="P1289">
            <v>1</v>
          </cell>
          <cell r="R1289">
            <v>1</v>
          </cell>
          <cell r="AC1289">
            <v>21.986999999999998</v>
          </cell>
          <cell r="AN1289">
            <v>0</v>
          </cell>
        </row>
        <row r="1290">
          <cell r="A1290">
            <v>45078</v>
          </cell>
          <cell r="H1290" t="str">
            <v>VIGILANTE ARMADO - 12X36 DIURNO</v>
          </cell>
          <cell r="P1290">
            <v>30</v>
          </cell>
          <cell r="R1290">
            <v>15</v>
          </cell>
          <cell r="AC1290">
            <v>329.80500000000001</v>
          </cell>
          <cell r="AN1290">
            <v>0</v>
          </cell>
        </row>
        <row r="1291">
          <cell r="A1291">
            <v>45078</v>
          </cell>
          <cell r="H1291" t="str">
            <v>VIGILANTE ARMADO - 12X36 NOTURNO</v>
          </cell>
          <cell r="P1291">
            <v>30</v>
          </cell>
          <cell r="R1291">
            <v>15</v>
          </cell>
          <cell r="AC1291">
            <v>329.80500000000001</v>
          </cell>
          <cell r="AN1291">
            <v>0</v>
          </cell>
        </row>
        <row r="1292">
          <cell r="A1292">
            <v>45078</v>
          </cell>
          <cell r="H1292" t="str">
            <v>VIGILANTE ARMADO - 220 H</v>
          </cell>
          <cell r="P1292">
            <v>30</v>
          </cell>
          <cell r="R1292">
            <v>22</v>
          </cell>
          <cell r="AC1292">
            <v>483.71400000000006</v>
          </cell>
          <cell r="AN1292">
            <v>0</v>
          </cell>
        </row>
        <row r="1293">
          <cell r="A1293">
            <v>45078</v>
          </cell>
          <cell r="H1293" t="str">
            <v>VIGILANTE ARMADO - 12X36 NOTURNO</v>
          </cell>
          <cell r="P1293">
            <v>10</v>
          </cell>
          <cell r="R1293">
            <v>5</v>
          </cell>
          <cell r="AC1293">
            <v>109.935</v>
          </cell>
          <cell r="AN1293">
            <v>0</v>
          </cell>
        </row>
        <row r="1294">
          <cell r="A1294">
            <v>45078</v>
          </cell>
          <cell r="H1294" t="str">
            <v>VIGILANTE ARMADO - 12X36 NOTURNO</v>
          </cell>
          <cell r="P1294">
            <v>20</v>
          </cell>
          <cell r="R1294">
            <v>10</v>
          </cell>
          <cell r="AC1294">
            <v>219.87</v>
          </cell>
          <cell r="AN1294">
            <v>0</v>
          </cell>
        </row>
        <row r="1295">
          <cell r="A1295">
            <v>45078</v>
          </cell>
          <cell r="H1295" t="str">
            <v>VIGILANTE ARMADO - 12X36 DIURNO</v>
          </cell>
          <cell r="P1295">
            <v>30</v>
          </cell>
          <cell r="R1295">
            <v>15</v>
          </cell>
          <cell r="AC1295">
            <v>329.80500000000001</v>
          </cell>
          <cell r="AN1295">
            <v>0</v>
          </cell>
        </row>
        <row r="1296">
          <cell r="A1296">
            <v>45078</v>
          </cell>
          <cell r="H1296" t="str">
            <v>VIGILANTE ARMADO - 12X36 DIURNO</v>
          </cell>
          <cell r="P1296">
            <v>27</v>
          </cell>
          <cell r="R1296">
            <v>14</v>
          </cell>
          <cell r="AC1296">
            <v>307.81799999999998</v>
          </cell>
          <cell r="AN1296">
            <v>0</v>
          </cell>
        </row>
        <row r="1297">
          <cell r="A1297">
            <v>45078</v>
          </cell>
          <cell r="H1297" t="str">
            <v>VIGILANTE ARMADO - 12X36 DIURNO</v>
          </cell>
          <cell r="P1297">
            <v>3</v>
          </cell>
          <cell r="R1297">
            <v>1</v>
          </cell>
          <cell r="AC1297">
            <v>21.986999999999998</v>
          </cell>
          <cell r="AN1297">
            <v>0</v>
          </cell>
        </row>
        <row r="1298">
          <cell r="A1298">
            <v>45078</v>
          </cell>
          <cell r="H1298" t="str">
            <v>VIGILANTE ARMADO - 12X36 NOTURNO</v>
          </cell>
          <cell r="P1298">
            <v>30</v>
          </cell>
          <cell r="R1298">
            <v>15</v>
          </cell>
          <cell r="AC1298">
            <v>329.80500000000001</v>
          </cell>
          <cell r="AN1298">
            <v>0</v>
          </cell>
        </row>
        <row r="1299">
          <cell r="A1299">
            <v>45078</v>
          </cell>
          <cell r="H1299" t="str">
            <v>VIGILANTE ARMADO - 220 H</v>
          </cell>
          <cell r="P1299">
            <v>30</v>
          </cell>
          <cell r="R1299">
            <v>22</v>
          </cell>
          <cell r="AC1299">
            <v>483.71400000000006</v>
          </cell>
          <cell r="AN1299">
            <v>0</v>
          </cell>
        </row>
        <row r="1300">
          <cell r="A1300">
            <v>45078</v>
          </cell>
          <cell r="H1300" t="str">
            <v>VIGILANTE ARMADO - 220 H</v>
          </cell>
          <cell r="P1300">
            <v>30</v>
          </cell>
          <cell r="R1300">
            <v>22</v>
          </cell>
          <cell r="AC1300">
            <v>483.71400000000006</v>
          </cell>
          <cell r="AN1300">
            <v>0</v>
          </cell>
        </row>
        <row r="1301">
          <cell r="A1301">
            <v>45078</v>
          </cell>
          <cell r="H1301" t="str">
            <v>VIGILANTE ARMADO - 12X36 DIURNO</v>
          </cell>
          <cell r="P1301">
            <v>30</v>
          </cell>
          <cell r="R1301">
            <v>15</v>
          </cell>
          <cell r="AC1301">
            <v>329.80500000000001</v>
          </cell>
          <cell r="AN1301">
            <v>0</v>
          </cell>
        </row>
        <row r="1302">
          <cell r="A1302">
            <v>45078</v>
          </cell>
          <cell r="H1302" t="str">
            <v>VIGILANTE ARMADO - 12X36 DIURNO</v>
          </cell>
          <cell r="P1302">
            <v>30</v>
          </cell>
          <cell r="R1302">
            <v>15</v>
          </cell>
          <cell r="AC1302">
            <v>329.80500000000001</v>
          </cell>
          <cell r="AN1302">
            <v>0</v>
          </cell>
        </row>
        <row r="1303">
          <cell r="A1303">
            <v>45078</v>
          </cell>
          <cell r="H1303" t="str">
            <v>VIGILANTE ARMADO - 12X36 NOTURNO</v>
          </cell>
          <cell r="P1303">
            <v>30</v>
          </cell>
          <cell r="R1303">
            <v>15</v>
          </cell>
          <cell r="AC1303">
            <v>329.80500000000001</v>
          </cell>
          <cell r="AN1303">
            <v>0</v>
          </cell>
        </row>
        <row r="1304">
          <cell r="A1304">
            <v>45078</v>
          </cell>
          <cell r="H1304" t="str">
            <v>VIGILANTE ARMADO - 12X36 NOTURNO</v>
          </cell>
          <cell r="P1304">
            <v>30</v>
          </cell>
          <cell r="R1304">
            <v>15</v>
          </cell>
          <cell r="AC1304">
            <v>329.80500000000001</v>
          </cell>
          <cell r="AN1304">
            <v>0</v>
          </cell>
        </row>
        <row r="1305">
          <cell r="A1305">
            <v>45078</v>
          </cell>
          <cell r="H1305" t="str">
            <v>VIGILANTE ARMADO - 12X36 NOTURNO</v>
          </cell>
          <cell r="P1305">
            <v>30</v>
          </cell>
          <cell r="R1305">
            <v>15</v>
          </cell>
          <cell r="AC1305">
            <v>329.80500000000001</v>
          </cell>
          <cell r="AN1305">
            <v>0</v>
          </cell>
        </row>
        <row r="1306">
          <cell r="A1306">
            <v>45078</v>
          </cell>
          <cell r="H1306" t="str">
            <v>VIGILANTE ARMADO - 12X36 DIURNO</v>
          </cell>
          <cell r="P1306">
            <v>30</v>
          </cell>
          <cell r="R1306">
            <v>15</v>
          </cell>
          <cell r="AC1306">
            <v>329.80500000000001</v>
          </cell>
          <cell r="AN1306">
            <v>0</v>
          </cell>
        </row>
        <row r="1307">
          <cell r="A1307">
            <v>45078</v>
          </cell>
          <cell r="H1307" t="str">
            <v>VIGILANTE ARMADO - 12X36 DIURNO</v>
          </cell>
          <cell r="P1307">
            <v>30</v>
          </cell>
          <cell r="R1307">
            <v>15</v>
          </cell>
          <cell r="AC1307">
            <v>329.80500000000001</v>
          </cell>
          <cell r="AN1307">
            <v>0</v>
          </cell>
        </row>
        <row r="1308">
          <cell r="A1308">
            <v>45078</v>
          </cell>
          <cell r="H1308" t="str">
            <v>VIGILANTE ARMADO - 12X36 NOTURNO</v>
          </cell>
          <cell r="P1308">
            <v>30</v>
          </cell>
          <cell r="R1308">
            <v>15</v>
          </cell>
          <cell r="AC1308">
            <v>329.80500000000001</v>
          </cell>
          <cell r="AN1308">
            <v>0</v>
          </cell>
        </row>
        <row r="1309">
          <cell r="A1309">
            <v>45078</v>
          </cell>
          <cell r="H1309" t="str">
            <v>VIGILANTE ARMADO - 220 H</v>
          </cell>
          <cell r="P1309">
            <v>18</v>
          </cell>
          <cell r="R1309">
            <v>12</v>
          </cell>
          <cell r="AC1309">
            <v>263.84399999999999</v>
          </cell>
          <cell r="AN1309">
            <v>0</v>
          </cell>
        </row>
        <row r="1310">
          <cell r="A1310">
            <v>45078</v>
          </cell>
          <cell r="H1310" t="str">
            <v>VIGILANTE ARMADO - 220 H</v>
          </cell>
          <cell r="P1310">
            <v>4</v>
          </cell>
          <cell r="R1310">
            <v>4</v>
          </cell>
          <cell r="AC1310">
            <v>87.947999999999993</v>
          </cell>
          <cell r="AN1310">
            <v>0</v>
          </cell>
        </row>
        <row r="1311">
          <cell r="A1311">
            <v>45078</v>
          </cell>
          <cell r="H1311" t="str">
            <v>VIGILANTE ARMADO - 220 H</v>
          </cell>
          <cell r="P1311">
            <v>3</v>
          </cell>
          <cell r="R1311">
            <v>9</v>
          </cell>
          <cell r="AC1311">
            <v>197.88300000000001</v>
          </cell>
          <cell r="AN1311">
            <v>0</v>
          </cell>
        </row>
        <row r="1312">
          <cell r="A1312">
            <v>45078</v>
          </cell>
          <cell r="H1312" t="str">
            <v>VIGILANTE ARMADO - 220 H</v>
          </cell>
          <cell r="P1312">
            <v>3</v>
          </cell>
          <cell r="R1312">
            <v>3</v>
          </cell>
          <cell r="AC1312">
            <v>65.960999999999999</v>
          </cell>
          <cell r="AN1312">
            <v>0</v>
          </cell>
        </row>
        <row r="1313">
          <cell r="A1313">
            <v>45078</v>
          </cell>
          <cell r="H1313" t="str">
            <v>VIGILANTE ARMADO - 12X36 DIURNO</v>
          </cell>
          <cell r="P1313">
            <v>30</v>
          </cell>
          <cell r="R1313">
            <v>15</v>
          </cell>
          <cell r="AC1313">
            <v>329.80500000000001</v>
          </cell>
          <cell r="AN1313">
            <v>0</v>
          </cell>
        </row>
        <row r="1314">
          <cell r="A1314">
            <v>45078</v>
          </cell>
          <cell r="H1314" t="str">
            <v>VIGILANTE ARMADO - 12X36 DIURNO</v>
          </cell>
          <cell r="P1314">
            <v>27</v>
          </cell>
          <cell r="R1314">
            <v>15</v>
          </cell>
          <cell r="AC1314">
            <v>285.83099999999996</v>
          </cell>
          <cell r="AN1314">
            <v>55.982459999999989</v>
          </cell>
        </row>
        <row r="1315">
          <cell r="A1315">
            <v>45078</v>
          </cell>
          <cell r="H1315" t="str">
            <v>VIGILANTE ARMADO - 12X36 DIURNO</v>
          </cell>
          <cell r="P1315">
            <v>3</v>
          </cell>
          <cell r="R1315">
            <v>2</v>
          </cell>
          <cell r="AC1315">
            <v>43.973999999999997</v>
          </cell>
          <cell r="AN1315">
            <v>0</v>
          </cell>
        </row>
        <row r="1316">
          <cell r="A1316">
            <v>45078</v>
          </cell>
          <cell r="H1316" t="str">
            <v>VIGILANTE ARMADO - 12X36 NOTURNO</v>
          </cell>
          <cell r="P1316">
            <v>30</v>
          </cell>
          <cell r="R1316">
            <v>15</v>
          </cell>
          <cell r="AC1316">
            <v>329.80500000000001</v>
          </cell>
          <cell r="AN1316">
            <v>0</v>
          </cell>
        </row>
        <row r="1317">
          <cell r="A1317">
            <v>45078</v>
          </cell>
          <cell r="H1317" t="str">
            <v>VIGILANTE ARMADO - 12X36 NOTURNO</v>
          </cell>
          <cell r="P1317">
            <v>30</v>
          </cell>
          <cell r="R1317">
            <v>15</v>
          </cell>
          <cell r="AC1317">
            <v>329.80500000000001</v>
          </cell>
          <cell r="AN1317">
            <v>0</v>
          </cell>
        </row>
        <row r="1318">
          <cell r="A1318">
            <v>45078</v>
          </cell>
          <cell r="H1318" t="str">
            <v>VIGILANTE ARMADO - 220 H</v>
          </cell>
          <cell r="P1318">
            <v>30</v>
          </cell>
          <cell r="R1318">
            <v>22</v>
          </cell>
          <cell r="AC1318">
            <v>483.71400000000006</v>
          </cell>
          <cell r="AN1318">
            <v>0</v>
          </cell>
        </row>
        <row r="1319">
          <cell r="A1319">
            <v>45078</v>
          </cell>
          <cell r="H1319" t="str">
            <v>VIGILANTE ARMADO - 12X36 DIURNO</v>
          </cell>
          <cell r="P1319">
            <v>25</v>
          </cell>
          <cell r="R1319">
            <v>13</v>
          </cell>
          <cell r="AC1319">
            <v>285.83099999999996</v>
          </cell>
          <cell r="AN1319">
            <v>0</v>
          </cell>
        </row>
        <row r="1320">
          <cell r="A1320">
            <v>45078</v>
          </cell>
          <cell r="H1320" t="str">
            <v>VIGILANTE ARMADO - 12X36 DIURNO</v>
          </cell>
          <cell r="P1320">
            <v>5</v>
          </cell>
          <cell r="R1320">
            <v>2</v>
          </cell>
          <cell r="AC1320">
            <v>43.973999999999997</v>
          </cell>
          <cell r="AN1320">
            <v>0</v>
          </cell>
        </row>
        <row r="1321">
          <cell r="A1321">
            <v>45078</v>
          </cell>
          <cell r="H1321" t="str">
            <v>VIGILANTE ARMADO - 12X36 NOTURNO</v>
          </cell>
          <cell r="P1321">
            <v>30</v>
          </cell>
          <cell r="R1321">
            <v>15</v>
          </cell>
          <cell r="AC1321">
            <v>329.80500000000001</v>
          </cell>
          <cell r="AN1321">
            <v>0</v>
          </cell>
        </row>
        <row r="1322">
          <cell r="A1322">
            <v>45078</v>
          </cell>
          <cell r="H1322" t="str">
            <v>VIGILANTE ARMADO - 12X36 NOTURNO</v>
          </cell>
          <cell r="P1322">
            <v>7</v>
          </cell>
          <cell r="R1322">
            <v>3</v>
          </cell>
          <cell r="AC1322">
            <v>65.960999999999999</v>
          </cell>
          <cell r="AN1322">
            <v>0</v>
          </cell>
        </row>
        <row r="1323">
          <cell r="A1323">
            <v>45078</v>
          </cell>
          <cell r="H1323" t="str">
            <v>VIGILANTE ARMADO - 12X36 NOTURNO</v>
          </cell>
          <cell r="P1323">
            <v>23</v>
          </cell>
          <cell r="R1323">
            <v>12</v>
          </cell>
          <cell r="AC1323">
            <v>263.84399999999999</v>
          </cell>
          <cell r="AN1323">
            <v>0</v>
          </cell>
        </row>
        <row r="1324">
          <cell r="A1324">
            <v>45078</v>
          </cell>
          <cell r="H1324" t="str">
            <v>VIGILANTE ARMADO - 12X36 DIURNO</v>
          </cell>
          <cell r="P1324">
            <v>30</v>
          </cell>
          <cell r="R1324">
            <v>15</v>
          </cell>
          <cell r="AC1324">
            <v>329.80500000000001</v>
          </cell>
          <cell r="AN1324">
            <v>0</v>
          </cell>
        </row>
        <row r="1325">
          <cell r="A1325">
            <v>45108</v>
          </cell>
          <cell r="H1325" t="str">
            <v>VIGILANTE ARMADO - 220 H</v>
          </cell>
          <cell r="P1325">
            <v>30</v>
          </cell>
          <cell r="R1325">
            <v>21</v>
          </cell>
          <cell r="AC1325">
            <v>461.72699999999998</v>
          </cell>
          <cell r="AN1325">
            <v>0</v>
          </cell>
        </row>
        <row r="1326">
          <cell r="A1326">
            <v>45108</v>
          </cell>
          <cell r="H1326" t="str">
            <v>VIGILANTE ARMADO - 220 H</v>
          </cell>
          <cell r="P1326">
            <v>30</v>
          </cell>
          <cell r="R1326">
            <v>21</v>
          </cell>
          <cell r="AC1326">
            <v>461.72699999999998</v>
          </cell>
          <cell r="AN1326">
            <v>0</v>
          </cell>
        </row>
        <row r="1327">
          <cell r="A1327">
            <v>45108</v>
          </cell>
          <cell r="H1327" t="str">
            <v>VIGILANTE ARMADO - 220 H</v>
          </cell>
          <cell r="P1327">
            <v>30</v>
          </cell>
          <cell r="R1327">
            <v>21</v>
          </cell>
          <cell r="AC1327">
            <v>461.72699999999998</v>
          </cell>
          <cell r="AN1327">
            <v>0</v>
          </cell>
        </row>
        <row r="1328">
          <cell r="A1328">
            <v>45108</v>
          </cell>
          <cell r="H1328" t="str">
            <v>VIGILANTE ARMADO - 220 H</v>
          </cell>
          <cell r="P1328">
            <v>30</v>
          </cell>
          <cell r="R1328">
            <v>21</v>
          </cell>
          <cell r="AC1328">
            <v>461.72699999999998</v>
          </cell>
          <cell r="AN1328">
            <v>0</v>
          </cell>
        </row>
        <row r="1329">
          <cell r="A1329">
            <v>45108</v>
          </cell>
          <cell r="H1329" t="str">
            <v>VIGILANTE ARMADO - 220 H</v>
          </cell>
          <cell r="P1329">
            <v>30</v>
          </cell>
          <cell r="R1329">
            <v>21</v>
          </cell>
          <cell r="AC1329">
            <v>461.72699999999998</v>
          </cell>
          <cell r="AN1329">
            <v>0</v>
          </cell>
        </row>
        <row r="1330">
          <cell r="A1330">
            <v>45108</v>
          </cell>
          <cell r="H1330" t="str">
            <v>VIGILANTE ARMADO - 12X36 DIURNO</v>
          </cell>
          <cell r="P1330">
            <v>0</v>
          </cell>
          <cell r="R1330">
            <v>0</v>
          </cell>
          <cell r="AC1330">
            <v>0</v>
          </cell>
          <cell r="AN1330">
            <v>0</v>
          </cell>
        </row>
        <row r="1331">
          <cell r="A1331">
            <v>45108</v>
          </cell>
          <cell r="H1331" t="str">
            <v>VIGILANTE ARMADO - 12X36 DIURNO</v>
          </cell>
          <cell r="P1331">
            <v>30</v>
          </cell>
          <cell r="R1331">
            <v>16</v>
          </cell>
          <cell r="AC1331">
            <v>351.79199999999997</v>
          </cell>
          <cell r="AN1331">
            <v>0</v>
          </cell>
        </row>
        <row r="1332">
          <cell r="A1332">
            <v>45108</v>
          </cell>
          <cell r="H1332" t="str">
            <v>VIGILANTE ARMADO - 12X36 DIURNO</v>
          </cell>
          <cell r="P1332">
            <v>30</v>
          </cell>
          <cell r="R1332">
            <v>15</v>
          </cell>
          <cell r="AC1332">
            <v>329.80500000000001</v>
          </cell>
          <cell r="AN1332">
            <v>71.369399999999985</v>
          </cell>
        </row>
        <row r="1333">
          <cell r="A1333">
            <v>45108</v>
          </cell>
          <cell r="H1333" t="str">
            <v>VIGILANTE ARMADO - 220 H</v>
          </cell>
          <cell r="P1333">
            <v>30</v>
          </cell>
          <cell r="R1333">
            <v>21</v>
          </cell>
          <cell r="AC1333">
            <v>461.72699999999998</v>
          </cell>
          <cell r="AN1333">
            <v>406.46939999999989</v>
          </cell>
        </row>
        <row r="1334">
          <cell r="A1334">
            <v>45108</v>
          </cell>
          <cell r="H1334" t="str">
            <v>VIGILANTE ARMADO - 12X36 DIURNO</v>
          </cell>
          <cell r="P1334">
            <v>30</v>
          </cell>
          <cell r="R1334">
            <v>15</v>
          </cell>
          <cell r="AC1334">
            <v>329.80500000000001</v>
          </cell>
          <cell r="AN1334">
            <v>0</v>
          </cell>
        </row>
        <row r="1335">
          <cell r="A1335">
            <v>45108</v>
          </cell>
          <cell r="H1335" t="str">
            <v>VIGILANTE ARMADO - 220 H</v>
          </cell>
          <cell r="P1335">
            <v>30</v>
          </cell>
          <cell r="R1335">
            <v>21</v>
          </cell>
          <cell r="AC1335">
            <v>461.72699999999998</v>
          </cell>
          <cell r="AN1335">
            <v>0</v>
          </cell>
        </row>
        <row r="1336">
          <cell r="A1336">
            <v>45108</v>
          </cell>
          <cell r="H1336" t="str">
            <v>VIGILANTE ARMADO - 12X36 DIURNO</v>
          </cell>
          <cell r="P1336">
            <v>30</v>
          </cell>
          <cell r="R1336">
            <v>16</v>
          </cell>
          <cell r="AC1336">
            <v>351.79199999999997</v>
          </cell>
          <cell r="AN1336">
            <v>0</v>
          </cell>
        </row>
        <row r="1337">
          <cell r="A1337">
            <v>45108</v>
          </cell>
          <cell r="H1337" t="str">
            <v>VIGILANTE ARMADO - 220 H</v>
          </cell>
          <cell r="P1337">
            <v>29</v>
          </cell>
          <cell r="R1337">
            <v>21</v>
          </cell>
          <cell r="AC1337">
            <v>439.74</v>
          </cell>
          <cell r="AN1337">
            <v>125.24041999999997</v>
          </cell>
        </row>
        <row r="1338">
          <cell r="A1338">
            <v>45108</v>
          </cell>
          <cell r="H1338" t="str">
            <v>VIGILANTE ARMADO - 220 H</v>
          </cell>
          <cell r="P1338">
            <v>1</v>
          </cell>
          <cell r="R1338">
            <v>1</v>
          </cell>
          <cell r="AC1338">
            <v>21.986999999999998</v>
          </cell>
          <cell r="AN1338">
            <v>0</v>
          </cell>
        </row>
        <row r="1339">
          <cell r="A1339">
            <v>45108</v>
          </cell>
          <cell r="H1339" t="str">
            <v>VIGILANTE ARMADO - 12X36 DIURNO</v>
          </cell>
          <cell r="P1339">
            <v>6</v>
          </cell>
          <cell r="R1339">
            <v>4</v>
          </cell>
          <cell r="AC1339">
            <v>87.947999999999993</v>
          </cell>
          <cell r="AN1339">
            <v>0</v>
          </cell>
        </row>
        <row r="1340">
          <cell r="A1340">
            <v>45108</v>
          </cell>
          <cell r="H1340" t="str">
            <v>VIGILANTE ARMADO - 12X36 DIURNO</v>
          </cell>
          <cell r="P1340">
            <v>24</v>
          </cell>
          <cell r="R1340">
            <v>12</v>
          </cell>
          <cell r="AC1340">
            <v>263.84399999999999</v>
          </cell>
          <cell r="AN1340">
            <v>0</v>
          </cell>
        </row>
        <row r="1341">
          <cell r="A1341">
            <v>45108</v>
          </cell>
          <cell r="H1341" t="str">
            <v>VIGILANTE ARMADO - 12X36 DIURNO</v>
          </cell>
          <cell r="P1341">
            <v>30</v>
          </cell>
          <cell r="R1341">
            <v>15</v>
          </cell>
          <cell r="AC1341">
            <v>329.80500000000001</v>
          </cell>
          <cell r="AN1341">
            <v>198.86939999999998</v>
          </cell>
        </row>
        <row r="1342">
          <cell r="A1342">
            <v>45108</v>
          </cell>
          <cell r="H1342" t="str">
            <v>VIGILANTE ARMADO - 220 H</v>
          </cell>
          <cell r="P1342">
            <v>30</v>
          </cell>
          <cell r="R1342">
            <v>21</v>
          </cell>
          <cell r="AC1342">
            <v>461.72699999999998</v>
          </cell>
          <cell r="AN1342">
            <v>0</v>
          </cell>
        </row>
        <row r="1343">
          <cell r="A1343">
            <v>45108</v>
          </cell>
          <cell r="H1343" t="str">
            <v>VIGILANTE ARMADO - 12X36 NOTURNO</v>
          </cell>
          <cell r="P1343">
            <v>30</v>
          </cell>
          <cell r="R1343">
            <v>16</v>
          </cell>
          <cell r="AC1343">
            <v>351.79199999999997</v>
          </cell>
          <cell r="AN1343">
            <v>0</v>
          </cell>
        </row>
        <row r="1344">
          <cell r="A1344">
            <v>45108</v>
          </cell>
          <cell r="H1344" t="str">
            <v>VIGILANTE ARMADO - 12X36 DIURNO</v>
          </cell>
          <cell r="P1344">
            <v>28</v>
          </cell>
          <cell r="R1344">
            <v>15</v>
          </cell>
          <cell r="AC1344">
            <v>285.83099999999996</v>
          </cell>
          <cell r="AN1344">
            <v>0</v>
          </cell>
        </row>
        <row r="1345">
          <cell r="A1345">
            <v>45108</v>
          </cell>
          <cell r="H1345" t="str">
            <v>VIGILANTE ARMADO - 12X36 DIURNO</v>
          </cell>
          <cell r="P1345">
            <v>1</v>
          </cell>
          <cell r="R1345">
            <v>1</v>
          </cell>
          <cell r="AC1345">
            <v>21.986999999999998</v>
          </cell>
          <cell r="AN1345">
            <v>0</v>
          </cell>
        </row>
        <row r="1346">
          <cell r="A1346">
            <v>45108</v>
          </cell>
          <cell r="H1346" t="str">
            <v>VIGILANTE ARMADO - 12X36 DIURNO</v>
          </cell>
          <cell r="P1346">
            <v>1</v>
          </cell>
          <cell r="R1346">
            <v>0</v>
          </cell>
          <cell r="AC1346">
            <v>0</v>
          </cell>
          <cell r="AN1346">
            <v>0</v>
          </cell>
        </row>
        <row r="1347">
          <cell r="A1347">
            <v>45108</v>
          </cell>
          <cell r="H1347" t="str">
            <v>VIGILANTE ARMADO - 12X36 NOTURNO</v>
          </cell>
          <cell r="P1347">
            <v>30</v>
          </cell>
          <cell r="R1347">
            <v>16</v>
          </cell>
          <cell r="AC1347">
            <v>351.79199999999997</v>
          </cell>
          <cell r="AN1347">
            <v>0</v>
          </cell>
        </row>
        <row r="1348">
          <cell r="A1348">
            <v>45108</v>
          </cell>
          <cell r="H1348" t="str">
            <v>VIGILANTE ARMADO - 12X36 NOTURNO</v>
          </cell>
          <cell r="P1348">
            <v>30</v>
          </cell>
          <cell r="R1348">
            <v>15</v>
          </cell>
          <cell r="AC1348">
            <v>329.80500000000001</v>
          </cell>
          <cell r="AN1348">
            <v>0</v>
          </cell>
        </row>
        <row r="1349">
          <cell r="A1349">
            <v>45108</v>
          </cell>
          <cell r="H1349" t="str">
            <v>VIGILANTE ARMADO - 12X36 DIURNO</v>
          </cell>
          <cell r="P1349">
            <v>30</v>
          </cell>
          <cell r="R1349">
            <v>16</v>
          </cell>
          <cell r="AC1349">
            <v>351.79199999999997</v>
          </cell>
          <cell r="AN1349">
            <v>0</v>
          </cell>
        </row>
        <row r="1350">
          <cell r="A1350">
            <v>45108</v>
          </cell>
          <cell r="H1350" t="str">
            <v>VIGILANTE ARMADO - 12X36 NOTURNO</v>
          </cell>
          <cell r="P1350">
            <v>30</v>
          </cell>
          <cell r="R1350">
            <v>15</v>
          </cell>
          <cell r="AC1350">
            <v>329.80500000000001</v>
          </cell>
          <cell r="AN1350">
            <v>0</v>
          </cell>
        </row>
        <row r="1351">
          <cell r="A1351">
            <v>45108</v>
          </cell>
          <cell r="H1351" t="str">
            <v>VIGILANTE ARMADO - 12X36 DIURNO</v>
          </cell>
          <cell r="P1351">
            <v>25</v>
          </cell>
          <cell r="R1351">
            <v>16</v>
          </cell>
          <cell r="AC1351">
            <v>285.83099999999996</v>
          </cell>
          <cell r="AN1351">
            <v>46.724499999999992</v>
          </cell>
        </row>
        <row r="1352">
          <cell r="A1352">
            <v>45108</v>
          </cell>
          <cell r="H1352" t="str">
            <v>VIGILANTE ARMADO - 12X36 DIURNO</v>
          </cell>
          <cell r="P1352">
            <v>1</v>
          </cell>
          <cell r="R1352">
            <v>1</v>
          </cell>
          <cell r="AC1352">
            <v>21.986999999999998</v>
          </cell>
          <cell r="AN1352">
            <v>0</v>
          </cell>
        </row>
        <row r="1353">
          <cell r="A1353">
            <v>45108</v>
          </cell>
          <cell r="H1353" t="str">
            <v>VIGILANTE ARMADO - 12X36 DIURNO</v>
          </cell>
          <cell r="P1353">
            <v>2</v>
          </cell>
          <cell r="R1353">
            <v>1</v>
          </cell>
          <cell r="AC1353">
            <v>21.986999999999998</v>
          </cell>
          <cell r="AN1353">
            <v>0</v>
          </cell>
        </row>
        <row r="1354">
          <cell r="A1354">
            <v>45108</v>
          </cell>
          <cell r="H1354" t="str">
            <v>VIGILANTE ARMADO - 12X36 DIURNO</v>
          </cell>
          <cell r="P1354">
            <v>2</v>
          </cell>
          <cell r="R1354">
            <v>0</v>
          </cell>
          <cell r="AC1354">
            <v>0</v>
          </cell>
          <cell r="AN1354">
            <v>0</v>
          </cell>
        </row>
        <row r="1355">
          <cell r="A1355">
            <v>45108</v>
          </cell>
          <cell r="H1355" t="str">
            <v>VIGILANTE ARMADO - 220 H</v>
          </cell>
          <cell r="P1355">
            <v>30</v>
          </cell>
          <cell r="R1355">
            <v>21</v>
          </cell>
          <cell r="AC1355">
            <v>461.72699999999998</v>
          </cell>
          <cell r="AN1355">
            <v>169.1694</v>
          </cell>
        </row>
        <row r="1356">
          <cell r="A1356">
            <v>45108</v>
          </cell>
          <cell r="H1356" t="str">
            <v>VIGILANTE ARMADO - 12X36 DIURNO</v>
          </cell>
          <cell r="P1356">
            <v>24</v>
          </cell>
          <cell r="R1356">
            <v>15</v>
          </cell>
          <cell r="AC1356">
            <v>263.84399999999999</v>
          </cell>
          <cell r="AN1356">
            <v>0</v>
          </cell>
        </row>
        <row r="1357">
          <cell r="A1357">
            <v>45108</v>
          </cell>
          <cell r="H1357" t="str">
            <v>VIGILANTE ARMADO - 12X36 DIURNO</v>
          </cell>
          <cell r="P1357">
            <v>5</v>
          </cell>
          <cell r="R1357">
            <v>3</v>
          </cell>
          <cell r="AC1357">
            <v>65.960999999999999</v>
          </cell>
          <cell r="AN1357">
            <v>0</v>
          </cell>
        </row>
        <row r="1358">
          <cell r="A1358">
            <v>45108</v>
          </cell>
          <cell r="H1358" t="str">
            <v>VIGILANTE ARMADO - 12X36 DIURNO</v>
          </cell>
          <cell r="P1358">
            <v>1</v>
          </cell>
          <cell r="R1358">
            <v>1</v>
          </cell>
          <cell r="AC1358">
            <v>21.986999999999998</v>
          </cell>
          <cell r="AN1358">
            <v>0</v>
          </cell>
        </row>
        <row r="1359">
          <cell r="A1359">
            <v>45108</v>
          </cell>
          <cell r="H1359" t="str">
            <v>VIGILANTE ARMADO - 12X36 DIURNO</v>
          </cell>
          <cell r="P1359">
            <v>30</v>
          </cell>
          <cell r="R1359">
            <v>16</v>
          </cell>
          <cell r="AC1359">
            <v>351.79199999999997</v>
          </cell>
          <cell r="AN1359">
            <v>0</v>
          </cell>
        </row>
        <row r="1360">
          <cell r="A1360">
            <v>45108</v>
          </cell>
          <cell r="H1360" t="str">
            <v>VIGILANTE ARMADO - 220 H</v>
          </cell>
          <cell r="P1360">
            <v>30</v>
          </cell>
          <cell r="R1360">
            <v>21</v>
          </cell>
          <cell r="AC1360">
            <v>461.72699999999998</v>
          </cell>
          <cell r="AN1360">
            <v>0</v>
          </cell>
        </row>
        <row r="1361">
          <cell r="A1361">
            <v>45108</v>
          </cell>
          <cell r="H1361" t="str">
            <v>VIGILANTE ARMADO - 12X36 DIURNO</v>
          </cell>
          <cell r="P1361">
            <v>30</v>
          </cell>
          <cell r="R1361">
            <v>15</v>
          </cell>
          <cell r="AC1361">
            <v>329.80500000000001</v>
          </cell>
          <cell r="AN1361">
            <v>0</v>
          </cell>
        </row>
        <row r="1362">
          <cell r="A1362">
            <v>45108</v>
          </cell>
          <cell r="H1362" t="str">
            <v>VIGILANTE ARMADO - 220 H</v>
          </cell>
          <cell r="P1362">
            <v>30</v>
          </cell>
          <cell r="R1362">
            <v>21</v>
          </cell>
          <cell r="AC1362">
            <v>461.72699999999998</v>
          </cell>
          <cell r="AN1362">
            <v>0</v>
          </cell>
        </row>
        <row r="1363">
          <cell r="A1363">
            <v>45108</v>
          </cell>
          <cell r="H1363" t="str">
            <v>VIGILANTE ARMADO - 12X36 NOTURNO</v>
          </cell>
          <cell r="P1363">
            <v>30</v>
          </cell>
          <cell r="R1363">
            <v>15</v>
          </cell>
          <cell r="AC1363">
            <v>329.80500000000001</v>
          </cell>
          <cell r="AN1363">
            <v>0</v>
          </cell>
        </row>
        <row r="1364">
          <cell r="A1364">
            <v>45108</v>
          </cell>
          <cell r="H1364" t="str">
            <v>VIGILANTE ARMADO - 12X36 DIURNO</v>
          </cell>
          <cell r="P1364">
            <v>30</v>
          </cell>
          <cell r="R1364">
            <v>16</v>
          </cell>
          <cell r="AC1364">
            <v>351.79199999999997</v>
          </cell>
          <cell r="AN1364">
            <v>0</v>
          </cell>
        </row>
        <row r="1365">
          <cell r="A1365">
            <v>45108</v>
          </cell>
          <cell r="H1365" t="str">
            <v>VIGILANTE ARMADO - 12X36 DIURNO</v>
          </cell>
          <cell r="P1365">
            <v>30</v>
          </cell>
          <cell r="R1365">
            <v>15</v>
          </cell>
          <cell r="AC1365">
            <v>329.80500000000001</v>
          </cell>
          <cell r="AN1365">
            <v>0</v>
          </cell>
        </row>
        <row r="1366">
          <cell r="A1366">
            <v>45108</v>
          </cell>
          <cell r="H1366" t="str">
            <v>VIGILANTE ARMADO - 12X36 NOTURNO</v>
          </cell>
          <cell r="P1366">
            <v>25</v>
          </cell>
          <cell r="R1366">
            <v>16</v>
          </cell>
          <cell r="AC1366">
            <v>285.83099999999996</v>
          </cell>
          <cell r="AN1366">
            <v>0</v>
          </cell>
        </row>
        <row r="1367">
          <cell r="A1367">
            <v>45108</v>
          </cell>
          <cell r="H1367" t="str">
            <v>VIGILANTE ARMADO - 12X36 NOTURNO</v>
          </cell>
          <cell r="P1367">
            <v>5</v>
          </cell>
          <cell r="R1367">
            <v>3</v>
          </cell>
          <cell r="AC1367">
            <v>65.960999999999999</v>
          </cell>
          <cell r="AN1367">
            <v>0</v>
          </cell>
        </row>
        <row r="1368">
          <cell r="A1368">
            <v>45108</v>
          </cell>
          <cell r="H1368" t="str">
            <v>VIGILANTE ARMADO - 220 H</v>
          </cell>
          <cell r="P1368">
            <v>30</v>
          </cell>
          <cell r="R1368">
            <v>21</v>
          </cell>
          <cell r="AC1368">
            <v>461.72699999999998</v>
          </cell>
          <cell r="AN1368">
            <v>217.46940000000001</v>
          </cell>
        </row>
        <row r="1369">
          <cell r="A1369">
            <v>45108</v>
          </cell>
          <cell r="H1369" t="str">
            <v>VIGILANTE ARMADO - 12X36 NOTURNO</v>
          </cell>
          <cell r="P1369">
            <v>30</v>
          </cell>
          <cell r="R1369">
            <v>15</v>
          </cell>
          <cell r="AC1369">
            <v>329.80500000000001</v>
          </cell>
          <cell r="AN1369">
            <v>0</v>
          </cell>
        </row>
        <row r="1370">
          <cell r="A1370">
            <v>45108</v>
          </cell>
          <cell r="H1370" t="str">
            <v>VIGILANTE ARMADO - 12X36 DIURNO</v>
          </cell>
          <cell r="P1370">
            <v>30</v>
          </cell>
          <cell r="R1370">
            <v>16</v>
          </cell>
          <cell r="AC1370">
            <v>351.79199999999997</v>
          </cell>
          <cell r="AN1370">
            <v>0</v>
          </cell>
        </row>
        <row r="1371">
          <cell r="A1371">
            <v>45108</v>
          </cell>
          <cell r="H1371" t="str">
            <v>VIGILANTE ARMADO - 12X36 NOTURNO</v>
          </cell>
          <cell r="P1371">
            <v>28</v>
          </cell>
          <cell r="R1371">
            <v>15</v>
          </cell>
          <cell r="AC1371">
            <v>329.80500000000001</v>
          </cell>
          <cell r="AN1371">
            <v>0</v>
          </cell>
        </row>
        <row r="1372">
          <cell r="A1372">
            <v>45108</v>
          </cell>
          <cell r="H1372" t="str">
            <v>VIGILANTE ARMADO - 12X36 NOTURNO</v>
          </cell>
          <cell r="P1372">
            <v>2</v>
          </cell>
          <cell r="R1372">
            <v>1</v>
          </cell>
          <cell r="AC1372">
            <v>21.986999999999998</v>
          </cell>
          <cell r="AN1372">
            <v>0</v>
          </cell>
        </row>
        <row r="1373">
          <cell r="A1373">
            <v>45108</v>
          </cell>
          <cell r="H1373" t="str">
            <v>VIGILANTE ARMADO - 12X36 DIURNO</v>
          </cell>
          <cell r="P1373">
            <v>25</v>
          </cell>
          <cell r="R1373">
            <v>13</v>
          </cell>
          <cell r="AC1373">
            <v>285.83099999999996</v>
          </cell>
          <cell r="AN1373">
            <v>0</v>
          </cell>
        </row>
        <row r="1374">
          <cell r="A1374">
            <v>45108</v>
          </cell>
          <cell r="H1374" t="str">
            <v>VIGILANTE ARMADO - 12X36 DIURNO</v>
          </cell>
          <cell r="P1374">
            <v>5</v>
          </cell>
          <cell r="R1374">
            <v>2</v>
          </cell>
          <cell r="AC1374">
            <v>43.973999999999997</v>
          </cell>
          <cell r="AN1374">
            <v>0</v>
          </cell>
        </row>
        <row r="1375">
          <cell r="A1375">
            <v>45108</v>
          </cell>
          <cell r="H1375" t="str">
            <v>VIGILANTE ARMADO - 12X36 NOTURNO</v>
          </cell>
          <cell r="P1375">
            <v>30</v>
          </cell>
          <cell r="R1375">
            <v>15</v>
          </cell>
          <cell r="AC1375">
            <v>329.80500000000001</v>
          </cell>
          <cell r="AN1375">
            <v>297.86939999999998</v>
          </cell>
        </row>
        <row r="1376">
          <cell r="A1376">
            <v>45108</v>
          </cell>
          <cell r="H1376" t="str">
            <v>VIGILANTE ARMADO - 12X36 NOTURNO</v>
          </cell>
          <cell r="P1376">
            <v>30</v>
          </cell>
          <cell r="R1376">
            <v>16</v>
          </cell>
          <cell r="AC1376">
            <v>351.79199999999997</v>
          </cell>
          <cell r="AN1376">
            <v>60.869399999999985</v>
          </cell>
        </row>
        <row r="1377">
          <cell r="A1377">
            <v>45108</v>
          </cell>
          <cell r="H1377" t="str">
            <v>VIGILANTE ARMADO - 12X36 DIURNO</v>
          </cell>
          <cell r="P1377">
            <v>29</v>
          </cell>
          <cell r="R1377">
            <v>15</v>
          </cell>
          <cell r="AC1377">
            <v>307.81799999999998</v>
          </cell>
          <cell r="AN1377">
            <v>0</v>
          </cell>
        </row>
        <row r="1378">
          <cell r="A1378">
            <v>45108</v>
          </cell>
          <cell r="H1378" t="str">
            <v>VIGILANTE ARMADO - 12X36 DIURNO</v>
          </cell>
          <cell r="P1378">
            <v>1</v>
          </cell>
          <cell r="R1378">
            <v>1</v>
          </cell>
          <cell r="AC1378">
            <v>21.986999999999998</v>
          </cell>
          <cell r="AN1378">
            <v>0</v>
          </cell>
        </row>
        <row r="1379">
          <cell r="A1379">
            <v>45108</v>
          </cell>
          <cell r="H1379" t="str">
            <v>VIGILANTE ARMADO - 12X36 DIURNO</v>
          </cell>
          <cell r="P1379">
            <v>28</v>
          </cell>
          <cell r="R1379">
            <v>16</v>
          </cell>
          <cell r="AC1379">
            <v>307.81799999999998</v>
          </cell>
          <cell r="AN1379">
            <v>69.611439999999988</v>
          </cell>
        </row>
        <row r="1380">
          <cell r="A1380">
            <v>45108</v>
          </cell>
          <cell r="H1380" t="str">
            <v>VIGILANTE ARMADO - 12X36 DIURNO</v>
          </cell>
          <cell r="P1380">
            <v>1</v>
          </cell>
          <cell r="R1380">
            <v>1</v>
          </cell>
          <cell r="AC1380">
            <v>21.986999999999998</v>
          </cell>
          <cell r="AN1380">
            <v>0</v>
          </cell>
        </row>
        <row r="1381">
          <cell r="A1381">
            <v>45108</v>
          </cell>
          <cell r="H1381" t="str">
            <v>VIGILANTE ARMADO - 12X36 DIURNO</v>
          </cell>
          <cell r="P1381">
            <v>1</v>
          </cell>
          <cell r="R1381">
            <v>1</v>
          </cell>
          <cell r="AC1381">
            <v>21.986999999999998</v>
          </cell>
          <cell r="AN1381">
            <v>0</v>
          </cell>
        </row>
        <row r="1382">
          <cell r="A1382">
            <v>45108</v>
          </cell>
          <cell r="H1382" t="str">
            <v>VIGILANTE ARMADO - 220 H</v>
          </cell>
          <cell r="P1382">
            <v>26</v>
          </cell>
          <cell r="R1382">
            <v>21</v>
          </cell>
          <cell r="AC1382">
            <v>395.76600000000002</v>
          </cell>
          <cell r="AN1382">
            <v>0</v>
          </cell>
        </row>
        <row r="1383">
          <cell r="A1383">
            <v>45108</v>
          </cell>
          <cell r="H1383" t="str">
            <v>VIGILANTE ARMADO - 220 H</v>
          </cell>
          <cell r="P1383">
            <v>4</v>
          </cell>
          <cell r="R1383">
            <v>4</v>
          </cell>
          <cell r="AC1383">
            <v>87.947999999999993</v>
          </cell>
          <cell r="AN1383">
            <v>0</v>
          </cell>
        </row>
        <row r="1384">
          <cell r="A1384">
            <v>45108</v>
          </cell>
          <cell r="H1384" t="str">
            <v>VIGILANTE ARMADO - 12X36 NOTURNO</v>
          </cell>
          <cell r="P1384">
            <v>22</v>
          </cell>
          <cell r="R1384">
            <v>12</v>
          </cell>
          <cell r="AC1384">
            <v>241.85700000000003</v>
          </cell>
          <cell r="AN1384">
            <v>0</v>
          </cell>
        </row>
        <row r="1385">
          <cell r="A1385">
            <v>45108</v>
          </cell>
          <cell r="H1385" t="str">
            <v>VIGILANTE ARMADO - 12X36 NOTURNO</v>
          </cell>
          <cell r="P1385">
            <v>1</v>
          </cell>
          <cell r="R1385">
            <v>1</v>
          </cell>
          <cell r="AC1385">
            <v>21.986999999999998</v>
          </cell>
          <cell r="AN1385">
            <v>0</v>
          </cell>
        </row>
        <row r="1386">
          <cell r="A1386">
            <v>45108</v>
          </cell>
          <cell r="H1386" t="str">
            <v>VIGILANTE ARMADO - 12X36 NOTURNO</v>
          </cell>
          <cell r="P1386">
            <v>7</v>
          </cell>
          <cell r="R1386">
            <v>4</v>
          </cell>
          <cell r="AC1386">
            <v>87.947999999999993</v>
          </cell>
          <cell r="AN1386">
            <v>0</v>
          </cell>
        </row>
        <row r="1387">
          <cell r="A1387">
            <v>45108</v>
          </cell>
          <cell r="H1387" t="str">
            <v>VIGILANTE ARMADO - 12X36 DIURNO</v>
          </cell>
          <cell r="P1387">
            <v>30</v>
          </cell>
          <cell r="R1387">
            <v>16</v>
          </cell>
          <cell r="AC1387">
            <v>351.79199999999997</v>
          </cell>
          <cell r="AN1387">
            <v>0</v>
          </cell>
        </row>
        <row r="1388">
          <cell r="A1388">
            <v>45108</v>
          </cell>
          <cell r="H1388" t="str">
            <v>VIGILANTE ARMADO - 12X36 NOTURNO</v>
          </cell>
          <cell r="P1388">
            <v>30</v>
          </cell>
          <cell r="R1388">
            <v>15</v>
          </cell>
          <cell r="AC1388">
            <v>329.80500000000001</v>
          </cell>
          <cell r="AN1388">
            <v>264.86939999999998</v>
          </cell>
        </row>
        <row r="1389">
          <cell r="A1389">
            <v>45108</v>
          </cell>
          <cell r="H1389" t="str">
            <v>VIGILANTE ARMADO - 12X36 NOTURNO</v>
          </cell>
          <cell r="P1389">
            <v>30</v>
          </cell>
          <cell r="R1389">
            <v>16</v>
          </cell>
          <cell r="AC1389">
            <v>351.79199999999997</v>
          </cell>
          <cell r="AN1389">
            <v>0</v>
          </cell>
        </row>
        <row r="1390">
          <cell r="A1390">
            <v>45108</v>
          </cell>
          <cell r="H1390" t="str">
            <v>VIGILANTE ARMADO - 12X36 DIURNO</v>
          </cell>
          <cell r="P1390">
            <v>30</v>
          </cell>
          <cell r="R1390">
            <v>15</v>
          </cell>
          <cell r="AC1390">
            <v>329.80500000000001</v>
          </cell>
          <cell r="AN1390">
            <v>0</v>
          </cell>
        </row>
        <row r="1391">
          <cell r="A1391">
            <v>45108</v>
          </cell>
          <cell r="H1391" t="str">
            <v>VIGILANTE ARMADO - 12X36 NOTURNO</v>
          </cell>
          <cell r="P1391">
            <v>30</v>
          </cell>
          <cell r="R1391">
            <v>15</v>
          </cell>
          <cell r="AC1391">
            <v>329.80500000000001</v>
          </cell>
          <cell r="AN1391">
            <v>0</v>
          </cell>
        </row>
        <row r="1392">
          <cell r="A1392">
            <v>45108</v>
          </cell>
          <cell r="H1392" t="str">
            <v>VIGILANTE ARMADO - 220 H</v>
          </cell>
          <cell r="P1392">
            <v>2</v>
          </cell>
          <cell r="R1392">
            <v>0</v>
          </cell>
          <cell r="AC1392">
            <v>0</v>
          </cell>
          <cell r="AN1392">
            <v>0</v>
          </cell>
        </row>
        <row r="1393">
          <cell r="A1393">
            <v>45108</v>
          </cell>
          <cell r="H1393" t="str">
            <v>VIGILANTE ARMADO - 220 H</v>
          </cell>
          <cell r="P1393">
            <v>28</v>
          </cell>
          <cell r="R1393">
            <v>21</v>
          </cell>
          <cell r="AC1393">
            <v>461.72699999999998</v>
          </cell>
          <cell r="AN1393">
            <v>0</v>
          </cell>
        </row>
        <row r="1394">
          <cell r="A1394">
            <v>45108</v>
          </cell>
          <cell r="H1394" t="str">
            <v>VIGILANTE ARMADO - 12X36 DIURNO</v>
          </cell>
          <cell r="P1394">
            <v>30</v>
          </cell>
          <cell r="R1394">
            <v>15</v>
          </cell>
          <cell r="AC1394">
            <v>329.80500000000001</v>
          </cell>
          <cell r="AN1394">
            <v>0</v>
          </cell>
        </row>
        <row r="1395">
          <cell r="A1395">
            <v>45108</v>
          </cell>
          <cell r="H1395" t="str">
            <v>VIGILANTE ARMADO - 12X36 DIURNO</v>
          </cell>
          <cell r="P1395">
            <v>30</v>
          </cell>
          <cell r="R1395">
            <v>16</v>
          </cell>
          <cell r="AC1395">
            <v>351.79199999999997</v>
          </cell>
          <cell r="AN1395">
            <v>0</v>
          </cell>
        </row>
        <row r="1396">
          <cell r="A1396">
            <v>45108</v>
          </cell>
          <cell r="H1396" t="str">
            <v>VIGILANTE ARMADO - 220 H</v>
          </cell>
          <cell r="P1396">
            <v>26</v>
          </cell>
          <cell r="R1396">
            <v>21</v>
          </cell>
          <cell r="AC1396">
            <v>373.779</v>
          </cell>
          <cell r="AN1396">
            <v>0</v>
          </cell>
        </row>
        <row r="1397">
          <cell r="A1397">
            <v>45108</v>
          </cell>
          <cell r="H1397" t="str">
            <v>VIGILANTE ARMADO - 220 H</v>
          </cell>
          <cell r="P1397">
            <v>2</v>
          </cell>
          <cell r="R1397">
            <v>2</v>
          </cell>
          <cell r="AC1397">
            <v>43.973999999999997</v>
          </cell>
          <cell r="AN1397">
            <v>0</v>
          </cell>
        </row>
        <row r="1398">
          <cell r="A1398">
            <v>45108</v>
          </cell>
          <cell r="H1398" t="str">
            <v>VIGILANTE ARMADO - 220 H</v>
          </cell>
          <cell r="P1398">
            <v>2</v>
          </cell>
          <cell r="R1398">
            <v>2</v>
          </cell>
          <cell r="AC1398">
            <v>43.973999999999997</v>
          </cell>
          <cell r="AN1398">
            <v>0</v>
          </cell>
        </row>
        <row r="1399">
          <cell r="A1399">
            <v>45108</v>
          </cell>
          <cell r="H1399" t="str">
            <v>VIGILANTE ARMADO - 12X36 DIURNO</v>
          </cell>
          <cell r="P1399">
            <v>30</v>
          </cell>
          <cell r="R1399">
            <v>15</v>
          </cell>
          <cell r="AC1399">
            <v>329.80500000000001</v>
          </cell>
          <cell r="AN1399">
            <v>0</v>
          </cell>
        </row>
        <row r="1400">
          <cell r="A1400">
            <v>45108</v>
          </cell>
          <cell r="H1400" t="str">
            <v>VIGILANTE ARMADO - 12X36 DIURNO</v>
          </cell>
          <cell r="P1400">
            <v>30</v>
          </cell>
          <cell r="R1400">
            <v>16</v>
          </cell>
          <cell r="AC1400">
            <v>351.79199999999997</v>
          </cell>
          <cell r="AN1400">
            <v>0</v>
          </cell>
        </row>
        <row r="1401">
          <cell r="A1401">
            <v>45108</v>
          </cell>
          <cell r="H1401" t="str">
            <v>VIGILANTE ARMADO - 220 H</v>
          </cell>
          <cell r="P1401">
            <v>29</v>
          </cell>
          <cell r="R1401">
            <v>20</v>
          </cell>
          <cell r="AC1401">
            <v>439.74</v>
          </cell>
          <cell r="AN1401">
            <v>0</v>
          </cell>
        </row>
        <row r="1402">
          <cell r="A1402">
            <v>45108</v>
          </cell>
          <cell r="H1402" t="str">
            <v>VIGILANTE ARMADO - 220 H</v>
          </cell>
          <cell r="P1402">
            <v>1</v>
          </cell>
          <cell r="R1402">
            <v>1</v>
          </cell>
          <cell r="AC1402">
            <v>21.986999999999998</v>
          </cell>
          <cell r="AN1402">
            <v>0</v>
          </cell>
        </row>
        <row r="1403">
          <cell r="A1403">
            <v>45108</v>
          </cell>
          <cell r="H1403" t="str">
            <v>VIGILANTE ARMADO - 220 H</v>
          </cell>
          <cell r="P1403">
            <v>30</v>
          </cell>
          <cell r="R1403">
            <v>21</v>
          </cell>
          <cell r="AC1403">
            <v>461.72699999999998</v>
          </cell>
          <cell r="AN1403">
            <v>0</v>
          </cell>
        </row>
        <row r="1404">
          <cell r="A1404">
            <v>45108</v>
          </cell>
          <cell r="H1404" t="str">
            <v>VIGILANTE ARMADO - 220 H</v>
          </cell>
          <cell r="P1404">
            <v>30</v>
          </cell>
          <cell r="R1404">
            <v>21</v>
          </cell>
          <cell r="AC1404">
            <v>461.72699999999998</v>
          </cell>
          <cell r="AN1404">
            <v>0</v>
          </cell>
        </row>
        <row r="1405">
          <cell r="A1405">
            <v>45108</v>
          </cell>
          <cell r="H1405" t="str">
            <v>VIGILANTE ARMADO - 12X36 NOTURNO</v>
          </cell>
          <cell r="P1405">
            <v>30</v>
          </cell>
          <cell r="R1405">
            <v>16</v>
          </cell>
          <cell r="AC1405">
            <v>351.79199999999997</v>
          </cell>
          <cell r="AN1405">
            <v>0</v>
          </cell>
        </row>
        <row r="1406">
          <cell r="A1406">
            <v>45108</v>
          </cell>
          <cell r="H1406" t="str">
            <v>VIGILANTE ARMADO - 12X36 NOTURNO</v>
          </cell>
          <cell r="P1406">
            <v>30</v>
          </cell>
          <cell r="R1406">
            <v>15</v>
          </cell>
          <cell r="AC1406">
            <v>329.80500000000001</v>
          </cell>
          <cell r="AN1406">
            <v>0</v>
          </cell>
        </row>
        <row r="1407">
          <cell r="A1407">
            <v>45108</v>
          </cell>
          <cell r="H1407" t="str">
            <v>VIGILANTE ARMADO - 12X36 DIURNO</v>
          </cell>
          <cell r="P1407">
            <v>30</v>
          </cell>
          <cell r="R1407">
            <v>15</v>
          </cell>
          <cell r="AC1407">
            <v>329.80500000000001</v>
          </cell>
          <cell r="AN1407">
            <v>60.869399999999985</v>
          </cell>
        </row>
        <row r="1408">
          <cell r="A1408">
            <v>45108</v>
          </cell>
          <cell r="H1408" t="str">
            <v>VIGILANTE ARMADO - 12X36 DIURNO</v>
          </cell>
          <cell r="P1408">
            <v>30</v>
          </cell>
          <cell r="R1408">
            <v>16</v>
          </cell>
          <cell r="AC1408">
            <v>351.79199999999997</v>
          </cell>
          <cell r="AN1408">
            <v>12.869399999999985</v>
          </cell>
        </row>
        <row r="1409">
          <cell r="A1409">
            <v>45108</v>
          </cell>
          <cell r="H1409" t="str">
            <v>VIGILANTE ARMADO - 220 H</v>
          </cell>
          <cell r="P1409">
            <v>30</v>
          </cell>
          <cell r="R1409">
            <v>21</v>
          </cell>
          <cell r="AC1409">
            <v>461.72699999999998</v>
          </cell>
          <cell r="AN1409">
            <v>0</v>
          </cell>
        </row>
        <row r="1410">
          <cell r="A1410">
            <v>45108</v>
          </cell>
          <cell r="H1410" t="str">
            <v>VIGILANTE ARMADO - 12X36 NOTURNO</v>
          </cell>
          <cell r="P1410">
            <v>30</v>
          </cell>
          <cell r="R1410">
            <v>15</v>
          </cell>
          <cell r="AC1410">
            <v>329.80500000000001</v>
          </cell>
          <cell r="AN1410">
            <v>0</v>
          </cell>
        </row>
        <row r="1411">
          <cell r="A1411">
            <v>45108</v>
          </cell>
          <cell r="H1411" t="str">
            <v>VIGILANTE ARMADO - 12X36 NOTURNO</v>
          </cell>
          <cell r="P1411">
            <v>30</v>
          </cell>
          <cell r="R1411">
            <v>16</v>
          </cell>
          <cell r="AC1411">
            <v>351.79199999999997</v>
          </cell>
          <cell r="AN1411">
            <v>0</v>
          </cell>
        </row>
        <row r="1412">
          <cell r="A1412">
            <v>45108</v>
          </cell>
          <cell r="H1412" t="str">
            <v>VIGILANTE ARMADO - 12X36 DIURNO</v>
          </cell>
          <cell r="P1412">
            <v>30</v>
          </cell>
          <cell r="R1412">
            <v>15</v>
          </cell>
          <cell r="AC1412">
            <v>329.80500000000001</v>
          </cell>
          <cell r="AN1412">
            <v>0</v>
          </cell>
        </row>
        <row r="1413">
          <cell r="A1413">
            <v>45108</v>
          </cell>
          <cell r="H1413" t="str">
            <v>VIGILANTE ARMADO - 12X36 DIURNO</v>
          </cell>
          <cell r="P1413">
            <v>30</v>
          </cell>
          <cell r="R1413">
            <v>16</v>
          </cell>
          <cell r="AC1413">
            <v>351.79199999999997</v>
          </cell>
          <cell r="AN1413">
            <v>0</v>
          </cell>
        </row>
        <row r="1414">
          <cell r="A1414">
            <v>45108</v>
          </cell>
          <cell r="H1414" t="str">
            <v>VIGILANTE ARMADO - 220 H</v>
          </cell>
          <cell r="P1414">
            <v>3</v>
          </cell>
          <cell r="R1414">
            <v>2</v>
          </cell>
          <cell r="AC1414">
            <v>43.973999999999997</v>
          </cell>
          <cell r="AN1414">
            <v>0</v>
          </cell>
        </row>
        <row r="1415">
          <cell r="A1415">
            <v>45108</v>
          </cell>
          <cell r="H1415" t="str">
            <v>VIGILANTE ARMADO - 220 H</v>
          </cell>
          <cell r="P1415">
            <v>27</v>
          </cell>
          <cell r="R1415">
            <v>19</v>
          </cell>
          <cell r="AC1415">
            <v>417.75300000000004</v>
          </cell>
          <cell r="AN1415">
            <v>0</v>
          </cell>
        </row>
        <row r="1416">
          <cell r="A1416">
            <v>45108</v>
          </cell>
          <cell r="H1416" t="str">
            <v>VIGILANTE ARMADO - 220 H</v>
          </cell>
          <cell r="P1416">
            <v>10</v>
          </cell>
          <cell r="R1416">
            <v>7</v>
          </cell>
          <cell r="AC1416">
            <v>153.90899999999999</v>
          </cell>
          <cell r="AN1416">
            <v>0</v>
          </cell>
        </row>
        <row r="1417">
          <cell r="A1417">
            <v>45108</v>
          </cell>
          <cell r="H1417" t="str">
            <v>VIGILANTE ARMADO - 220 H</v>
          </cell>
          <cell r="P1417">
            <v>20</v>
          </cell>
          <cell r="R1417">
            <v>14</v>
          </cell>
          <cell r="AC1417">
            <v>307.81799999999998</v>
          </cell>
          <cell r="AN1417">
            <v>0</v>
          </cell>
        </row>
        <row r="1418">
          <cell r="A1418">
            <v>45108</v>
          </cell>
          <cell r="H1418" t="str">
            <v>VIGILANTE ARMADO - 12X36 DIURNO</v>
          </cell>
          <cell r="P1418">
            <v>30</v>
          </cell>
          <cell r="R1418">
            <v>15</v>
          </cell>
          <cell r="AC1418">
            <v>329.80500000000001</v>
          </cell>
          <cell r="AN1418">
            <v>0</v>
          </cell>
        </row>
        <row r="1419">
          <cell r="A1419">
            <v>45108</v>
          </cell>
          <cell r="H1419" t="str">
            <v>VIGILANTE ARMADO - 12X36 NOTURNO</v>
          </cell>
          <cell r="P1419">
            <v>30</v>
          </cell>
          <cell r="R1419">
            <v>15</v>
          </cell>
          <cell r="AC1419">
            <v>329.80500000000001</v>
          </cell>
          <cell r="AN1419">
            <v>0</v>
          </cell>
        </row>
        <row r="1420">
          <cell r="A1420">
            <v>45108</v>
          </cell>
          <cell r="H1420" t="str">
            <v>VIGILANTE ARMADO - 12X36 DIURNO</v>
          </cell>
          <cell r="P1420">
            <v>30</v>
          </cell>
          <cell r="R1420">
            <v>16</v>
          </cell>
          <cell r="AC1420">
            <v>351.79199999999997</v>
          </cell>
          <cell r="AN1420">
            <v>0</v>
          </cell>
        </row>
        <row r="1421">
          <cell r="A1421">
            <v>45108</v>
          </cell>
          <cell r="H1421" t="str">
            <v>VIGILANTE ARMADO - 12X36 NOTURNO</v>
          </cell>
          <cell r="P1421">
            <v>30</v>
          </cell>
          <cell r="R1421">
            <v>16</v>
          </cell>
          <cell r="AC1421">
            <v>351.79199999999997</v>
          </cell>
          <cell r="AN1421">
            <v>0</v>
          </cell>
        </row>
        <row r="1422">
          <cell r="A1422">
            <v>45108</v>
          </cell>
          <cell r="H1422" t="str">
            <v>VIGILANTE ARMADO - 220 H</v>
          </cell>
          <cell r="P1422">
            <v>10</v>
          </cell>
          <cell r="R1422">
            <v>6</v>
          </cell>
          <cell r="AC1422">
            <v>131.922</v>
          </cell>
          <cell r="AN1422">
            <v>0</v>
          </cell>
        </row>
        <row r="1423">
          <cell r="A1423">
            <v>45108</v>
          </cell>
          <cell r="H1423" t="str">
            <v>VIGILANTE ARMADO - 220 H</v>
          </cell>
          <cell r="P1423">
            <v>20</v>
          </cell>
          <cell r="R1423">
            <v>15</v>
          </cell>
          <cell r="AC1423">
            <v>329.80500000000001</v>
          </cell>
          <cell r="AN1423">
            <v>0</v>
          </cell>
        </row>
        <row r="1424">
          <cell r="A1424">
            <v>45108</v>
          </cell>
          <cell r="H1424" t="str">
            <v>VIGILANTE ARMADO - 220 H</v>
          </cell>
          <cell r="P1424">
            <v>30</v>
          </cell>
          <cell r="R1424">
            <v>21</v>
          </cell>
          <cell r="AC1424">
            <v>461.72699999999998</v>
          </cell>
          <cell r="AN1424">
            <v>0</v>
          </cell>
        </row>
        <row r="1425">
          <cell r="A1425">
            <v>45108</v>
          </cell>
          <cell r="H1425" t="str">
            <v>VIGILANTE ARMADO - 220 H</v>
          </cell>
          <cell r="P1425">
            <v>0</v>
          </cell>
          <cell r="R1425">
            <v>0</v>
          </cell>
          <cell r="AC1425">
            <v>0</v>
          </cell>
          <cell r="AN1425">
            <v>0</v>
          </cell>
        </row>
        <row r="1426">
          <cell r="A1426">
            <v>45108</v>
          </cell>
          <cell r="H1426" t="str">
            <v>VIGILANTE ARMADO - 220 H</v>
          </cell>
          <cell r="P1426">
            <v>30</v>
          </cell>
          <cell r="R1426">
            <v>21</v>
          </cell>
          <cell r="AC1426">
            <v>461.72699999999998</v>
          </cell>
          <cell r="AN1426">
            <v>0</v>
          </cell>
        </row>
        <row r="1427">
          <cell r="A1427">
            <v>45108</v>
          </cell>
          <cell r="H1427" t="str">
            <v>VIGILANTE ARMADO - 12X36 DIURNO</v>
          </cell>
          <cell r="P1427">
            <v>30</v>
          </cell>
          <cell r="R1427">
            <v>15</v>
          </cell>
          <cell r="AC1427">
            <v>329.80500000000001</v>
          </cell>
          <cell r="AN1427">
            <v>0</v>
          </cell>
        </row>
        <row r="1428">
          <cell r="A1428">
            <v>45108</v>
          </cell>
          <cell r="H1428" t="str">
            <v>VIGILANTE ARMADO - 12X36 DIURNO</v>
          </cell>
          <cell r="P1428">
            <v>30</v>
          </cell>
          <cell r="R1428">
            <v>16</v>
          </cell>
          <cell r="AC1428">
            <v>351.79199999999997</v>
          </cell>
          <cell r="AN1428">
            <v>0</v>
          </cell>
        </row>
        <row r="1429">
          <cell r="A1429">
            <v>45108</v>
          </cell>
          <cell r="H1429" t="str">
            <v>VIGILANTE ARMADO - 12X36 NOTURNO</v>
          </cell>
          <cell r="P1429">
            <v>30</v>
          </cell>
          <cell r="R1429">
            <v>16</v>
          </cell>
          <cell r="AC1429">
            <v>351.79199999999997</v>
          </cell>
          <cell r="AN1429">
            <v>0</v>
          </cell>
        </row>
        <row r="1430">
          <cell r="A1430">
            <v>45108</v>
          </cell>
          <cell r="H1430" t="str">
            <v>VIGILANTE ARMADO - 12X36 NOTURNO</v>
          </cell>
          <cell r="P1430">
            <v>29</v>
          </cell>
          <cell r="R1430">
            <v>16</v>
          </cell>
          <cell r="AC1430">
            <v>329.80500000000001</v>
          </cell>
          <cell r="AN1430">
            <v>0</v>
          </cell>
        </row>
        <row r="1431">
          <cell r="A1431">
            <v>45108</v>
          </cell>
          <cell r="H1431" t="str">
            <v>VIGILANTE ARMADO - 12X36 NOTURNO</v>
          </cell>
          <cell r="P1431">
            <v>1</v>
          </cell>
          <cell r="R1431">
            <v>1</v>
          </cell>
          <cell r="AC1431">
            <v>21.986999999999998</v>
          </cell>
          <cell r="AN1431">
            <v>0</v>
          </cell>
        </row>
        <row r="1432">
          <cell r="A1432">
            <v>45108</v>
          </cell>
          <cell r="H1432" t="str">
            <v>VIGILANTE ARMADO - 220 H</v>
          </cell>
          <cell r="P1432">
            <v>30</v>
          </cell>
          <cell r="R1432">
            <v>21</v>
          </cell>
          <cell r="AC1432">
            <v>461.72699999999998</v>
          </cell>
          <cell r="AN1432">
            <v>0</v>
          </cell>
        </row>
        <row r="1433">
          <cell r="A1433">
            <v>45108</v>
          </cell>
          <cell r="H1433" t="str">
            <v>VIGILANTE ARMADO - 220 H</v>
          </cell>
          <cell r="P1433">
            <v>30</v>
          </cell>
          <cell r="R1433">
            <v>21</v>
          </cell>
          <cell r="AC1433">
            <v>461.72699999999998</v>
          </cell>
          <cell r="AN1433">
            <v>0</v>
          </cell>
        </row>
        <row r="1434">
          <cell r="A1434">
            <v>45108</v>
          </cell>
          <cell r="H1434" t="str">
            <v>VIGILANTE ARMADO - 220 H</v>
          </cell>
          <cell r="P1434">
            <v>30</v>
          </cell>
          <cell r="R1434">
            <v>21</v>
          </cell>
          <cell r="AC1434">
            <v>461.72699999999998</v>
          </cell>
          <cell r="AN1434">
            <v>0</v>
          </cell>
        </row>
        <row r="1435">
          <cell r="A1435">
            <v>45108</v>
          </cell>
          <cell r="H1435" t="str">
            <v>VIGILANTE ARMADO - 220 H</v>
          </cell>
          <cell r="P1435">
            <v>30</v>
          </cell>
          <cell r="R1435">
            <v>21</v>
          </cell>
          <cell r="AC1435">
            <v>461.72699999999998</v>
          </cell>
          <cell r="AN1435">
            <v>0</v>
          </cell>
        </row>
        <row r="1436">
          <cell r="A1436">
            <v>45108</v>
          </cell>
          <cell r="H1436" t="str">
            <v>VIGILANTE ARMADO - 12X36 NOTURNO</v>
          </cell>
          <cell r="P1436">
            <v>30</v>
          </cell>
          <cell r="R1436">
            <v>16</v>
          </cell>
          <cell r="AC1436">
            <v>351.79199999999997</v>
          </cell>
          <cell r="AN1436">
            <v>0</v>
          </cell>
        </row>
        <row r="1437">
          <cell r="A1437">
            <v>45108</v>
          </cell>
          <cell r="H1437" t="str">
            <v>VIGILANTE ARMADO - 12X36 DIURNO</v>
          </cell>
          <cell r="P1437">
            <v>30</v>
          </cell>
          <cell r="R1437">
            <v>16</v>
          </cell>
          <cell r="AC1437">
            <v>351.79199999999997</v>
          </cell>
          <cell r="AN1437">
            <v>0</v>
          </cell>
        </row>
        <row r="1438">
          <cell r="A1438">
            <v>45108</v>
          </cell>
          <cell r="H1438" t="str">
            <v>VIGILANTE ARMADO - 12X36 NOTURNO</v>
          </cell>
          <cell r="P1438">
            <v>30</v>
          </cell>
          <cell r="R1438">
            <v>15</v>
          </cell>
          <cell r="AC1438">
            <v>329.80500000000001</v>
          </cell>
          <cell r="AN1438">
            <v>0</v>
          </cell>
        </row>
        <row r="1439">
          <cell r="A1439">
            <v>45108</v>
          </cell>
          <cell r="H1439" t="str">
            <v>VIGILANTE ARMADO - 12X36 DIURNO</v>
          </cell>
          <cell r="P1439">
            <v>30</v>
          </cell>
          <cell r="R1439">
            <v>15</v>
          </cell>
          <cell r="AC1439">
            <v>329.80500000000001</v>
          </cell>
          <cell r="AN1439">
            <v>0</v>
          </cell>
        </row>
        <row r="1440">
          <cell r="A1440">
            <v>45108</v>
          </cell>
          <cell r="H1440" t="str">
            <v>VIGILANTE ARMADO - 220 H</v>
          </cell>
          <cell r="P1440">
            <v>30</v>
          </cell>
          <cell r="R1440">
            <v>21</v>
          </cell>
          <cell r="AC1440">
            <v>461.72699999999998</v>
          </cell>
          <cell r="AN1440">
            <v>0</v>
          </cell>
        </row>
        <row r="1441">
          <cell r="A1441">
            <v>45108</v>
          </cell>
          <cell r="H1441" t="str">
            <v>VIGILANTE ARMADO - 220 H</v>
          </cell>
          <cell r="P1441">
            <v>30</v>
          </cell>
          <cell r="R1441">
            <v>21</v>
          </cell>
          <cell r="AC1441">
            <v>461.72699999999998</v>
          </cell>
          <cell r="AN1441">
            <v>0</v>
          </cell>
        </row>
        <row r="1442">
          <cell r="A1442">
            <v>45108</v>
          </cell>
          <cell r="H1442" t="str">
            <v>VIGILANTE ARMADO - 220 H</v>
          </cell>
          <cell r="P1442">
            <v>30</v>
          </cell>
          <cell r="R1442">
            <v>21</v>
          </cell>
          <cell r="AC1442">
            <v>461.72699999999998</v>
          </cell>
          <cell r="AN1442">
            <v>0</v>
          </cell>
        </row>
        <row r="1443">
          <cell r="A1443">
            <v>45108</v>
          </cell>
          <cell r="H1443" t="str">
            <v>VIGILANTE ARMADO - 220 H</v>
          </cell>
          <cell r="P1443">
            <v>16</v>
          </cell>
          <cell r="R1443">
            <v>10</v>
          </cell>
          <cell r="AC1443">
            <v>219.87</v>
          </cell>
          <cell r="AN1443">
            <v>0</v>
          </cell>
        </row>
        <row r="1444">
          <cell r="A1444">
            <v>45108</v>
          </cell>
          <cell r="H1444" t="str">
            <v>VIGILANTE ARMADO - 220 H</v>
          </cell>
          <cell r="P1444">
            <v>14</v>
          </cell>
          <cell r="R1444">
            <v>11</v>
          </cell>
          <cell r="AC1444">
            <v>241.85700000000003</v>
          </cell>
          <cell r="AN1444">
            <v>0</v>
          </cell>
        </row>
        <row r="1445">
          <cell r="A1445">
            <v>45108</v>
          </cell>
          <cell r="H1445" t="str">
            <v>VIGILANTE ARMADO - 12X36 NOTURNO</v>
          </cell>
          <cell r="P1445">
            <v>30</v>
          </cell>
          <cell r="R1445">
            <v>15</v>
          </cell>
          <cell r="AC1445">
            <v>329.80500000000001</v>
          </cell>
          <cell r="AN1445">
            <v>0</v>
          </cell>
        </row>
        <row r="1446">
          <cell r="A1446">
            <v>45108</v>
          </cell>
          <cell r="H1446" t="str">
            <v>VIGILANTE ARMADO - 12X36 NOTURNO</v>
          </cell>
          <cell r="P1446">
            <v>30</v>
          </cell>
          <cell r="R1446">
            <v>16</v>
          </cell>
          <cell r="AC1446">
            <v>351.79199999999997</v>
          </cell>
          <cell r="AN1446">
            <v>0</v>
          </cell>
        </row>
        <row r="1447">
          <cell r="A1447">
            <v>45108</v>
          </cell>
          <cell r="H1447" t="str">
            <v>VIGILANTE ARMADO - 12X36 DIURNO</v>
          </cell>
          <cell r="P1447">
            <v>30</v>
          </cell>
          <cell r="R1447">
            <v>15</v>
          </cell>
          <cell r="AC1447">
            <v>329.80500000000001</v>
          </cell>
          <cell r="AN1447">
            <v>0</v>
          </cell>
        </row>
        <row r="1448">
          <cell r="A1448">
            <v>45108</v>
          </cell>
          <cell r="H1448" t="str">
            <v>VIGILANTE ARMADO - 12X36 DIURNO</v>
          </cell>
          <cell r="P1448">
            <v>30</v>
          </cell>
          <cell r="R1448">
            <v>16</v>
          </cell>
          <cell r="AC1448">
            <v>351.79199999999997</v>
          </cell>
          <cell r="AN1448">
            <v>0</v>
          </cell>
        </row>
        <row r="1449">
          <cell r="A1449">
            <v>45108</v>
          </cell>
          <cell r="H1449" t="str">
            <v>VIGILANTE ARMADO - 12X36 DIURNO</v>
          </cell>
          <cell r="P1449">
            <v>30</v>
          </cell>
          <cell r="R1449">
            <v>16</v>
          </cell>
          <cell r="AC1449">
            <v>351.79199999999997</v>
          </cell>
          <cell r="AN1449">
            <v>4.8693999999999846</v>
          </cell>
        </row>
        <row r="1450">
          <cell r="A1450">
            <v>45108</v>
          </cell>
          <cell r="H1450" t="str">
            <v>VIGILANTE ARMADO - 12X36 DIURNO</v>
          </cell>
          <cell r="P1450">
            <v>30</v>
          </cell>
          <cell r="R1450">
            <v>15</v>
          </cell>
          <cell r="AC1450">
            <v>329.80500000000001</v>
          </cell>
          <cell r="AN1450">
            <v>0</v>
          </cell>
        </row>
        <row r="1451">
          <cell r="A1451">
            <v>45108</v>
          </cell>
          <cell r="H1451" t="str">
            <v>VIGILANTE ARMADO - 220 H</v>
          </cell>
          <cell r="P1451">
            <v>30</v>
          </cell>
          <cell r="R1451">
            <v>21</v>
          </cell>
          <cell r="AC1451">
            <v>461.72699999999998</v>
          </cell>
          <cell r="AN1451">
            <v>0</v>
          </cell>
        </row>
        <row r="1452">
          <cell r="A1452">
            <v>45108</v>
          </cell>
          <cell r="H1452" t="str">
            <v>VIGILANTE ARMADO - 12X36 NOTURNO</v>
          </cell>
          <cell r="P1452">
            <v>30</v>
          </cell>
          <cell r="R1452">
            <v>16</v>
          </cell>
          <cell r="AC1452">
            <v>351.79199999999997</v>
          </cell>
          <cell r="AN1452">
            <v>0</v>
          </cell>
        </row>
        <row r="1453">
          <cell r="A1453">
            <v>45108</v>
          </cell>
          <cell r="H1453" t="str">
            <v>VIGILANTE ARMADO - 12X36 NOTURNO</v>
          </cell>
          <cell r="P1453">
            <v>30</v>
          </cell>
          <cell r="R1453">
            <v>15</v>
          </cell>
          <cell r="AC1453">
            <v>329.80500000000001</v>
          </cell>
          <cell r="AN1453">
            <v>66.869399999999985</v>
          </cell>
        </row>
        <row r="1454">
          <cell r="A1454">
            <v>45108</v>
          </cell>
          <cell r="H1454" t="str">
            <v>VIGILANTE ARMADO - 220 H</v>
          </cell>
          <cell r="P1454">
            <v>30</v>
          </cell>
          <cell r="R1454">
            <v>21</v>
          </cell>
          <cell r="AC1454">
            <v>461.72699999999998</v>
          </cell>
          <cell r="AN1454">
            <v>0</v>
          </cell>
        </row>
        <row r="1455">
          <cell r="A1455">
            <v>45108</v>
          </cell>
          <cell r="H1455" t="str">
            <v>VIGILANTE ARMADO - 12X36 DIURNO</v>
          </cell>
          <cell r="P1455">
            <v>30</v>
          </cell>
          <cell r="R1455">
            <v>16</v>
          </cell>
          <cell r="AC1455">
            <v>351.79199999999997</v>
          </cell>
          <cell r="AN1455">
            <v>0</v>
          </cell>
        </row>
        <row r="1456">
          <cell r="A1456">
            <v>45108</v>
          </cell>
          <cell r="H1456" t="str">
            <v>VIGILANTE ARMADO - 12X36 NOTURNO</v>
          </cell>
          <cell r="P1456">
            <v>11</v>
          </cell>
          <cell r="R1456">
            <v>5</v>
          </cell>
          <cell r="AC1456">
            <v>109.935</v>
          </cell>
          <cell r="AN1456">
            <v>0</v>
          </cell>
        </row>
        <row r="1457">
          <cell r="A1457">
            <v>45108</v>
          </cell>
          <cell r="H1457" t="str">
            <v>VIGILANTE ARMADO - 12X36 NOTURNO</v>
          </cell>
          <cell r="P1457">
            <v>19</v>
          </cell>
          <cell r="R1457">
            <v>10</v>
          </cell>
          <cell r="AC1457">
            <v>219.87</v>
          </cell>
          <cell r="AN1457">
            <v>0</v>
          </cell>
        </row>
        <row r="1458">
          <cell r="A1458">
            <v>45108</v>
          </cell>
          <cell r="H1458" t="str">
            <v>VIGILANTE ARMADO - 12X36 DIURNO</v>
          </cell>
          <cell r="P1458">
            <v>30</v>
          </cell>
          <cell r="R1458">
            <v>15</v>
          </cell>
          <cell r="AC1458">
            <v>329.80500000000001</v>
          </cell>
          <cell r="AN1458">
            <v>0</v>
          </cell>
        </row>
        <row r="1459">
          <cell r="A1459">
            <v>45108</v>
          </cell>
          <cell r="H1459" t="str">
            <v>VIGILANTE ARMADO - 12X36 NOTURNO</v>
          </cell>
          <cell r="P1459">
            <v>30</v>
          </cell>
          <cell r="R1459">
            <v>16</v>
          </cell>
          <cell r="AC1459">
            <v>351.79199999999997</v>
          </cell>
          <cell r="AN1459">
            <v>0</v>
          </cell>
        </row>
        <row r="1460">
          <cell r="A1460">
            <v>45108</v>
          </cell>
          <cell r="H1460" t="str">
            <v>VIGILANTE ARMADO - 220 H</v>
          </cell>
          <cell r="P1460">
            <v>30</v>
          </cell>
          <cell r="R1460">
            <v>21</v>
          </cell>
          <cell r="AC1460">
            <v>461.72699999999998</v>
          </cell>
          <cell r="AN1460">
            <v>0</v>
          </cell>
        </row>
        <row r="1461">
          <cell r="A1461">
            <v>45108</v>
          </cell>
          <cell r="H1461" t="str">
            <v>VIGILANTE ARMADO - 12X36 NOTURNO</v>
          </cell>
          <cell r="P1461">
            <v>30</v>
          </cell>
          <cell r="R1461">
            <v>15</v>
          </cell>
          <cell r="AC1461">
            <v>329.80500000000001</v>
          </cell>
          <cell r="AN1461">
            <v>0</v>
          </cell>
        </row>
        <row r="1462">
          <cell r="A1462">
            <v>45108</v>
          </cell>
          <cell r="H1462" t="str">
            <v>VIGILANTE ARMADO - 12X36 DIURNO</v>
          </cell>
          <cell r="P1462">
            <v>29</v>
          </cell>
          <cell r="R1462">
            <v>16</v>
          </cell>
          <cell r="AC1462">
            <v>329.80500000000001</v>
          </cell>
          <cell r="AN1462">
            <v>0</v>
          </cell>
        </row>
        <row r="1463">
          <cell r="A1463">
            <v>45108</v>
          </cell>
          <cell r="H1463" t="str">
            <v>VIGILANTE ARMADO - 12X36 DIURNO</v>
          </cell>
          <cell r="P1463">
            <v>1</v>
          </cell>
          <cell r="R1463">
            <v>1</v>
          </cell>
          <cell r="AC1463">
            <v>21.986999999999998</v>
          </cell>
          <cell r="AN1463">
            <v>0</v>
          </cell>
        </row>
        <row r="1464">
          <cell r="A1464">
            <v>45108</v>
          </cell>
          <cell r="H1464" t="str">
            <v>VIGILANTE ARMADO - 12X36 DIURNO</v>
          </cell>
          <cell r="P1464">
            <v>30</v>
          </cell>
          <cell r="R1464">
            <v>15</v>
          </cell>
          <cell r="AC1464">
            <v>329.80500000000001</v>
          </cell>
          <cell r="AN1464">
            <v>0</v>
          </cell>
        </row>
        <row r="1465">
          <cell r="A1465">
            <v>45108</v>
          </cell>
          <cell r="H1465" t="str">
            <v>VIGILANTE ARMADO - 12X36 NOTURNO</v>
          </cell>
          <cell r="P1465">
            <v>29</v>
          </cell>
          <cell r="R1465">
            <v>16</v>
          </cell>
          <cell r="AC1465">
            <v>329.80500000000001</v>
          </cell>
          <cell r="AN1465">
            <v>0</v>
          </cell>
        </row>
        <row r="1466">
          <cell r="A1466">
            <v>45108</v>
          </cell>
          <cell r="H1466" t="str">
            <v>VIGILANTE ARMADO - 12X36 NOTURNO</v>
          </cell>
          <cell r="P1466">
            <v>1</v>
          </cell>
          <cell r="R1466">
            <v>1</v>
          </cell>
          <cell r="AC1466">
            <v>21.986999999999998</v>
          </cell>
          <cell r="AN1466">
            <v>0</v>
          </cell>
        </row>
        <row r="1467">
          <cell r="A1467">
            <v>45108</v>
          </cell>
          <cell r="H1467" t="str">
            <v>VIGILANTE ARMADO - 220 H</v>
          </cell>
          <cell r="P1467">
            <v>30</v>
          </cell>
          <cell r="R1467">
            <v>21</v>
          </cell>
          <cell r="AC1467">
            <v>461.72699999999998</v>
          </cell>
          <cell r="AN1467">
            <v>0</v>
          </cell>
        </row>
        <row r="1468">
          <cell r="A1468">
            <v>45108</v>
          </cell>
          <cell r="H1468" t="str">
            <v>VIGILANTE ARMADO - 220 H</v>
          </cell>
          <cell r="P1468">
            <v>10</v>
          </cell>
          <cell r="R1468">
            <v>6</v>
          </cell>
          <cell r="AC1468">
            <v>87.947999999999993</v>
          </cell>
          <cell r="AN1468">
            <v>0</v>
          </cell>
        </row>
        <row r="1469">
          <cell r="A1469">
            <v>45108</v>
          </cell>
          <cell r="H1469" t="str">
            <v>VIGILANTE ARMADO - 220 H</v>
          </cell>
          <cell r="P1469">
            <v>2</v>
          </cell>
          <cell r="R1469">
            <v>2</v>
          </cell>
          <cell r="AC1469">
            <v>43.973999999999997</v>
          </cell>
          <cell r="AN1469">
            <v>0</v>
          </cell>
        </row>
        <row r="1470">
          <cell r="A1470">
            <v>45108</v>
          </cell>
          <cell r="H1470" t="str">
            <v>VIGILANTE ARMADO - 220 H</v>
          </cell>
          <cell r="P1470">
            <v>20</v>
          </cell>
          <cell r="R1470">
            <v>15</v>
          </cell>
          <cell r="AC1470">
            <v>329.80500000000001</v>
          </cell>
          <cell r="AN1470">
            <v>0</v>
          </cell>
        </row>
        <row r="1471">
          <cell r="A1471">
            <v>45108</v>
          </cell>
          <cell r="H1471" t="str">
            <v>VIGILANTE ARMADO - 12X36 DIURNO</v>
          </cell>
          <cell r="P1471">
            <v>30</v>
          </cell>
          <cell r="R1471">
            <v>15</v>
          </cell>
          <cell r="AC1471">
            <v>329.80500000000001</v>
          </cell>
          <cell r="AN1471">
            <v>0</v>
          </cell>
        </row>
        <row r="1472">
          <cell r="A1472">
            <v>45108</v>
          </cell>
          <cell r="H1472" t="str">
            <v>VIGILANTE ARMADO - 12X36 DIURNO</v>
          </cell>
          <cell r="P1472">
            <v>30</v>
          </cell>
          <cell r="R1472">
            <v>16</v>
          </cell>
          <cell r="AC1472">
            <v>351.79199999999997</v>
          </cell>
          <cell r="AN1472">
            <v>0</v>
          </cell>
        </row>
        <row r="1473">
          <cell r="A1473">
            <v>45108</v>
          </cell>
          <cell r="H1473" t="str">
            <v>VIGILANTE ARMADO - 12X36 NOTURNO</v>
          </cell>
          <cell r="P1473">
            <v>30</v>
          </cell>
          <cell r="R1473">
            <v>15</v>
          </cell>
          <cell r="AC1473">
            <v>329.80500000000001</v>
          </cell>
          <cell r="AN1473">
            <v>0</v>
          </cell>
        </row>
        <row r="1474">
          <cell r="A1474">
            <v>45108</v>
          </cell>
          <cell r="H1474" t="str">
            <v>VIGILANTE ARMADO - 12X36 NOTURNO</v>
          </cell>
          <cell r="P1474">
            <v>30</v>
          </cell>
          <cell r="R1474">
            <v>16</v>
          </cell>
          <cell r="AC1474">
            <v>351.79199999999997</v>
          </cell>
          <cell r="AN1474">
            <v>0</v>
          </cell>
        </row>
        <row r="1475">
          <cell r="A1475">
            <v>45108</v>
          </cell>
          <cell r="H1475" t="str">
            <v>VIGILANTE ARMADO - 12X36 NOTURNO</v>
          </cell>
          <cell r="P1475">
            <v>30</v>
          </cell>
          <cell r="R1475">
            <v>15</v>
          </cell>
          <cell r="AC1475">
            <v>329.80500000000001</v>
          </cell>
          <cell r="AN1475">
            <v>0</v>
          </cell>
        </row>
        <row r="1476">
          <cell r="A1476">
            <v>45108</v>
          </cell>
          <cell r="H1476" t="str">
            <v>VIGILANTE ARMADO - 12X36 DIURNO</v>
          </cell>
          <cell r="P1476">
            <v>30</v>
          </cell>
          <cell r="R1476">
            <v>15</v>
          </cell>
          <cell r="AC1476">
            <v>329.80500000000001</v>
          </cell>
          <cell r="AN1476">
            <v>0</v>
          </cell>
        </row>
        <row r="1477">
          <cell r="A1477">
            <v>45108</v>
          </cell>
          <cell r="H1477" t="str">
            <v>VIGILANTE ARMADO - 12X36 DIURNO</v>
          </cell>
          <cell r="P1477">
            <v>30</v>
          </cell>
          <cell r="R1477">
            <v>16</v>
          </cell>
          <cell r="AC1477">
            <v>351.79199999999997</v>
          </cell>
          <cell r="AN1477">
            <v>0</v>
          </cell>
        </row>
        <row r="1478">
          <cell r="A1478">
            <v>45108</v>
          </cell>
          <cell r="H1478" t="str">
            <v>VIGILANTE ARMADO - 12X36 NOTURNO</v>
          </cell>
          <cell r="P1478">
            <v>30</v>
          </cell>
          <cell r="R1478">
            <v>16</v>
          </cell>
          <cell r="AC1478">
            <v>351.79199999999997</v>
          </cell>
          <cell r="AN1478">
            <v>0</v>
          </cell>
        </row>
        <row r="1479">
          <cell r="A1479">
            <v>45108</v>
          </cell>
          <cell r="H1479" t="str">
            <v>VIGILANTE ARMADO - 220 H</v>
          </cell>
          <cell r="P1479">
            <v>19</v>
          </cell>
          <cell r="R1479">
            <v>16</v>
          </cell>
          <cell r="AC1479">
            <v>285.83099999999996</v>
          </cell>
          <cell r="AN1479">
            <v>0</v>
          </cell>
        </row>
        <row r="1480">
          <cell r="A1480">
            <v>45108</v>
          </cell>
          <cell r="H1480" t="str">
            <v>VIGILANTE ARMADO - 220 H</v>
          </cell>
          <cell r="P1480">
            <v>2</v>
          </cell>
          <cell r="R1480">
            <v>2</v>
          </cell>
          <cell r="AC1480">
            <v>43.973999999999997</v>
          </cell>
          <cell r="AN1480">
            <v>0</v>
          </cell>
        </row>
        <row r="1481">
          <cell r="A1481">
            <v>45108</v>
          </cell>
          <cell r="H1481" t="str">
            <v>VIGILANTE ARMADO - 220 H</v>
          </cell>
          <cell r="P1481">
            <v>1</v>
          </cell>
          <cell r="R1481">
            <v>1</v>
          </cell>
          <cell r="AC1481">
            <v>21.986999999999998</v>
          </cell>
          <cell r="AN1481">
            <v>0</v>
          </cell>
        </row>
        <row r="1482">
          <cell r="A1482">
            <v>45108</v>
          </cell>
          <cell r="H1482" t="str">
            <v>VIGILANTE ARMADO - 220 H</v>
          </cell>
          <cell r="P1482">
            <v>3</v>
          </cell>
          <cell r="R1482">
            <v>7</v>
          </cell>
          <cell r="AC1482">
            <v>153.90899999999999</v>
          </cell>
          <cell r="AN1482">
            <v>0</v>
          </cell>
        </row>
        <row r="1483">
          <cell r="A1483">
            <v>45108</v>
          </cell>
          <cell r="H1483" t="str">
            <v>VIGILANTE ARMADO - 220 H</v>
          </cell>
          <cell r="P1483">
            <v>2</v>
          </cell>
          <cell r="R1483">
            <v>5</v>
          </cell>
          <cell r="AC1483">
            <v>109.935</v>
          </cell>
          <cell r="AN1483">
            <v>0</v>
          </cell>
        </row>
        <row r="1484">
          <cell r="A1484">
            <v>45108</v>
          </cell>
          <cell r="H1484" t="str">
            <v>VIGILANTE ARMADO - 12X36 DIURNO</v>
          </cell>
          <cell r="P1484">
            <v>30</v>
          </cell>
          <cell r="R1484">
            <v>15</v>
          </cell>
          <cell r="AC1484">
            <v>329.80500000000001</v>
          </cell>
          <cell r="AN1484">
            <v>0</v>
          </cell>
        </row>
        <row r="1485">
          <cell r="A1485">
            <v>45108</v>
          </cell>
          <cell r="H1485" t="str">
            <v>VIGILANTE ARMADO - 12X36 DIURNO</v>
          </cell>
          <cell r="P1485">
            <v>30</v>
          </cell>
          <cell r="R1485">
            <v>16</v>
          </cell>
          <cell r="AC1485">
            <v>351.79199999999997</v>
          </cell>
          <cell r="AN1485">
            <v>0</v>
          </cell>
        </row>
        <row r="1486">
          <cell r="A1486">
            <v>45108</v>
          </cell>
          <cell r="H1486" t="str">
            <v>VIGILANTE ARMADO - 12X36 NOTURNO</v>
          </cell>
          <cell r="P1486">
            <v>30</v>
          </cell>
          <cell r="R1486">
            <v>15</v>
          </cell>
          <cell r="AC1486">
            <v>329.80500000000001</v>
          </cell>
          <cell r="AN1486">
            <v>0</v>
          </cell>
        </row>
        <row r="1487">
          <cell r="A1487">
            <v>45108</v>
          </cell>
          <cell r="H1487" t="str">
            <v>VIGILANTE ARMADO - 12X36 NOTURNO</v>
          </cell>
          <cell r="P1487">
            <v>25</v>
          </cell>
          <cell r="R1487">
            <v>16</v>
          </cell>
          <cell r="AC1487">
            <v>285.83099999999996</v>
          </cell>
          <cell r="AN1487">
            <v>0</v>
          </cell>
        </row>
        <row r="1488">
          <cell r="A1488">
            <v>45108</v>
          </cell>
          <cell r="H1488" t="str">
            <v>VIGILANTE ARMADO - 12X36 NOTURNO</v>
          </cell>
          <cell r="P1488">
            <v>5</v>
          </cell>
          <cell r="R1488">
            <v>3</v>
          </cell>
          <cell r="AC1488">
            <v>65.960999999999999</v>
          </cell>
          <cell r="AN1488">
            <v>0</v>
          </cell>
        </row>
        <row r="1489">
          <cell r="A1489">
            <v>45108</v>
          </cell>
          <cell r="H1489" t="str">
            <v>VIGILANTE ARMADO - 220 H</v>
          </cell>
          <cell r="P1489">
            <v>30</v>
          </cell>
          <cell r="R1489">
            <v>21</v>
          </cell>
          <cell r="AC1489">
            <v>461.72699999999998</v>
          </cell>
          <cell r="AN1489">
            <v>0</v>
          </cell>
        </row>
        <row r="1490">
          <cell r="A1490">
            <v>45108</v>
          </cell>
          <cell r="H1490" t="str">
            <v>VIGILANTE ARMADO - 12X36 DIURNO</v>
          </cell>
          <cell r="P1490">
            <v>30</v>
          </cell>
          <cell r="R1490">
            <v>15</v>
          </cell>
          <cell r="AC1490">
            <v>329.80500000000001</v>
          </cell>
          <cell r="AN1490">
            <v>0</v>
          </cell>
        </row>
        <row r="1491">
          <cell r="A1491">
            <v>45108</v>
          </cell>
          <cell r="H1491" t="str">
            <v>VIGILANTE ARMADO - 12X36 NOTURNO</v>
          </cell>
          <cell r="P1491">
            <v>8</v>
          </cell>
          <cell r="R1491">
            <v>4</v>
          </cell>
          <cell r="AC1491">
            <v>87.947999999999993</v>
          </cell>
          <cell r="AN1491">
            <v>0</v>
          </cell>
        </row>
        <row r="1492">
          <cell r="A1492">
            <v>45108</v>
          </cell>
          <cell r="H1492" t="str">
            <v>VIGILANTE ARMADO - 12X36 NOTURNO</v>
          </cell>
          <cell r="P1492">
            <v>22</v>
          </cell>
          <cell r="R1492">
            <v>12</v>
          </cell>
          <cell r="AC1492">
            <v>263.84399999999999</v>
          </cell>
          <cell r="AN1492">
            <v>0</v>
          </cell>
        </row>
        <row r="1493">
          <cell r="A1493">
            <v>45108</v>
          </cell>
          <cell r="H1493" t="str">
            <v>VIGILANTE ARMADO - 12X36 NOTURNO</v>
          </cell>
          <cell r="P1493">
            <v>23</v>
          </cell>
          <cell r="R1493">
            <v>12</v>
          </cell>
          <cell r="AC1493">
            <v>263.84399999999999</v>
          </cell>
          <cell r="AN1493">
            <v>0</v>
          </cell>
        </row>
        <row r="1494">
          <cell r="A1494">
            <v>45108</v>
          </cell>
          <cell r="H1494" t="str">
            <v>VIGILANTE ARMADO - 12X36 NOTURNO</v>
          </cell>
          <cell r="P1494">
            <v>7</v>
          </cell>
          <cell r="R1494">
            <v>3</v>
          </cell>
          <cell r="AC1494">
            <v>65.960999999999999</v>
          </cell>
          <cell r="AN1494">
            <v>0</v>
          </cell>
        </row>
        <row r="1495">
          <cell r="A1495">
            <v>45108</v>
          </cell>
          <cell r="H1495" t="str">
            <v>VIGILANTE ARMADO - 12X36 DIURNO</v>
          </cell>
          <cell r="P1495">
            <v>30</v>
          </cell>
          <cell r="R1495">
            <v>16</v>
          </cell>
          <cell r="AC1495">
            <v>351.79199999999997</v>
          </cell>
          <cell r="AN1495">
            <v>0</v>
          </cell>
        </row>
        <row r="1496">
          <cell r="AC1496">
            <v>393521.8049999983</v>
          </cell>
          <cell r="AN1496">
            <v>11217.267319999983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1">
          <cell r="H1"/>
          <cell r="BJ1"/>
        </row>
        <row r="2">
          <cell r="H2"/>
          <cell r="BJ2"/>
        </row>
        <row r="3">
          <cell r="H3"/>
          <cell r="BJ3"/>
        </row>
        <row r="4">
          <cell r="H4"/>
          <cell r="BJ4"/>
        </row>
        <row r="5">
          <cell r="H5" t="str">
            <v xml:space="preserve">DATA FINAL </v>
          </cell>
          <cell r="BJ5"/>
        </row>
        <row r="6">
          <cell r="H6"/>
          <cell r="BJ6"/>
        </row>
        <row r="7">
          <cell r="H7" t="str">
            <v>CARGO</v>
          </cell>
          <cell r="BJ7"/>
        </row>
        <row r="8">
          <cell r="H8"/>
          <cell r="BJ8" t="str">
            <v>SUBMÓDULO 4.2</v>
          </cell>
        </row>
        <row r="9">
          <cell r="H9"/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392.05908906666662</v>
          </cell>
        </row>
        <row r="13">
          <cell r="H13" t="str">
            <v>VIGILANTE ARMADO - 220 H</v>
          </cell>
          <cell r="BJ13">
            <v>392.05908906666662</v>
          </cell>
        </row>
        <row r="14">
          <cell r="H14" t="str">
            <v>VIGILANTE ARMADO - 220 H</v>
          </cell>
          <cell r="BJ14">
            <v>392.05908906666662</v>
          </cell>
        </row>
        <row r="15">
          <cell r="H15" t="str">
            <v>VIGILANTE ARMADO - 220 H</v>
          </cell>
          <cell r="BJ15">
            <v>392.05908906666662</v>
          </cell>
        </row>
        <row r="16">
          <cell r="H16" t="str">
            <v>VIGILANTE ARMADO - 12X36 NOTURNO</v>
          </cell>
          <cell r="BJ16">
            <v>361.85638178181819</v>
          </cell>
        </row>
        <row r="17">
          <cell r="H17" t="str">
            <v>VIGILANTE ARMADO - 12X36 NOTURNO</v>
          </cell>
          <cell r="BJ17">
            <v>361.85638178181819</v>
          </cell>
        </row>
        <row r="18">
          <cell r="H18" t="str">
            <v>VIGILANTE ARMADO - 12X36 NOTURNO</v>
          </cell>
          <cell r="BJ18">
            <v>361.85638178181819</v>
          </cell>
        </row>
        <row r="19">
          <cell r="H19" t="str">
            <v>VIGILANTE ARMADO - 12X36 DIURNO</v>
          </cell>
          <cell r="BJ19">
            <v>302.23388</v>
          </cell>
        </row>
        <row r="20">
          <cell r="H20" t="str">
            <v>VIGILANTE ARMADO - 12X36 NOTURNO</v>
          </cell>
          <cell r="BJ20">
            <v>361.85638178181819</v>
          </cell>
        </row>
        <row r="21">
          <cell r="H21" t="str">
            <v>VIGILANTE ARMADO - 12X36 NOTURNO</v>
          </cell>
          <cell r="BJ21">
            <v>361.85638178181819</v>
          </cell>
        </row>
        <row r="22">
          <cell r="H22" t="str">
            <v>VIGILANTE ARMADO - 12X36 NOTURNO</v>
          </cell>
          <cell r="BJ22">
            <v>0</v>
          </cell>
        </row>
        <row r="23">
          <cell r="H23" t="str">
            <v>VIGILANTE ARMADO - 12X36 DIURNO</v>
          </cell>
          <cell r="BJ23">
            <v>302.23388</v>
          </cell>
        </row>
        <row r="24">
          <cell r="H24" t="str">
            <v>VIGILANTE ARMADO - 12X36 NOTURNO</v>
          </cell>
          <cell r="BJ24">
            <v>0</v>
          </cell>
        </row>
        <row r="25">
          <cell r="H25" t="str">
            <v>VIGILANTE ARMADO - 12X36 DIURNO</v>
          </cell>
          <cell r="BJ25">
            <v>0</v>
          </cell>
        </row>
        <row r="26">
          <cell r="H26" t="str">
            <v>VIGILANTE ARMADO - 12X36 NOTURNO</v>
          </cell>
          <cell r="BJ26">
            <v>361.85638178181819</v>
          </cell>
        </row>
        <row r="27">
          <cell r="H27" t="str">
            <v>VIGILANTE ARMADO - 220 H</v>
          </cell>
          <cell r="BJ27">
            <v>392.05908906666662</v>
          </cell>
        </row>
        <row r="28">
          <cell r="H28" t="str">
            <v>VIGILANTE ARMADO - 12X36 DIURNO</v>
          </cell>
          <cell r="BJ28">
            <v>302.23388</v>
          </cell>
        </row>
        <row r="29">
          <cell r="H29" t="str">
            <v>VIGILANTE ARMADO - 220 H</v>
          </cell>
          <cell r="BJ29">
            <v>392.05908906666662</v>
          </cell>
        </row>
        <row r="30">
          <cell r="H30" t="str">
            <v>VIGILANTE ARMADO - 12X36 NOTURNO</v>
          </cell>
          <cell r="BJ30">
            <v>361.85638178181819</v>
          </cell>
        </row>
        <row r="31">
          <cell r="H31" t="str">
            <v>VIGILANTE ARMADO - 12X36 NOTURNO</v>
          </cell>
          <cell r="BJ31">
            <v>361.85638178181819</v>
          </cell>
        </row>
        <row r="32">
          <cell r="H32" t="str">
            <v>VIGILANTE ARMADO - 12X36 NOTURNO</v>
          </cell>
          <cell r="BJ32">
            <v>0</v>
          </cell>
        </row>
        <row r="33">
          <cell r="H33" t="str">
            <v>VIGILANTE ARMADO - 12X36 DIURNO</v>
          </cell>
          <cell r="BJ33">
            <v>0</v>
          </cell>
        </row>
        <row r="34">
          <cell r="H34" t="str">
            <v>VIGILANTE ARMADO - 12X36 DIURNO</v>
          </cell>
          <cell r="BJ34">
            <v>302.23388</v>
          </cell>
        </row>
        <row r="35">
          <cell r="H35" t="str">
            <v>VIGILANTE ARMADO - 12X36 DIURNO</v>
          </cell>
          <cell r="BJ35">
            <v>0</v>
          </cell>
        </row>
        <row r="36">
          <cell r="H36" t="str">
            <v>VIGILANTE ARMADO - 12X36 DIURNO</v>
          </cell>
          <cell r="BJ36">
            <v>302.23388</v>
          </cell>
        </row>
        <row r="37">
          <cell r="H37" t="str">
            <v>VIGILANTE ARMADO - 12X36 DIURNO</v>
          </cell>
          <cell r="BJ37">
            <v>0</v>
          </cell>
        </row>
        <row r="38">
          <cell r="H38" t="str">
            <v>VIGILANTE ARMADO - 12X36 DIURNO</v>
          </cell>
          <cell r="BJ38">
            <v>302.23388</v>
          </cell>
        </row>
        <row r="39">
          <cell r="H39" t="str">
            <v>VIGILANTE ARMADO - 12X36 DIURNO</v>
          </cell>
          <cell r="BJ39">
            <v>302.23388</v>
          </cell>
        </row>
        <row r="40">
          <cell r="H40" t="str">
            <v>VIGILANTE ARMADO - 12X36 DIURNO</v>
          </cell>
          <cell r="BJ40">
            <v>302.23388</v>
          </cell>
        </row>
        <row r="41">
          <cell r="H41" t="str">
            <v>VIGILANTE ARMADO - 220 H</v>
          </cell>
          <cell r="BJ41">
            <v>392.05908906666662</v>
          </cell>
        </row>
        <row r="42">
          <cell r="H42" t="str">
            <v>VIGILANTE ARMADO - 12X36 NOTURNO</v>
          </cell>
          <cell r="BJ42">
            <v>361.85638178181819</v>
          </cell>
        </row>
        <row r="43">
          <cell r="H43" t="str">
            <v>VIGILANTE ARMADO - 12X36 NOTURNO</v>
          </cell>
          <cell r="BJ43">
            <v>0</v>
          </cell>
        </row>
        <row r="44">
          <cell r="H44" t="str">
            <v>VIGILANTE ARMADO - 220 H</v>
          </cell>
          <cell r="BJ44">
            <v>392.05908906666662</v>
          </cell>
        </row>
        <row r="45">
          <cell r="H45" t="str">
            <v>VIGILANTE ARMADO - 12X36 DIURNO</v>
          </cell>
          <cell r="BJ45">
            <v>0</v>
          </cell>
        </row>
        <row r="46">
          <cell r="H46" t="str">
            <v>VIGILANTE ARMADO - 220 H</v>
          </cell>
          <cell r="BJ46">
            <v>392.05908906666662</v>
          </cell>
        </row>
        <row r="47">
          <cell r="H47" t="str">
            <v>VIGILANTE ARMADO - 12X36 DIURNO</v>
          </cell>
          <cell r="BJ47">
            <v>0</v>
          </cell>
        </row>
        <row r="48">
          <cell r="H48" t="str">
            <v>VIGILANTE ARMADO - 12X36 DIURNO</v>
          </cell>
          <cell r="BJ48">
            <v>302.23388</v>
          </cell>
        </row>
        <row r="49">
          <cell r="H49" t="str">
            <v>VIGILANTE ARMADO - 12X36 DIURNO</v>
          </cell>
          <cell r="BJ49">
            <v>302.23388</v>
          </cell>
        </row>
        <row r="50">
          <cell r="H50" t="str">
            <v>VIGILANTE ARMADO - 12X36 DIURNO</v>
          </cell>
          <cell r="BJ50">
            <v>0</v>
          </cell>
        </row>
        <row r="51">
          <cell r="H51" t="str">
            <v>VIGILANTE ARMADO - 220 H</v>
          </cell>
          <cell r="BJ51">
            <v>392.05908906666662</v>
          </cell>
        </row>
        <row r="52">
          <cell r="H52" t="str">
            <v>VIGILANTE ARMADO - 12X36 DIURNO</v>
          </cell>
          <cell r="BJ52">
            <v>0</v>
          </cell>
        </row>
        <row r="53">
          <cell r="H53" t="str">
            <v>VIGILANTE ARMADO - 12X36 DIURNO</v>
          </cell>
          <cell r="BJ53">
            <v>302.23388</v>
          </cell>
        </row>
        <row r="54">
          <cell r="H54" t="str">
            <v>VIGILANTE ARMADO - 220 H</v>
          </cell>
          <cell r="BJ54">
            <v>392.05908906666662</v>
          </cell>
        </row>
        <row r="55">
          <cell r="H55" t="str">
            <v>VIGILANTE ARMADO - 12X36 NOTURNO</v>
          </cell>
          <cell r="BJ55">
            <v>0</v>
          </cell>
        </row>
        <row r="56">
          <cell r="H56" t="str">
            <v>VIGILANTE ARMADO - 12X36 DIURNO</v>
          </cell>
          <cell r="BJ56">
            <v>302.23388</v>
          </cell>
        </row>
        <row r="57">
          <cell r="H57" t="str">
            <v>VIGILANTE ARMADO - 12X36 DIURNO</v>
          </cell>
          <cell r="BJ57">
            <v>302.23388</v>
          </cell>
        </row>
        <row r="58">
          <cell r="H58" t="str">
            <v>VIGILANTE ARMADO - 12X36 DIURNO</v>
          </cell>
          <cell r="BJ58">
            <v>0</v>
          </cell>
        </row>
        <row r="59">
          <cell r="H59" t="str">
            <v>VIGILANTE ARMADO - 220 H</v>
          </cell>
          <cell r="BJ59">
            <v>392.05908906666662</v>
          </cell>
        </row>
        <row r="60">
          <cell r="H60" t="str">
            <v>VIGILANTE ARMADO - 12X36 DIURNO</v>
          </cell>
          <cell r="BJ60">
            <v>302.23388</v>
          </cell>
        </row>
        <row r="61">
          <cell r="H61" t="str">
            <v>VIGILANTE ARMADO - 12X36 NOTURNO</v>
          </cell>
          <cell r="BJ61">
            <v>361.85638178181819</v>
          </cell>
        </row>
        <row r="62">
          <cell r="H62" t="str">
            <v>VIGILANTE ARMADO - 12X36 DIURNO</v>
          </cell>
          <cell r="BJ62">
            <v>0</v>
          </cell>
        </row>
        <row r="63">
          <cell r="H63" t="str">
            <v>VIGILANTE ARMADO - 12X36 DIURNO</v>
          </cell>
          <cell r="BJ63">
            <v>0</v>
          </cell>
        </row>
        <row r="64">
          <cell r="H64" t="str">
            <v>VIGILANTE ARMADO - 12X36 DIURNO</v>
          </cell>
          <cell r="BJ64">
            <v>0</v>
          </cell>
        </row>
        <row r="65">
          <cell r="H65" t="str">
            <v>VIGILANTE ARMADO - 12X36 DIURNO</v>
          </cell>
          <cell r="BJ65">
            <v>302.23388</v>
          </cell>
        </row>
        <row r="66">
          <cell r="H66" t="str">
            <v>VIGILANTE ARMADO - 12X36 NOTURNO</v>
          </cell>
          <cell r="BJ66">
            <v>361.85638178181819</v>
          </cell>
        </row>
        <row r="67">
          <cell r="H67" t="str">
            <v>VIGILANTE ARMADO - 12X36 NOTURNO</v>
          </cell>
          <cell r="BJ67">
            <v>0</v>
          </cell>
        </row>
        <row r="68">
          <cell r="H68" t="str">
            <v>VIGILANTE ARMADO - 12X36 DIURNO</v>
          </cell>
          <cell r="BJ68">
            <v>302.23388</v>
          </cell>
        </row>
        <row r="69">
          <cell r="H69" t="str">
            <v>VIGILANTE ARMADO - 12X36 NOTURNO</v>
          </cell>
          <cell r="BJ69">
            <v>0</v>
          </cell>
        </row>
        <row r="70">
          <cell r="H70" t="str">
            <v>VIGILANTE ARMADO - 12X36 NOTURNO</v>
          </cell>
          <cell r="BJ70">
            <v>361.85638178181819</v>
          </cell>
        </row>
        <row r="71">
          <cell r="H71" t="str">
            <v>VIGILANTE ARMADO - 12X36 DIURNO</v>
          </cell>
          <cell r="BJ71">
            <v>302.23388</v>
          </cell>
        </row>
        <row r="72">
          <cell r="H72" t="str">
            <v>VIGILANTE ARMADO - 12X36 DIURNO</v>
          </cell>
          <cell r="BJ72">
            <v>302.23388</v>
          </cell>
        </row>
        <row r="73">
          <cell r="H73" t="str">
            <v>VIGILANTE ARMADO - 220 H</v>
          </cell>
          <cell r="BJ73">
            <v>0</v>
          </cell>
        </row>
        <row r="74">
          <cell r="H74" t="str">
            <v>VIGILANTE ARMADO - 220 H</v>
          </cell>
          <cell r="BJ74">
            <v>392.05908906666662</v>
          </cell>
        </row>
        <row r="75">
          <cell r="H75" t="str">
            <v>VIGILANTE ARMADO - 12X36 DIURNO</v>
          </cell>
          <cell r="BJ75">
            <v>302.23388</v>
          </cell>
        </row>
        <row r="76">
          <cell r="H76" t="str">
            <v>VIGILANTE ARMADO - 12X36 DIURNO</v>
          </cell>
          <cell r="BJ76">
            <v>0</v>
          </cell>
        </row>
        <row r="77">
          <cell r="H77" t="str">
            <v>VIGILANTE ARMADO - 12X36 NOTURNO</v>
          </cell>
          <cell r="BJ77">
            <v>0</v>
          </cell>
        </row>
        <row r="78">
          <cell r="H78" t="str">
            <v>VIGILANTE ARMADO - 220 H</v>
          </cell>
          <cell r="BJ78">
            <v>0</v>
          </cell>
        </row>
        <row r="79">
          <cell r="H79" t="str">
            <v>VIGILANTE ARMADO - 12X36 DIURNO</v>
          </cell>
          <cell r="BJ79">
            <v>302.23388</v>
          </cell>
        </row>
        <row r="80">
          <cell r="H80" t="str">
            <v>VIGILANTE ARMADO - 12X36 DIURNO</v>
          </cell>
          <cell r="BJ80">
            <v>0</v>
          </cell>
        </row>
        <row r="81">
          <cell r="H81" t="str">
            <v>VIGILANTE ARMADO - 12X36 DIURNO</v>
          </cell>
          <cell r="BJ81">
            <v>302.23388</v>
          </cell>
        </row>
        <row r="82">
          <cell r="H82" t="str">
            <v>VIGILANTE ARMADO - 12X36 DIURNO</v>
          </cell>
          <cell r="BJ82">
            <v>302.23388</v>
          </cell>
        </row>
        <row r="83">
          <cell r="H83" t="str">
            <v>VIGILANTE ARMADO - 12X36 DIURNO</v>
          </cell>
          <cell r="BJ83">
            <v>0</v>
          </cell>
        </row>
        <row r="84">
          <cell r="H84" t="str">
            <v>VIGILANTE ARMADO - 220 H</v>
          </cell>
          <cell r="BJ84">
            <v>392.05908906666662</v>
          </cell>
        </row>
        <row r="85">
          <cell r="H85" t="str">
            <v>VIGILANTE ARMADO - 220 H</v>
          </cell>
          <cell r="BJ85">
            <v>0</v>
          </cell>
        </row>
        <row r="86">
          <cell r="H86" t="str">
            <v>VIGILANTE ARMADO - 220 H</v>
          </cell>
          <cell r="BJ86">
            <v>392.05908906666662</v>
          </cell>
        </row>
        <row r="87">
          <cell r="H87" t="str">
            <v>VIGILANTE ARMADO - 220 H</v>
          </cell>
          <cell r="BJ87">
            <v>392.05908906666662</v>
          </cell>
        </row>
        <row r="88">
          <cell r="H88" t="str">
            <v>VIGILANTE ARMADO - 220 H</v>
          </cell>
          <cell r="BJ88">
            <v>392.05908906666662</v>
          </cell>
        </row>
        <row r="89">
          <cell r="H89" t="str">
            <v>VIGILANTE ARMADO - 220 H</v>
          </cell>
          <cell r="BJ89">
            <v>0</v>
          </cell>
        </row>
        <row r="90">
          <cell r="H90" t="str">
            <v>VIGILANTE ARMADO - 220 H</v>
          </cell>
          <cell r="BJ90">
            <v>392.05908906666662</v>
          </cell>
        </row>
        <row r="91">
          <cell r="H91" t="str">
            <v>VIGILANTE ARMADO - 12X36 NOTURNO</v>
          </cell>
          <cell r="BJ91">
            <v>361.85638178181819</v>
          </cell>
        </row>
        <row r="92">
          <cell r="H92" t="str">
            <v>VIGILANTE ARMADO - 12X36 NOTURNO</v>
          </cell>
          <cell r="BJ92">
            <v>361.85638178181819</v>
          </cell>
        </row>
        <row r="93">
          <cell r="H93" t="str">
            <v>VIGILANTE ARMADO - 12X36 DIURNO</v>
          </cell>
          <cell r="BJ93">
            <v>302.23388</v>
          </cell>
        </row>
        <row r="94">
          <cell r="H94" t="str">
            <v>VIGILANTE ARMADO - 12X36 DIURNO</v>
          </cell>
          <cell r="BJ94">
            <v>0</v>
          </cell>
        </row>
        <row r="95">
          <cell r="H95" t="str">
            <v>VIGILANTE ARMADO - 12X36 DIURNO</v>
          </cell>
          <cell r="BJ95">
            <v>302.23388</v>
          </cell>
        </row>
        <row r="96">
          <cell r="H96" t="str">
            <v>VIGILANTE ARMADO - 220 H</v>
          </cell>
          <cell r="BJ96">
            <v>392.05908906666662</v>
          </cell>
        </row>
        <row r="97">
          <cell r="H97" t="str">
            <v>VIGILANTE ARMADO - 220 H</v>
          </cell>
          <cell r="BJ97">
            <v>392.05908906666662</v>
          </cell>
        </row>
        <row r="98">
          <cell r="H98" t="str">
            <v>VIGILANTE ARMADO - 220 H</v>
          </cell>
          <cell r="BJ98">
            <v>392.05908906666662</v>
          </cell>
        </row>
        <row r="99">
          <cell r="H99" t="str">
            <v>VIGILANTE ARMADO - 12X36 DIURNO</v>
          </cell>
          <cell r="BJ99">
            <v>302.23388</v>
          </cell>
        </row>
        <row r="100">
          <cell r="H100" t="str">
            <v>VIGILANTE ARMADO - 12X36 NOTURNO</v>
          </cell>
          <cell r="BJ100">
            <v>361.85638178181819</v>
          </cell>
        </row>
        <row r="101">
          <cell r="H101" t="str">
            <v>VIGILANTE ARMADO - 12X36 DIURNO</v>
          </cell>
          <cell r="BJ101">
            <v>302.23388</v>
          </cell>
        </row>
        <row r="102">
          <cell r="H102" t="str">
            <v>VIGILANTE ARMADO - 12X36 NOTURNO</v>
          </cell>
          <cell r="BJ102">
            <v>361.85638178181819</v>
          </cell>
        </row>
        <row r="103">
          <cell r="H103" t="str">
            <v>VIGILANTE ARMADO - 220 H</v>
          </cell>
          <cell r="BJ103">
            <v>0</v>
          </cell>
        </row>
        <row r="104">
          <cell r="H104" t="str">
            <v>VIGILANTE ARMADO - 220 H</v>
          </cell>
          <cell r="BJ104">
            <v>392.05908906666662</v>
          </cell>
        </row>
        <row r="105">
          <cell r="H105" t="str">
            <v>VIGILANTE ARMADO - 220 H</v>
          </cell>
          <cell r="BJ105">
            <v>392.05908906666662</v>
          </cell>
        </row>
        <row r="106">
          <cell r="H106" t="str">
            <v>VIGILANTE ARMADO - 220 H</v>
          </cell>
          <cell r="BJ106">
            <v>0</v>
          </cell>
        </row>
        <row r="107">
          <cell r="H107" t="str">
            <v>VIGILANTE ARMADO - 220 H</v>
          </cell>
          <cell r="BJ107">
            <v>0</v>
          </cell>
        </row>
        <row r="108">
          <cell r="H108" t="str">
            <v>VIGILANTE ARMADO - 220 H</v>
          </cell>
          <cell r="BJ108">
            <v>392.05908906666662</v>
          </cell>
        </row>
        <row r="109">
          <cell r="H109" t="str">
            <v>VIGILANTE ARMADO - 220 H</v>
          </cell>
          <cell r="BJ109">
            <v>392.05908906666662</v>
          </cell>
        </row>
        <row r="110">
          <cell r="H110" t="str">
            <v>VIGILANTE ARMADO - 220 H</v>
          </cell>
          <cell r="BJ110">
            <v>392.05908906666662</v>
          </cell>
        </row>
        <row r="111">
          <cell r="H111" t="str">
            <v>VIGILANTE ARMADO - 220 H</v>
          </cell>
          <cell r="BJ111">
            <v>0</v>
          </cell>
        </row>
        <row r="112">
          <cell r="H112" t="str">
            <v>VIGILANTE ARMADO - 220 H</v>
          </cell>
          <cell r="BJ112">
            <v>392.05908906666662</v>
          </cell>
        </row>
        <row r="113">
          <cell r="H113" t="str">
            <v>VIGILANTE ARMADO - 220 H</v>
          </cell>
          <cell r="BJ113">
            <v>0</v>
          </cell>
        </row>
        <row r="114">
          <cell r="H114" t="str">
            <v>VIGILANTE ARMADO - 12X36 DIURNO</v>
          </cell>
          <cell r="BJ114">
            <v>0</v>
          </cell>
        </row>
        <row r="115">
          <cell r="H115" t="str">
            <v>VIGILANTE ARMADO - 220 H</v>
          </cell>
          <cell r="BJ115">
            <v>392.05908906666662</v>
          </cell>
        </row>
        <row r="116">
          <cell r="H116" t="str">
            <v>VIGILANTE ARMADO - 220 H</v>
          </cell>
          <cell r="BJ116">
            <v>0</v>
          </cell>
        </row>
        <row r="117">
          <cell r="H117" t="str">
            <v>VIGILANTE ARMADO - 12X36 DIURNO</v>
          </cell>
          <cell r="BJ117">
            <v>302.23388</v>
          </cell>
        </row>
        <row r="118">
          <cell r="H118" t="str">
            <v>VIGILANTE ARMADO - 12X36 NOTURNO</v>
          </cell>
          <cell r="BJ118">
            <v>0</v>
          </cell>
        </row>
        <row r="119">
          <cell r="H119" t="str">
            <v>VIGILANTE ARMADO - 12X36 NOTURNO</v>
          </cell>
          <cell r="BJ119">
            <v>361.85638178181819</v>
          </cell>
        </row>
        <row r="120">
          <cell r="H120" t="str">
            <v>VIGILANTE ARMADO - 12X36 DIURNO</v>
          </cell>
          <cell r="BJ120">
            <v>302.23388</v>
          </cell>
        </row>
        <row r="121">
          <cell r="H121" t="str">
            <v>VIGILANTE ARMADO - 12X36 DIURNO</v>
          </cell>
          <cell r="BJ121">
            <v>0</v>
          </cell>
        </row>
        <row r="122">
          <cell r="H122" t="str">
            <v>VIGILANTE ARMADO - 12X36 DIURNO</v>
          </cell>
          <cell r="BJ122">
            <v>0</v>
          </cell>
        </row>
        <row r="123">
          <cell r="H123" t="str">
            <v>VIGILANTE ARMADO - 12X36 DIURNO</v>
          </cell>
          <cell r="BJ123">
            <v>0</v>
          </cell>
        </row>
        <row r="124">
          <cell r="H124" t="str">
            <v>VIGILANTE ARMADO - 12X36 NOTURNO</v>
          </cell>
          <cell r="BJ124">
            <v>361.85638178181819</v>
          </cell>
        </row>
        <row r="125">
          <cell r="H125" t="str">
            <v>VIGILANTE ARMADO - 12X36 NOTURNO</v>
          </cell>
          <cell r="BJ125">
            <v>0</v>
          </cell>
        </row>
        <row r="126">
          <cell r="H126" t="str">
            <v>VIGILANTE ARMADO - 220 H</v>
          </cell>
          <cell r="BJ126">
            <v>0</v>
          </cell>
        </row>
        <row r="127">
          <cell r="H127" t="str">
            <v>VIGILANTE ARMADO - 220 H</v>
          </cell>
          <cell r="BJ127">
            <v>392.05908906666662</v>
          </cell>
        </row>
        <row r="128">
          <cell r="H128" t="str">
            <v>VIGILANTE ARMADO - 220 H</v>
          </cell>
          <cell r="BJ128">
            <v>392.05908906666662</v>
          </cell>
        </row>
        <row r="129">
          <cell r="H129" t="str">
            <v>VIGILANTE ARMADO - 220 H</v>
          </cell>
          <cell r="BJ129">
            <v>392.05908906666662</v>
          </cell>
        </row>
        <row r="130">
          <cell r="H130" t="str">
            <v>VIGILANTE ARMADO - 12X36 NOTURNO</v>
          </cell>
          <cell r="BJ130">
            <v>0</v>
          </cell>
        </row>
        <row r="131">
          <cell r="H131" t="str">
            <v>VIGILANTE ARMADO - 12X36 NOTURNO</v>
          </cell>
          <cell r="BJ131">
            <v>0</v>
          </cell>
        </row>
        <row r="132">
          <cell r="H132" t="str">
            <v>VIGILANTE ARMADO - 12X36 NOTURNO</v>
          </cell>
          <cell r="BJ132">
            <v>0</v>
          </cell>
        </row>
        <row r="133">
          <cell r="H133" t="str">
            <v>VIGILANTE ARMADO - 220 H</v>
          </cell>
          <cell r="BJ133">
            <v>392.05908906666662</v>
          </cell>
        </row>
        <row r="134">
          <cell r="H134" t="str">
            <v>VIGILANTE ARMADO - 12X36 NOTURNO</v>
          </cell>
          <cell r="BJ134">
            <v>361.85638178181819</v>
          </cell>
        </row>
        <row r="135">
          <cell r="H135" t="str">
            <v>VIGILANTE ARMADO - 12X36 NOTURNO</v>
          </cell>
          <cell r="BJ135">
            <v>361.85638178181819</v>
          </cell>
        </row>
        <row r="136">
          <cell r="H136" t="str">
            <v>VIGILANTE ARMADO - 12X36 DIURNO</v>
          </cell>
          <cell r="BJ136">
            <v>302.23388</v>
          </cell>
        </row>
        <row r="137">
          <cell r="H137" t="str">
            <v>VIGILANTE ARMADO - 12X36 DIURNO</v>
          </cell>
          <cell r="BJ137">
            <v>302.23388</v>
          </cell>
        </row>
        <row r="138">
          <cell r="H138" t="str">
            <v>VIGILANTE ARMADO - 12X36 DIURNO</v>
          </cell>
          <cell r="BJ138">
            <v>302.23388</v>
          </cell>
        </row>
        <row r="139">
          <cell r="H139" t="str">
            <v>VIGILANTE ARMADO - 12X36 DIURNO</v>
          </cell>
          <cell r="BJ139">
            <v>302.23388</v>
          </cell>
        </row>
        <row r="140">
          <cell r="H140" t="str">
            <v>VIGILANTE ARMADO - 220 H</v>
          </cell>
          <cell r="BJ140">
            <v>392.05908906666662</v>
          </cell>
        </row>
        <row r="141">
          <cell r="H141" t="str">
            <v>VIGILANTE ARMADO - 12X36 NOTURNO</v>
          </cell>
          <cell r="BJ141">
            <v>361.85638178181819</v>
          </cell>
        </row>
        <row r="142">
          <cell r="H142" t="str">
            <v>VIGILANTE ARMADO - 12X36 NOTURNO</v>
          </cell>
          <cell r="BJ142">
            <v>361.85638178181819</v>
          </cell>
        </row>
        <row r="143">
          <cell r="H143" t="str">
            <v>VIGILANTE ARMADO - 220 H</v>
          </cell>
          <cell r="BJ143">
            <v>392.05908906666662</v>
          </cell>
        </row>
        <row r="144">
          <cell r="H144" t="str">
            <v>VIGILANTE ARMADO - 12X36 DIURNO</v>
          </cell>
          <cell r="BJ144">
            <v>302.23388</v>
          </cell>
        </row>
        <row r="145">
          <cell r="H145" t="str">
            <v>VIGILANTE ARMADO - 12X36 DIURNO</v>
          </cell>
          <cell r="BJ145">
            <v>0</v>
          </cell>
        </row>
        <row r="146">
          <cell r="H146" t="str">
            <v>VIGILANTE ARMADO - 12X36 DIURNO</v>
          </cell>
          <cell r="BJ146">
            <v>0</v>
          </cell>
        </row>
        <row r="147">
          <cell r="H147" t="str">
            <v>VIGILANTE ARMADO - 12X36 NOTURNO</v>
          </cell>
          <cell r="BJ147">
            <v>361.85638178181819</v>
          </cell>
        </row>
        <row r="148">
          <cell r="H148" t="str">
            <v>VIGILANTE ARMADO - 12X36 DIURNO</v>
          </cell>
          <cell r="BJ148">
            <v>0</v>
          </cell>
        </row>
        <row r="149">
          <cell r="H149" t="str">
            <v>VIGILANTE ARMADO - 12X36 DIURNO</v>
          </cell>
          <cell r="BJ149">
            <v>0</v>
          </cell>
        </row>
        <row r="150">
          <cell r="H150" t="str">
            <v>VIGILANTE ARMADO - 12X36 DIURNO</v>
          </cell>
          <cell r="BJ150">
            <v>302.23388</v>
          </cell>
        </row>
        <row r="151">
          <cell r="H151" t="str">
            <v>VIGILANTE ARMADO - 12X36 NOTURNO</v>
          </cell>
          <cell r="BJ151">
            <v>0</v>
          </cell>
        </row>
        <row r="152">
          <cell r="H152" t="str">
            <v>VIGILANTE ARMADO - 12X36 NOTURNO</v>
          </cell>
          <cell r="BJ152">
            <v>361.85638178181819</v>
          </cell>
        </row>
        <row r="153">
          <cell r="H153" t="str">
            <v>VIGILANTE ARMADO - 220 H</v>
          </cell>
          <cell r="BJ153">
            <v>392.05908906666662</v>
          </cell>
        </row>
        <row r="154">
          <cell r="H154" t="str">
            <v>VIGILANTE ARMADO - 12X36 NOTURNO</v>
          </cell>
          <cell r="BJ154">
            <v>361.85638178181819</v>
          </cell>
        </row>
        <row r="155">
          <cell r="H155" t="str">
            <v>VIGILANTE ARMADO - 12X36 DIURNO</v>
          </cell>
          <cell r="BJ155">
            <v>302.23388</v>
          </cell>
        </row>
        <row r="156">
          <cell r="H156" t="str">
            <v>VIGILANTE ARMADO - 12X36 DIURNO</v>
          </cell>
          <cell r="BJ156">
            <v>302.23388</v>
          </cell>
        </row>
        <row r="157">
          <cell r="H157" t="str">
            <v>VIGILANTE ARMADO - 12X36 NOTURNO</v>
          </cell>
          <cell r="BJ157">
            <v>361.85638178181819</v>
          </cell>
        </row>
        <row r="158">
          <cell r="H158" t="str">
            <v>VIGILANTE ARMADO - 12X36 NOTURNO</v>
          </cell>
          <cell r="BJ158">
            <v>0</v>
          </cell>
        </row>
        <row r="159">
          <cell r="H159" t="str">
            <v>VIGILANTE ARMADO - 220 H</v>
          </cell>
          <cell r="BJ159">
            <v>392.05908906666662</v>
          </cell>
        </row>
        <row r="160">
          <cell r="H160" t="str">
            <v>VIGILANTE ARMADO - 220 H</v>
          </cell>
          <cell r="BJ160">
            <v>0</v>
          </cell>
        </row>
        <row r="161">
          <cell r="H161" t="str">
            <v>VIGILANTE ARMADO - 220 H</v>
          </cell>
          <cell r="BJ161">
            <v>392.05908906666662</v>
          </cell>
        </row>
        <row r="162">
          <cell r="H162" t="str">
            <v>VIGILANTE ARMADO - 220 H</v>
          </cell>
          <cell r="BJ162">
            <v>0</v>
          </cell>
        </row>
        <row r="163">
          <cell r="H163" t="str">
            <v>VIGILANTE ARMADO - 220 H</v>
          </cell>
          <cell r="BJ163">
            <v>0</v>
          </cell>
        </row>
        <row r="164">
          <cell r="H164" t="str">
            <v>VIGILANTE ARMADO - 12X36 DIURNO</v>
          </cell>
          <cell r="BJ164">
            <v>302.23388</v>
          </cell>
        </row>
        <row r="165">
          <cell r="H165" t="str">
            <v>VIGILANTE ARMADO - 12X36 DIURNO</v>
          </cell>
          <cell r="BJ165">
            <v>0</v>
          </cell>
        </row>
        <row r="166">
          <cell r="H166" t="str">
            <v>VIGILANTE ARMADO - 12X36 DIURNO</v>
          </cell>
          <cell r="BJ166">
            <v>302.23388</v>
          </cell>
        </row>
        <row r="167">
          <cell r="H167" t="str">
            <v>VIGILANTE ARMADO - 12X36 DIURNO</v>
          </cell>
          <cell r="BJ167">
            <v>302.23388</v>
          </cell>
        </row>
        <row r="168">
          <cell r="H168" t="str">
            <v>VIGILANTE ARMADO - 12X36 NOTURNO</v>
          </cell>
          <cell r="BJ168">
            <v>0</v>
          </cell>
        </row>
        <row r="169">
          <cell r="H169" t="str">
            <v>VIGILANTE ARMADO - 12X36 NOTURNO</v>
          </cell>
          <cell r="BJ169">
            <v>0</v>
          </cell>
        </row>
        <row r="170">
          <cell r="H170" t="str">
            <v>VIGILANTE ARMADO - 12X36 NOTURNO</v>
          </cell>
          <cell r="BJ170">
            <v>361.85638178181819</v>
          </cell>
        </row>
        <row r="171">
          <cell r="H171" t="str">
            <v>VIGILANTE ARMADO - 12X36 NOTURNO</v>
          </cell>
          <cell r="BJ171">
            <v>361.85638178181819</v>
          </cell>
        </row>
        <row r="172">
          <cell r="H172" t="str">
            <v>VIGILANTE ARMADO - 12X36 NOTURNO</v>
          </cell>
          <cell r="BJ172">
            <v>0</v>
          </cell>
        </row>
        <row r="173">
          <cell r="H173" t="str">
            <v>VIGILANTE ARMADO - 12X36 NOTURNO</v>
          </cell>
          <cell r="BJ173">
            <v>361.85638178181819</v>
          </cell>
        </row>
        <row r="174">
          <cell r="H174" t="str">
            <v>VIGILANTE ARMADO - 12X36 DIURNO</v>
          </cell>
          <cell r="BJ174">
            <v>302.23388</v>
          </cell>
        </row>
        <row r="175">
          <cell r="H175" t="str">
            <v>VIGILANTE ARMADO - 12X36 NOTURNO</v>
          </cell>
          <cell r="BJ175">
            <v>361.85638178181819</v>
          </cell>
        </row>
        <row r="176">
          <cell r="H176" t="str">
            <v>VIGILANTE ARMADO - 12X36 NOTURNO</v>
          </cell>
          <cell r="BJ176">
            <v>0</v>
          </cell>
        </row>
        <row r="177">
          <cell r="H177" t="str">
            <v>VIGILANTE ARMADO - 220 H</v>
          </cell>
          <cell r="BJ177">
            <v>392.05908906666662</v>
          </cell>
        </row>
        <row r="178">
          <cell r="H178" t="str">
            <v>VIGILANTE ARMADO - 12X36 DIURNO</v>
          </cell>
          <cell r="BJ178">
            <v>302.23388</v>
          </cell>
        </row>
        <row r="179">
          <cell r="H179" t="str">
            <v>VIGILANTE ARMADO - 12X36 DIURNO</v>
          </cell>
          <cell r="BJ179">
            <v>302.23388</v>
          </cell>
        </row>
        <row r="180">
          <cell r="H180" t="str">
            <v>VIGILANTE ARMADO - 12X36 NOTURNO</v>
          </cell>
          <cell r="BJ180">
            <v>361.85638178181819</v>
          </cell>
        </row>
        <row r="181">
          <cell r="H181" t="str">
            <v>VIGILANTE ARMADO - 12X36 NOTURNO</v>
          </cell>
          <cell r="BJ181">
            <v>361.85638178181819</v>
          </cell>
        </row>
        <row r="182">
          <cell r="H182" t="str">
            <v>VIGILANTE ARMADO - 12X36 DIURNO</v>
          </cell>
          <cell r="BJ182">
            <v>302.23388</v>
          </cell>
        </row>
        <row r="183">
          <cell r="H183" t="str">
            <v>VIGILANTE ARMADO - 12X36 NOTURNO</v>
          </cell>
          <cell r="BJ183">
            <v>361.85638178181819</v>
          </cell>
        </row>
        <row r="184">
          <cell r="H184" t="str">
            <v>VIGILANTE ARMADO - 12X36 NOTURNO</v>
          </cell>
          <cell r="BJ184">
            <v>361.85638178181819</v>
          </cell>
        </row>
        <row r="185">
          <cell r="H185" t="str">
            <v>VIGILANTE ARMADO - 12X36 DIURNO</v>
          </cell>
          <cell r="BJ185">
            <v>302.23388</v>
          </cell>
        </row>
        <row r="186">
          <cell r="H186"/>
          <cell r="BJ186"/>
        </row>
        <row r="187">
          <cell r="H187"/>
          <cell r="BJ187"/>
        </row>
        <row r="190">
          <cell r="H190"/>
        </row>
        <row r="195">
          <cell r="H195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F1"/>
          <cell r="R1"/>
        </row>
        <row r="2">
          <cell r="F2"/>
          <cell r="R2"/>
        </row>
        <row r="3">
          <cell r="F3"/>
          <cell r="R3"/>
        </row>
        <row r="4">
          <cell r="B4"/>
          <cell r="F4"/>
          <cell r="R4"/>
        </row>
        <row r="5">
          <cell r="B5"/>
          <cell r="F5"/>
          <cell r="R5" t="str">
            <v>VALOR TARIFA VT INTERIOR (REFERÊNCIA CONTAGEM)</v>
          </cell>
        </row>
        <row r="6">
          <cell r="B6"/>
          <cell r="F6"/>
          <cell r="R6"/>
        </row>
        <row r="7">
          <cell r="B7"/>
          <cell r="F7"/>
          <cell r="R7"/>
        </row>
        <row r="9">
          <cell r="B9" t="str">
            <v>POSTOS</v>
          </cell>
          <cell r="F9" t="str">
            <v>CARGO</v>
          </cell>
          <cell r="R9"/>
        </row>
        <row r="10">
          <cell r="B10"/>
          <cell r="F10"/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415.08</v>
          </cell>
        </row>
        <row r="12">
          <cell r="B12">
            <v>1</v>
          </cell>
          <cell r="F12" t="str">
            <v>VIGILANTE ARMADO - 220 H</v>
          </cell>
          <cell r="R12">
            <v>415.08</v>
          </cell>
        </row>
        <row r="13">
          <cell r="B13">
            <v>1</v>
          </cell>
          <cell r="F13" t="str">
            <v>VIGILANTE ARMADO - 220 H</v>
          </cell>
          <cell r="R13">
            <v>415.08</v>
          </cell>
        </row>
        <row r="14">
          <cell r="B14">
            <v>1</v>
          </cell>
          <cell r="F14" t="str">
            <v>VIGILANTE ARMADO - 220 H</v>
          </cell>
          <cell r="R14">
            <v>415.08</v>
          </cell>
        </row>
        <row r="15">
          <cell r="B15">
            <v>1</v>
          </cell>
          <cell r="F15" t="str">
            <v>VIGILANTE ARMADO - 220 H</v>
          </cell>
          <cell r="R15">
            <v>415.08</v>
          </cell>
        </row>
        <row r="16">
          <cell r="B16">
            <v>1</v>
          </cell>
          <cell r="F16" t="str">
            <v>VIGILANTE ARMADO - 12X36 NOTURNO</v>
          </cell>
          <cell r="R16">
            <v>321.68700000000001</v>
          </cell>
        </row>
        <row r="17">
          <cell r="B17">
            <v>1</v>
          </cell>
          <cell r="F17" t="str">
            <v>VIGILANTE ARMADO - 12X36 NOTURNO</v>
          </cell>
          <cell r="R17">
            <v>321.68700000000001</v>
          </cell>
        </row>
        <row r="18">
          <cell r="B18">
            <v>1</v>
          </cell>
          <cell r="F18" t="str">
            <v>VIGILANTE ARMADO - 12X36 NOTURNO</v>
          </cell>
          <cell r="R18">
            <v>321.68700000000001</v>
          </cell>
        </row>
        <row r="19">
          <cell r="B19">
            <v>1</v>
          </cell>
          <cell r="F19" t="str">
            <v>VIGILANTE ARMADO - 12X36 DIURNO</v>
          </cell>
          <cell r="R19">
            <v>321.68700000000001</v>
          </cell>
        </row>
        <row r="20">
          <cell r="B20">
            <v>1</v>
          </cell>
          <cell r="F20" t="str">
            <v>VIGILANTE ARMADO - 12X36 NOTURNO</v>
          </cell>
          <cell r="R20">
            <v>321.68700000000001</v>
          </cell>
        </row>
        <row r="21">
          <cell r="B21">
            <v>1</v>
          </cell>
          <cell r="F21" t="str">
            <v>VIGILANTE ARMADO - 12X36 NOTURNO</v>
          </cell>
          <cell r="R21">
            <v>321.68700000000001</v>
          </cell>
        </row>
        <row r="22">
          <cell r="B22">
            <v>0</v>
          </cell>
          <cell r="F22" t="str">
            <v>VIGILANTE ARMADO - 12X36 NOTURNO</v>
          </cell>
          <cell r="R22">
            <v>0</v>
          </cell>
        </row>
        <row r="23">
          <cell r="B23">
            <v>1</v>
          </cell>
          <cell r="F23" t="str">
            <v>VIGILANTE ARMADO - 12X36 DIURNO</v>
          </cell>
          <cell r="R23">
            <v>321.68700000000001</v>
          </cell>
        </row>
        <row r="24">
          <cell r="B24">
            <v>0</v>
          </cell>
          <cell r="F24" t="str">
            <v>VIGILANTE ARMADO - 12X36 NOTURNO</v>
          </cell>
          <cell r="R24">
            <v>0</v>
          </cell>
        </row>
        <row r="25">
          <cell r="B25">
            <v>0</v>
          </cell>
          <cell r="F25" t="str">
            <v>VIGILANTE ARMADO - 12X36 DIURNO</v>
          </cell>
          <cell r="R25">
            <v>0</v>
          </cell>
        </row>
        <row r="26">
          <cell r="B26">
            <v>1</v>
          </cell>
          <cell r="F26" t="str">
            <v>VIGILANTE ARMADO - 12X36 NOTURNO</v>
          </cell>
          <cell r="R26">
            <v>321.68700000000001</v>
          </cell>
        </row>
        <row r="27">
          <cell r="B27">
            <v>1</v>
          </cell>
          <cell r="F27" t="str">
            <v>VIGILANTE ARMADO - 220 H</v>
          </cell>
          <cell r="R27">
            <v>415.08</v>
          </cell>
        </row>
        <row r="28">
          <cell r="B28">
            <v>1</v>
          </cell>
          <cell r="F28" t="str">
            <v>VIGILANTE ARMADO - 12X36 DIURNO</v>
          </cell>
          <cell r="R28">
            <v>321.68700000000001</v>
          </cell>
        </row>
        <row r="29">
          <cell r="B29">
            <v>1</v>
          </cell>
          <cell r="F29" t="str">
            <v>VIGILANTE ARMADO - 220 H</v>
          </cell>
          <cell r="R29">
            <v>415.08</v>
          </cell>
        </row>
        <row r="30">
          <cell r="B30">
            <v>1</v>
          </cell>
          <cell r="F30" t="str">
            <v>VIGILANTE ARMADO - 12X36 NOTURNO</v>
          </cell>
          <cell r="R30">
            <v>321.68700000000001</v>
          </cell>
        </row>
        <row r="31">
          <cell r="B31">
            <v>1</v>
          </cell>
          <cell r="F31" t="str">
            <v>VIGILANTE ARMADO - 12X36 NOTURNO</v>
          </cell>
          <cell r="R31">
            <v>321.68700000000001</v>
          </cell>
        </row>
        <row r="32">
          <cell r="B32">
            <v>0</v>
          </cell>
          <cell r="F32" t="str">
            <v>VIGILANTE ARMADO - 12X36 NOTURNO</v>
          </cell>
          <cell r="R32">
            <v>0</v>
          </cell>
        </row>
        <row r="33">
          <cell r="B33">
            <v>0</v>
          </cell>
          <cell r="F33" t="str">
            <v>VIGILANTE ARMADO - 12X36 DIURNO</v>
          </cell>
          <cell r="R33">
            <v>0</v>
          </cell>
        </row>
        <row r="34">
          <cell r="B34">
            <v>1</v>
          </cell>
          <cell r="F34" t="str">
            <v>VIGILANTE ARMADO - 12X36 DIURNO</v>
          </cell>
          <cell r="R34">
            <v>321.68700000000001</v>
          </cell>
        </row>
        <row r="35">
          <cell r="B35">
            <v>0</v>
          </cell>
          <cell r="F35" t="str">
            <v>VIGILANTE ARMADO - 12X36 DIURNO</v>
          </cell>
          <cell r="R35">
            <v>0</v>
          </cell>
        </row>
        <row r="36">
          <cell r="B36">
            <v>1</v>
          </cell>
          <cell r="F36" t="str">
            <v>VIGILANTE ARMADO - 12X36 DIURNO</v>
          </cell>
          <cell r="R36">
            <v>321.68700000000001</v>
          </cell>
        </row>
        <row r="37">
          <cell r="B37">
            <v>0</v>
          </cell>
          <cell r="F37" t="str">
            <v>VIGILANTE ARMADO - 12X36 DIURNO</v>
          </cell>
          <cell r="R37">
            <v>0</v>
          </cell>
        </row>
        <row r="38">
          <cell r="B38">
            <v>1</v>
          </cell>
          <cell r="F38" t="str">
            <v>VIGILANTE ARMADO - 12X36 DIURNO</v>
          </cell>
          <cell r="R38">
            <v>321.68700000000001</v>
          </cell>
        </row>
        <row r="39">
          <cell r="B39">
            <v>1</v>
          </cell>
          <cell r="F39" t="str">
            <v>VIGILANTE ARMADO - 12X36 DIURNO</v>
          </cell>
          <cell r="R39">
            <v>321.68700000000001</v>
          </cell>
        </row>
        <row r="40">
          <cell r="B40">
            <v>1</v>
          </cell>
          <cell r="F40" t="str">
            <v>VIGILANTE ARMADO - 12X36 DIURNO</v>
          </cell>
          <cell r="R40">
            <v>321.68700000000001</v>
          </cell>
        </row>
        <row r="41">
          <cell r="B41">
            <v>1</v>
          </cell>
          <cell r="F41" t="str">
            <v>VIGILANTE ARMADO - 220 H</v>
          </cell>
          <cell r="R41">
            <v>415.08</v>
          </cell>
        </row>
        <row r="42">
          <cell r="B42">
            <v>1</v>
          </cell>
          <cell r="F42" t="str">
            <v>VIGILANTE ARMADO - 12X36 NOTURNO</v>
          </cell>
          <cell r="R42">
            <v>321.68700000000001</v>
          </cell>
        </row>
        <row r="43">
          <cell r="B43">
            <v>0</v>
          </cell>
          <cell r="F43" t="str">
            <v>VIGILANTE ARMADO - 12X36 NOTURNO</v>
          </cell>
          <cell r="R43">
            <v>0</v>
          </cell>
        </row>
        <row r="44">
          <cell r="B44">
            <v>1</v>
          </cell>
          <cell r="F44" t="str">
            <v>VIGILANTE ARMADO - 220 H</v>
          </cell>
          <cell r="R44">
            <v>415.08</v>
          </cell>
        </row>
        <row r="45">
          <cell r="B45">
            <v>0</v>
          </cell>
          <cell r="F45" t="str">
            <v>VIGILANTE ARMADO - 12X36 DIURNO</v>
          </cell>
          <cell r="R45">
            <v>0</v>
          </cell>
        </row>
        <row r="46">
          <cell r="B46">
            <v>1</v>
          </cell>
          <cell r="F46" t="str">
            <v>VIGILANTE ARMADO - 220 H</v>
          </cell>
          <cell r="R46">
            <v>415.08</v>
          </cell>
        </row>
        <row r="47">
          <cell r="B47">
            <v>0</v>
          </cell>
          <cell r="F47" t="str">
            <v>VIGILANTE ARMADO - 12X36 DIURNO</v>
          </cell>
          <cell r="R47">
            <v>0</v>
          </cell>
        </row>
        <row r="48">
          <cell r="B48">
            <v>1</v>
          </cell>
          <cell r="F48" t="str">
            <v>VIGILANTE ARMADO - 12X36 DIURNO</v>
          </cell>
          <cell r="R48">
            <v>321.68700000000001</v>
          </cell>
        </row>
        <row r="49">
          <cell r="B49">
            <v>1</v>
          </cell>
          <cell r="F49" t="str">
            <v>VIGILANTE ARMADO - 12X36 DIURNO</v>
          </cell>
          <cell r="R49">
            <v>321.68700000000001</v>
          </cell>
        </row>
        <row r="50">
          <cell r="B50">
            <v>0</v>
          </cell>
          <cell r="F50" t="str">
            <v>VIGILANTE ARMADO - 12X36 DIURNO</v>
          </cell>
          <cell r="R50">
            <v>0</v>
          </cell>
        </row>
        <row r="51">
          <cell r="B51">
            <v>1</v>
          </cell>
          <cell r="F51" t="str">
            <v>VIGILANTE ARMADO - 220 H</v>
          </cell>
          <cell r="R51">
            <v>415.08</v>
          </cell>
        </row>
        <row r="52">
          <cell r="B52">
            <v>0</v>
          </cell>
          <cell r="F52" t="str">
            <v>VIGILANTE ARMADO - 12X36 DIURNO</v>
          </cell>
          <cell r="R52">
            <v>0</v>
          </cell>
        </row>
        <row r="53">
          <cell r="B53">
            <v>1</v>
          </cell>
          <cell r="F53" t="str">
            <v>VIGILANTE ARMADO - 12X36 DIURNO</v>
          </cell>
          <cell r="R53">
            <v>321.68700000000001</v>
          </cell>
        </row>
        <row r="54">
          <cell r="B54">
            <v>1</v>
          </cell>
          <cell r="F54" t="str">
            <v>VIGILANTE ARMADO - 220 H</v>
          </cell>
          <cell r="R54">
            <v>415.08</v>
          </cell>
        </row>
        <row r="55">
          <cell r="B55">
            <v>0</v>
          </cell>
          <cell r="F55" t="str">
            <v>VIGILANTE ARMADO - 12X36 NOTURNO</v>
          </cell>
          <cell r="R55">
            <v>0</v>
          </cell>
        </row>
        <row r="56">
          <cell r="B56">
            <v>1</v>
          </cell>
          <cell r="F56" t="str">
            <v>VIGILANTE ARMADO - 12X36 DIURNO</v>
          </cell>
          <cell r="R56">
            <v>321.68700000000001</v>
          </cell>
        </row>
        <row r="57">
          <cell r="B57">
            <v>1</v>
          </cell>
          <cell r="F57" t="str">
            <v>VIGILANTE ARMADO - 12X36 DIURNO</v>
          </cell>
          <cell r="R57">
            <v>321.68700000000001</v>
          </cell>
        </row>
        <row r="58">
          <cell r="B58">
            <v>0</v>
          </cell>
          <cell r="F58" t="str">
            <v>VIGILANTE ARMADO - 12X36 DIURNO</v>
          </cell>
          <cell r="R58">
            <v>0</v>
          </cell>
        </row>
        <row r="59">
          <cell r="B59">
            <v>1</v>
          </cell>
          <cell r="F59" t="str">
            <v>VIGILANTE ARMADO - 220 H</v>
          </cell>
          <cell r="R59">
            <v>415.08</v>
          </cell>
        </row>
        <row r="60">
          <cell r="B60">
            <v>1</v>
          </cell>
          <cell r="F60" t="str">
            <v>VIGILANTE ARMADO - 12X36 DIURNO</v>
          </cell>
          <cell r="R60">
            <v>321.68700000000001</v>
          </cell>
        </row>
        <row r="61">
          <cell r="B61">
            <v>1</v>
          </cell>
          <cell r="F61" t="str">
            <v>VIGILANTE ARMADO - 12X36 NOTURNO</v>
          </cell>
          <cell r="R61">
            <v>321.68700000000001</v>
          </cell>
        </row>
        <row r="62">
          <cell r="B62">
            <v>0</v>
          </cell>
          <cell r="F62" t="str">
            <v>VIGILANTE ARMADO - 12X36 DIURNO</v>
          </cell>
          <cell r="R62">
            <v>0</v>
          </cell>
        </row>
        <row r="63">
          <cell r="B63">
            <v>0</v>
          </cell>
          <cell r="F63" t="str">
            <v>VIGILANTE ARMADO - 12X36 DIURNO</v>
          </cell>
          <cell r="R63">
            <v>0</v>
          </cell>
        </row>
        <row r="64">
          <cell r="B64">
            <v>0</v>
          </cell>
          <cell r="F64" t="str">
            <v>VIGILANTE ARMADO - 12X36 DIURNO</v>
          </cell>
          <cell r="R64">
            <v>0</v>
          </cell>
        </row>
        <row r="65">
          <cell r="B65">
            <v>1</v>
          </cell>
          <cell r="F65" t="str">
            <v>VIGILANTE ARMADO - 12X36 DIURNO</v>
          </cell>
          <cell r="R65">
            <v>321.68700000000001</v>
          </cell>
        </row>
        <row r="66">
          <cell r="B66">
            <v>1</v>
          </cell>
          <cell r="F66" t="str">
            <v>VIGILANTE ARMADO - 12X36 NOTURNO</v>
          </cell>
          <cell r="R66">
            <v>321.68700000000001</v>
          </cell>
        </row>
        <row r="67">
          <cell r="B67">
            <v>0</v>
          </cell>
          <cell r="F67" t="str">
            <v>VIGILANTE ARMADO - 12X36 NOTURNO</v>
          </cell>
          <cell r="R67">
            <v>0</v>
          </cell>
        </row>
        <row r="68">
          <cell r="B68">
            <v>1</v>
          </cell>
          <cell r="F68" t="str">
            <v>VIGILANTE ARMADO - 12X36 DIURNO</v>
          </cell>
          <cell r="R68">
            <v>321.68700000000001</v>
          </cell>
        </row>
        <row r="69">
          <cell r="B69">
            <v>0</v>
          </cell>
          <cell r="F69" t="str">
            <v>VIGILANTE ARMADO - 12X36 NOTURNO</v>
          </cell>
          <cell r="R69">
            <v>0</v>
          </cell>
        </row>
        <row r="70">
          <cell r="B70">
            <v>1</v>
          </cell>
          <cell r="F70" t="str">
            <v>VIGILANTE ARMADO - 12X36 NOTURNO</v>
          </cell>
          <cell r="R70">
            <v>321.68700000000001</v>
          </cell>
        </row>
        <row r="71">
          <cell r="B71">
            <v>1</v>
          </cell>
          <cell r="F71" t="str">
            <v>VIGILANTE ARMADO - 12X36 DIURNO</v>
          </cell>
          <cell r="R71">
            <v>321.68700000000001</v>
          </cell>
        </row>
        <row r="72">
          <cell r="B72">
            <v>1</v>
          </cell>
          <cell r="F72" t="str">
            <v>VIGILANTE ARMADO - 12X36 DIURNO</v>
          </cell>
          <cell r="R72">
            <v>321.68700000000001</v>
          </cell>
        </row>
        <row r="73">
          <cell r="B73">
            <v>0</v>
          </cell>
          <cell r="F73" t="str">
            <v>VIGILANTE ARMADO - 220 H</v>
          </cell>
          <cell r="R73">
            <v>0</v>
          </cell>
        </row>
        <row r="74">
          <cell r="B74">
            <v>1</v>
          </cell>
          <cell r="F74" t="str">
            <v>VIGILANTE ARMADO - 220 H</v>
          </cell>
          <cell r="R74">
            <v>415.08</v>
          </cell>
        </row>
        <row r="75">
          <cell r="B75">
            <v>1</v>
          </cell>
          <cell r="F75" t="str">
            <v>VIGILANTE ARMADO - 12X36 DIURNO</v>
          </cell>
          <cell r="R75">
            <v>321.68700000000001</v>
          </cell>
        </row>
        <row r="76">
          <cell r="B76">
            <v>0</v>
          </cell>
          <cell r="F76" t="str">
            <v>VIGILANTE ARMADO - 12X36 DIURNO</v>
          </cell>
          <cell r="R76">
            <v>0</v>
          </cell>
        </row>
        <row r="77">
          <cell r="B77">
            <v>0</v>
          </cell>
          <cell r="F77" t="str">
            <v>VIGILANTE ARMADO - 12X36 NOTURNO</v>
          </cell>
          <cell r="R77">
            <v>0</v>
          </cell>
        </row>
        <row r="78">
          <cell r="B78">
            <v>0</v>
          </cell>
          <cell r="F78" t="str">
            <v>VIGILANTE ARMADO - 220 H</v>
          </cell>
          <cell r="R78">
            <v>0</v>
          </cell>
        </row>
        <row r="79">
          <cell r="B79">
            <v>1</v>
          </cell>
          <cell r="F79" t="str">
            <v>VIGILANTE ARMADO - 12X36 DIURNO</v>
          </cell>
          <cell r="R79">
            <v>321.68700000000001</v>
          </cell>
        </row>
        <row r="80">
          <cell r="B80">
            <v>0</v>
          </cell>
          <cell r="F80" t="str">
            <v>VIGILANTE ARMADO - 12X36 DIURNO</v>
          </cell>
          <cell r="R80">
            <v>0</v>
          </cell>
        </row>
        <row r="81">
          <cell r="B81">
            <v>1</v>
          </cell>
          <cell r="F81" t="str">
            <v>VIGILANTE ARMADO - 12X36 DIURNO</v>
          </cell>
          <cell r="R81">
            <v>321.68700000000001</v>
          </cell>
        </row>
        <row r="82">
          <cell r="B82">
            <v>1</v>
          </cell>
          <cell r="F82" t="str">
            <v>VIGILANTE ARMADO - 12X36 DIURNO</v>
          </cell>
          <cell r="R82">
            <v>321.68700000000001</v>
          </cell>
        </row>
        <row r="83">
          <cell r="B83">
            <v>0</v>
          </cell>
          <cell r="F83" t="str">
            <v>VIGILANTE ARMADO - 12X36 DIURNO</v>
          </cell>
          <cell r="R83">
            <v>0</v>
          </cell>
        </row>
        <row r="84">
          <cell r="B84">
            <v>1</v>
          </cell>
          <cell r="F84" t="str">
            <v>VIGILANTE ARMADO - 220 H</v>
          </cell>
          <cell r="R84">
            <v>415.08</v>
          </cell>
        </row>
        <row r="85">
          <cell r="B85">
            <v>0</v>
          </cell>
          <cell r="F85" t="str">
            <v>VIGILANTE ARMADO - 220 H</v>
          </cell>
          <cell r="R85">
            <v>0</v>
          </cell>
        </row>
        <row r="86">
          <cell r="B86">
            <v>1</v>
          </cell>
          <cell r="F86" t="str">
            <v>VIGILANTE ARMADO - 220 H</v>
          </cell>
          <cell r="R86">
            <v>415.08</v>
          </cell>
        </row>
        <row r="87">
          <cell r="B87">
            <v>1</v>
          </cell>
          <cell r="F87" t="str">
            <v>VIGILANTE ARMADO - 220 H</v>
          </cell>
          <cell r="R87">
            <v>415.08</v>
          </cell>
        </row>
        <row r="88">
          <cell r="B88">
            <v>1</v>
          </cell>
          <cell r="F88" t="str">
            <v>VIGILANTE ARMADO - 220 H</v>
          </cell>
          <cell r="R88">
            <v>415.08</v>
          </cell>
        </row>
        <row r="89">
          <cell r="B89">
            <v>0</v>
          </cell>
          <cell r="F89" t="str">
            <v>VIGILANTE ARMADO - 220 H</v>
          </cell>
          <cell r="R89">
            <v>0</v>
          </cell>
        </row>
        <row r="90">
          <cell r="B90">
            <v>1</v>
          </cell>
          <cell r="F90" t="str">
            <v>VIGILANTE ARMADO - 220 H</v>
          </cell>
          <cell r="R90">
            <v>415.08</v>
          </cell>
        </row>
        <row r="91">
          <cell r="B91">
            <v>1</v>
          </cell>
          <cell r="F91" t="str">
            <v>VIGILANTE ARMADO - 12X36 NOTURNO</v>
          </cell>
          <cell r="R91">
            <v>321.68700000000001</v>
          </cell>
        </row>
        <row r="92">
          <cell r="B92">
            <v>1</v>
          </cell>
          <cell r="F92" t="str">
            <v>VIGILANTE ARMADO - 12X36 NOTURNO</v>
          </cell>
          <cell r="R92">
            <v>321.68700000000001</v>
          </cell>
        </row>
        <row r="93">
          <cell r="B93">
            <v>1</v>
          </cell>
          <cell r="F93" t="str">
            <v>VIGILANTE ARMADO - 12X36 DIURNO</v>
          </cell>
          <cell r="R93">
            <v>321.68700000000001</v>
          </cell>
        </row>
        <row r="94">
          <cell r="B94">
            <v>0</v>
          </cell>
          <cell r="F94" t="str">
            <v>VIGILANTE ARMADO - 12X36 DIURNO</v>
          </cell>
          <cell r="R94">
            <v>0</v>
          </cell>
        </row>
        <row r="95">
          <cell r="B95">
            <v>1</v>
          </cell>
          <cell r="F95" t="str">
            <v>VIGILANTE ARMADO - 12X36 DIURNO</v>
          </cell>
          <cell r="R95">
            <v>321.68700000000001</v>
          </cell>
        </row>
        <row r="96">
          <cell r="B96">
            <v>1</v>
          </cell>
          <cell r="F96" t="str">
            <v>VIGILANTE ARMADO - 220 H</v>
          </cell>
          <cell r="R96">
            <v>415.08</v>
          </cell>
        </row>
        <row r="97">
          <cell r="B97">
            <v>1</v>
          </cell>
          <cell r="F97" t="str">
            <v>VIGILANTE ARMADO - 220 H</v>
          </cell>
          <cell r="R97">
            <v>415.08</v>
          </cell>
        </row>
        <row r="98">
          <cell r="B98">
            <v>1</v>
          </cell>
          <cell r="F98" t="str">
            <v>VIGILANTE ARMADO - 220 H</v>
          </cell>
          <cell r="R98">
            <v>415.08</v>
          </cell>
        </row>
        <row r="99">
          <cell r="B99">
            <v>1</v>
          </cell>
          <cell r="F99" t="str">
            <v>VIGILANTE ARMADO - 12X36 DIURNO</v>
          </cell>
          <cell r="R99">
            <v>321.68700000000001</v>
          </cell>
        </row>
        <row r="100">
          <cell r="B100">
            <v>1</v>
          </cell>
          <cell r="F100" t="str">
            <v>VIGILANTE ARMADO - 12X36 NOTURNO</v>
          </cell>
          <cell r="R100">
            <v>321.68700000000001</v>
          </cell>
        </row>
        <row r="101">
          <cell r="B101">
            <v>1</v>
          </cell>
          <cell r="F101" t="str">
            <v>VIGILANTE ARMADO - 12X36 DIURNO</v>
          </cell>
          <cell r="R101">
            <v>321.68700000000001</v>
          </cell>
        </row>
        <row r="102">
          <cell r="B102">
            <v>1</v>
          </cell>
          <cell r="F102" t="str">
            <v>VIGILANTE ARMADO - 12X36 NOTURNO</v>
          </cell>
          <cell r="R102">
            <v>321.68700000000001</v>
          </cell>
        </row>
        <row r="103">
          <cell r="B103">
            <v>0</v>
          </cell>
          <cell r="F103" t="str">
            <v>VIGILANTE ARMADO - 220 H</v>
          </cell>
          <cell r="R103">
            <v>0</v>
          </cell>
        </row>
        <row r="104">
          <cell r="B104">
            <v>1</v>
          </cell>
          <cell r="F104" t="str">
            <v>VIGILANTE ARMADO - 220 H</v>
          </cell>
          <cell r="R104">
            <v>415.08</v>
          </cell>
        </row>
        <row r="105">
          <cell r="B105">
            <v>1</v>
          </cell>
          <cell r="F105" t="str">
            <v>VIGILANTE ARMADO - 220 H</v>
          </cell>
          <cell r="R105">
            <v>415.08</v>
          </cell>
        </row>
        <row r="106">
          <cell r="B106">
            <v>0</v>
          </cell>
          <cell r="F106" t="str">
            <v>VIGILANTE ARMADO - 220 H</v>
          </cell>
          <cell r="R106">
            <v>0</v>
          </cell>
        </row>
        <row r="107">
          <cell r="B107">
            <v>0</v>
          </cell>
          <cell r="F107" t="str">
            <v>VIGILANTE ARMADO - 220 H</v>
          </cell>
          <cell r="R107">
            <v>0</v>
          </cell>
        </row>
        <row r="108">
          <cell r="B108">
            <v>1</v>
          </cell>
          <cell r="F108" t="str">
            <v>VIGILANTE ARMADO - 220 H</v>
          </cell>
          <cell r="R108">
            <v>415.08</v>
          </cell>
        </row>
        <row r="109">
          <cell r="B109">
            <v>1</v>
          </cell>
          <cell r="F109" t="str">
            <v>VIGILANTE ARMADO - 220 H</v>
          </cell>
          <cell r="R109">
            <v>415.08</v>
          </cell>
        </row>
        <row r="110">
          <cell r="B110">
            <v>1</v>
          </cell>
          <cell r="F110" t="str">
            <v>VIGILANTE ARMADO - 220 H</v>
          </cell>
          <cell r="R110">
            <v>415.08</v>
          </cell>
        </row>
        <row r="111">
          <cell r="B111">
            <v>0</v>
          </cell>
          <cell r="F111" t="str">
            <v>VIGILANTE ARMADO - 220 H</v>
          </cell>
          <cell r="R111">
            <v>0</v>
          </cell>
        </row>
        <row r="112">
          <cell r="B112">
            <v>1</v>
          </cell>
          <cell r="F112" t="str">
            <v>VIGILANTE ARMADO - 220 H</v>
          </cell>
          <cell r="R112">
            <v>415.08</v>
          </cell>
        </row>
        <row r="113">
          <cell r="B113">
            <v>0</v>
          </cell>
          <cell r="F113" t="str">
            <v>VIGILANTE ARMADO - 220 H</v>
          </cell>
          <cell r="R113">
            <v>0</v>
          </cell>
        </row>
        <row r="114">
          <cell r="B114">
            <v>0</v>
          </cell>
          <cell r="F114" t="str">
            <v>VIGILANTE ARMADO - 12X36 DIURNO</v>
          </cell>
          <cell r="R114">
            <v>0</v>
          </cell>
        </row>
        <row r="115">
          <cell r="B115">
            <v>1</v>
          </cell>
          <cell r="F115" t="str">
            <v>VIGILANTE ARMADO - 220 H</v>
          </cell>
          <cell r="R115">
            <v>415.08</v>
          </cell>
        </row>
        <row r="116">
          <cell r="B116">
            <v>0</v>
          </cell>
          <cell r="F116" t="str">
            <v>VIGILANTE ARMADO - 220 H</v>
          </cell>
          <cell r="R116">
            <v>0</v>
          </cell>
        </row>
        <row r="117">
          <cell r="B117">
            <v>1</v>
          </cell>
          <cell r="F117" t="str">
            <v>VIGILANTE ARMADO - 12X36 DIURNO</v>
          </cell>
          <cell r="R117">
            <v>321.68700000000001</v>
          </cell>
        </row>
        <row r="118">
          <cell r="B118">
            <v>0</v>
          </cell>
          <cell r="F118" t="str">
            <v>VIGILANTE ARMADO - 12X36 NOTURNO</v>
          </cell>
          <cell r="R118">
            <v>0</v>
          </cell>
        </row>
        <row r="119">
          <cell r="B119">
            <v>1</v>
          </cell>
          <cell r="F119" t="str">
            <v>VIGILANTE ARMADO - 12X36 NOTURNO</v>
          </cell>
          <cell r="R119">
            <v>321.68700000000001</v>
          </cell>
        </row>
        <row r="120">
          <cell r="B120">
            <v>1</v>
          </cell>
          <cell r="F120" t="str">
            <v>VIGILANTE ARMADO - 12X36 DIURNO</v>
          </cell>
          <cell r="R120">
            <v>321.68700000000001</v>
          </cell>
        </row>
        <row r="121">
          <cell r="B121">
            <v>0</v>
          </cell>
          <cell r="F121" t="str">
            <v>VIGILANTE ARMADO - 12X36 DIURNO</v>
          </cell>
          <cell r="R121">
            <v>0</v>
          </cell>
        </row>
        <row r="122">
          <cell r="B122">
            <v>0</v>
          </cell>
          <cell r="F122" t="str">
            <v>VIGILANTE ARMADO - 12X36 DIURNO</v>
          </cell>
          <cell r="R122">
            <v>0</v>
          </cell>
        </row>
        <row r="123">
          <cell r="B123">
            <v>0</v>
          </cell>
          <cell r="F123" t="str">
            <v>VIGILANTE ARMADO - 12X36 DIURNO</v>
          </cell>
          <cell r="R123">
            <v>0</v>
          </cell>
        </row>
        <row r="124">
          <cell r="B124">
            <v>1</v>
          </cell>
          <cell r="F124" t="str">
            <v>VIGILANTE ARMADO - 12X36 NOTURNO</v>
          </cell>
          <cell r="R124">
            <v>321.68700000000001</v>
          </cell>
        </row>
        <row r="125">
          <cell r="B125">
            <v>0</v>
          </cell>
          <cell r="F125" t="str">
            <v>VIGILANTE ARMADO - 12X36 NOTURNO</v>
          </cell>
          <cell r="R125">
            <v>0</v>
          </cell>
        </row>
        <row r="126">
          <cell r="B126">
            <v>0</v>
          </cell>
          <cell r="F126" t="str">
            <v>VIGILANTE ARMADO - 220 H</v>
          </cell>
          <cell r="R126">
            <v>0</v>
          </cell>
        </row>
        <row r="127">
          <cell r="B127">
            <v>1</v>
          </cell>
          <cell r="F127" t="str">
            <v>VIGILANTE ARMADO - 220 H</v>
          </cell>
          <cell r="R127">
            <v>415.08</v>
          </cell>
        </row>
        <row r="128">
          <cell r="B128">
            <v>1</v>
          </cell>
          <cell r="F128" t="str">
            <v>VIGILANTE ARMADO - 220 H</v>
          </cell>
          <cell r="R128">
            <v>415.08</v>
          </cell>
        </row>
        <row r="129">
          <cell r="B129">
            <v>1</v>
          </cell>
          <cell r="F129" t="str">
            <v>VIGILANTE ARMADO - 220 H</v>
          </cell>
          <cell r="R129">
            <v>415.08</v>
          </cell>
        </row>
        <row r="130">
          <cell r="B130">
            <v>0</v>
          </cell>
          <cell r="F130" t="str">
            <v>VIGILANTE ARMADO - 12X36 NOTURNO</v>
          </cell>
          <cell r="R130">
            <v>0</v>
          </cell>
        </row>
        <row r="131">
          <cell r="B131">
            <v>0</v>
          </cell>
          <cell r="F131" t="str">
            <v>VIGILANTE ARMADO - 12X36 NOTURNO</v>
          </cell>
          <cell r="R131">
            <v>0</v>
          </cell>
        </row>
        <row r="132">
          <cell r="B132">
            <v>0</v>
          </cell>
          <cell r="F132" t="str">
            <v>VIGILANTE ARMADO - 12X36 NOTURNO</v>
          </cell>
          <cell r="R132">
            <v>0</v>
          </cell>
        </row>
        <row r="133">
          <cell r="B133">
            <v>1</v>
          </cell>
          <cell r="F133" t="str">
            <v>VIGILANTE ARMADO - 220 H</v>
          </cell>
          <cell r="R133">
            <v>415.08</v>
          </cell>
        </row>
        <row r="134">
          <cell r="B134">
            <v>1</v>
          </cell>
          <cell r="F134" t="str">
            <v>VIGILANTE ARMADO - 12X36 NOTURNO</v>
          </cell>
          <cell r="R134">
            <v>321.68700000000001</v>
          </cell>
        </row>
        <row r="135">
          <cell r="B135">
            <v>1</v>
          </cell>
          <cell r="F135" t="str">
            <v>VIGILANTE ARMADO - 12X36 NOTURNO</v>
          </cell>
          <cell r="R135">
            <v>321.68700000000001</v>
          </cell>
        </row>
        <row r="136">
          <cell r="B136">
            <v>1</v>
          </cell>
          <cell r="F136" t="str">
            <v>VIGILANTE ARMADO - 12X36 DIURNO</v>
          </cell>
          <cell r="R136">
            <v>321.68700000000001</v>
          </cell>
        </row>
        <row r="137">
          <cell r="B137">
            <v>1</v>
          </cell>
          <cell r="F137" t="str">
            <v>VIGILANTE ARMADO - 12X36 DIURNO</v>
          </cell>
          <cell r="R137">
            <v>321.68700000000001</v>
          </cell>
        </row>
        <row r="138">
          <cell r="B138">
            <v>1</v>
          </cell>
          <cell r="F138" t="str">
            <v>VIGILANTE ARMADO - 12X36 DIURNO</v>
          </cell>
          <cell r="R138">
            <v>321.68700000000001</v>
          </cell>
        </row>
        <row r="139">
          <cell r="B139">
            <v>1</v>
          </cell>
          <cell r="F139" t="str">
            <v>VIGILANTE ARMADO - 12X36 DIURNO</v>
          </cell>
          <cell r="R139">
            <v>321.68700000000001</v>
          </cell>
        </row>
        <row r="140">
          <cell r="B140">
            <v>1</v>
          </cell>
          <cell r="F140" t="str">
            <v>VIGILANTE ARMADO - 220 H</v>
          </cell>
          <cell r="R140">
            <v>415.08</v>
          </cell>
        </row>
        <row r="141">
          <cell r="B141">
            <v>1</v>
          </cell>
          <cell r="F141" t="str">
            <v>VIGILANTE ARMADO - 12X36 NOTURNO</v>
          </cell>
          <cell r="R141">
            <v>321.68700000000001</v>
          </cell>
        </row>
        <row r="142">
          <cell r="B142">
            <v>1</v>
          </cell>
          <cell r="F142" t="str">
            <v>VIGILANTE ARMADO - 12X36 NOTURNO</v>
          </cell>
          <cell r="R142">
            <v>321.68700000000001</v>
          </cell>
        </row>
        <row r="143">
          <cell r="B143">
            <v>1</v>
          </cell>
          <cell r="F143" t="str">
            <v>VIGILANTE ARMADO - 220 H</v>
          </cell>
          <cell r="R143">
            <v>415.08</v>
          </cell>
        </row>
        <row r="144">
          <cell r="B144">
            <v>1</v>
          </cell>
          <cell r="F144" t="str">
            <v>VIGILANTE ARMADO - 12X36 DIURNO</v>
          </cell>
          <cell r="R144">
            <v>321.68700000000001</v>
          </cell>
        </row>
        <row r="145">
          <cell r="B145">
            <v>0</v>
          </cell>
          <cell r="F145" t="str">
            <v>VIGILANTE ARMADO - 12X36 DIURNO</v>
          </cell>
          <cell r="R145">
            <v>0</v>
          </cell>
        </row>
        <row r="146">
          <cell r="B146">
            <v>0</v>
          </cell>
          <cell r="F146" t="str">
            <v>VIGILANTE ARMADO - 12X36 DIURNO</v>
          </cell>
          <cell r="R146">
            <v>0</v>
          </cell>
        </row>
        <row r="147">
          <cell r="B147">
            <v>1</v>
          </cell>
          <cell r="F147" t="str">
            <v>VIGILANTE ARMADO - 12X36 NOTURNO</v>
          </cell>
          <cell r="R147">
            <v>321.68700000000001</v>
          </cell>
        </row>
        <row r="148">
          <cell r="B148">
            <v>0</v>
          </cell>
          <cell r="F148" t="str">
            <v>VIGILANTE ARMADO - 12X36 DIURNO</v>
          </cell>
          <cell r="R148">
            <v>0</v>
          </cell>
        </row>
        <row r="149">
          <cell r="B149">
            <v>0</v>
          </cell>
          <cell r="F149" t="str">
            <v>VIGILANTE ARMADO - 12X36 DIURNO</v>
          </cell>
          <cell r="R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321.68700000000001</v>
          </cell>
        </row>
        <row r="151">
          <cell r="B151">
            <v>0</v>
          </cell>
          <cell r="F151" t="str">
            <v>VIGILANTE ARMADO - 12X36 NOTURNO</v>
          </cell>
          <cell r="R151">
            <v>0</v>
          </cell>
        </row>
        <row r="152">
          <cell r="B152">
            <v>1</v>
          </cell>
          <cell r="F152" t="str">
            <v>VIGILANTE ARMADO - 12X36 NOTURNO</v>
          </cell>
          <cell r="R152">
            <v>321.68700000000001</v>
          </cell>
        </row>
        <row r="153">
          <cell r="B153">
            <v>1</v>
          </cell>
          <cell r="F153" t="str">
            <v>VIGILANTE ARMADO - 220 H</v>
          </cell>
          <cell r="R153">
            <v>415.08</v>
          </cell>
        </row>
        <row r="154">
          <cell r="B154">
            <v>1</v>
          </cell>
          <cell r="F154" t="str">
            <v>VIGILANTE ARMADO - 12X36 NOTURNO</v>
          </cell>
          <cell r="R154">
            <v>321.68700000000001</v>
          </cell>
        </row>
        <row r="155">
          <cell r="B155">
            <v>1</v>
          </cell>
          <cell r="F155" t="str">
            <v>VIGILANTE ARMADO - 12X36 DIURNO</v>
          </cell>
          <cell r="R155">
            <v>321.68700000000001</v>
          </cell>
        </row>
        <row r="156">
          <cell r="B156">
            <v>1</v>
          </cell>
          <cell r="F156" t="str">
            <v>VIGILANTE ARMADO - 12X36 DIURNO</v>
          </cell>
          <cell r="R156">
            <v>321.68700000000001</v>
          </cell>
        </row>
        <row r="157">
          <cell r="B157">
            <v>1</v>
          </cell>
          <cell r="F157" t="str">
            <v>VIGILANTE ARMADO - 12X36 NOTURNO</v>
          </cell>
          <cell r="R157">
            <v>321.68700000000001</v>
          </cell>
        </row>
        <row r="158">
          <cell r="B158">
            <v>0</v>
          </cell>
          <cell r="F158" t="str">
            <v>VIGILANTE ARMADO - 12X36 NOTURNO</v>
          </cell>
          <cell r="R158">
            <v>0</v>
          </cell>
        </row>
        <row r="159">
          <cell r="B159">
            <v>1</v>
          </cell>
          <cell r="F159" t="str">
            <v>VIGILANTE ARMADO - 220 H</v>
          </cell>
          <cell r="R159">
            <v>415.08</v>
          </cell>
        </row>
        <row r="160">
          <cell r="B160">
            <v>0</v>
          </cell>
          <cell r="F160" t="str">
            <v>VIGILANTE ARMADO - 220 H</v>
          </cell>
          <cell r="R160">
            <v>0</v>
          </cell>
        </row>
        <row r="161">
          <cell r="B161">
            <v>1</v>
          </cell>
          <cell r="F161" t="str">
            <v>VIGILANTE ARMADO - 220 H</v>
          </cell>
          <cell r="R161">
            <v>415.08</v>
          </cell>
        </row>
        <row r="162">
          <cell r="B162">
            <v>0</v>
          </cell>
          <cell r="F162" t="str">
            <v>VIGILANTE ARMADO - 220 H</v>
          </cell>
          <cell r="R162">
            <v>0</v>
          </cell>
        </row>
        <row r="163">
          <cell r="B163">
            <v>0</v>
          </cell>
          <cell r="F163" t="str">
            <v>VIGILANTE ARMADO - 220 H</v>
          </cell>
          <cell r="R163">
            <v>0</v>
          </cell>
        </row>
        <row r="164">
          <cell r="B164">
            <v>1</v>
          </cell>
          <cell r="F164" t="str">
            <v>VIGILANTE ARMADO - 12X36 DIURNO</v>
          </cell>
          <cell r="R164">
            <v>321.68700000000001</v>
          </cell>
        </row>
        <row r="165">
          <cell r="B165">
            <v>0</v>
          </cell>
          <cell r="F165" t="str">
            <v>VIGILANTE ARMADO - 12X36 DIURNO</v>
          </cell>
          <cell r="R165">
            <v>0</v>
          </cell>
        </row>
        <row r="166">
          <cell r="B166">
            <v>1</v>
          </cell>
          <cell r="F166" t="str">
            <v>VIGILANTE ARMADO - 12X36 DIURNO</v>
          </cell>
          <cell r="R166">
            <v>321.68700000000001</v>
          </cell>
        </row>
        <row r="167">
          <cell r="B167">
            <v>1</v>
          </cell>
          <cell r="F167" t="str">
            <v>VIGILANTE ARMADO - 12X36 DIURNO</v>
          </cell>
          <cell r="R167">
            <v>321.68700000000001</v>
          </cell>
        </row>
        <row r="168">
          <cell r="B168">
            <v>0</v>
          </cell>
          <cell r="F168" t="str">
            <v>VIGILANTE ARMADO - 12X36 NOTURNO</v>
          </cell>
          <cell r="R168">
            <v>0</v>
          </cell>
        </row>
        <row r="169">
          <cell r="B169">
            <v>0</v>
          </cell>
          <cell r="F169" t="str">
            <v>VIGILANTE ARMADO - 12X36 NOTURNO</v>
          </cell>
          <cell r="R169">
            <v>0</v>
          </cell>
        </row>
        <row r="170">
          <cell r="B170">
            <v>1</v>
          </cell>
          <cell r="F170" t="str">
            <v>VIGILANTE ARMADO - 12X36 NOTURNO</v>
          </cell>
          <cell r="R170">
            <v>321.68700000000001</v>
          </cell>
        </row>
        <row r="171">
          <cell r="B171">
            <v>1</v>
          </cell>
          <cell r="F171" t="str">
            <v>VIGILANTE ARMADO - 12X36 NOTURNO</v>
          </cell>
          <cell r="R171">
            <v>321.68700000000001</v>
          </cell>
        </row>
        <row r="172">
          <cell r="B172">
            <v>0</v>
          </cell>
          <cell r="F172" t="str">
            <v>VIGILANTE ARMADO - 12X36 NOTURNO</v>
          </cell>
          <cell r="R172">
            <v>0</v>
          </cell>
        </row>
        <row r="173">
          <cell r="B173">
            <v>1</v>
          </cell>
          <cell r="F173" t="str">
            <v>VIGILANTE ARMADO - 12X36 NOTURNO</v>
          </cell>
          <cell r="R173">
            <v>321.68700000000001</v>
          </cell>
        </row>
        <row r="174">
          <cell r="B174">
            <v>1</v>
          </cell>
          <cell r="F174" t="str">
            <v>VIGILANTE ARMADO - 12X36 DIURNO</v>
          </cell>
          <cell r="R174">
            <v>321.68700000000001</v>
          </cell>
        </row>
        <row r="175">
          <cell r="B175">
            <v>1</v>
          </cell>
          <cell r="F175" t="str">
            <v>VIGILANTE ARMADO - 12X36 NOTURNO</v>
          </cell>
          <cell r="R175">
            <v>321.68700000000001</v>
          </cell>
        </row>
        <row r="176">
          <cell r="B176">
            <v>0</v>
          </cell>
          <cell r="F176" t="str">
            <v>VIGILANTE ARMADO - 12X36 NOTURNO</v>
          </cell>
          <cell r="R176">
            <v>0</v>
          </cell>
        </row>
        <row r="177">
          <cell r="B177">
            <v>1</v>
          </cell>
          <cell r="F177" t="str">
            <v>VIGILANTE ARMADO - 220 H</v>
          </cell>
          <cell r="R177">
            <v>415.08</v>
          </cell>
        </row>
        <row r="178">
          <cell r="B178">
            <v>1</v>
          </cell>
          <cell r="F178" t="str">
            <v>VIGILANTE ARMADO - 12X36 DIURNO</v>
          </cell>
          <cell r="R178">
            <v>321.68700000000001</v>
          </cell>
        </row>
        <row r="179">
          <cell r="B179">
            <v>1</v>
          </cell>
          <cell r="F179" t="str">
            <v>VIGILANTE ARMADO - 12X36 DIURNO</v>
          </cell>
          <cell r="R179">
            <v>321.68700000000001</v>
          </cell>
        </row>
        <row r="180">
          <cell r="B180">
            <v>1</v>
          </cell>
          <cell r="F180" t="str">
            <v>VIGILANTE ARMADO - 12X36 NOTURNO</v>
          </cell>
          <cell r="R180">
            <v>321.68700000000001</v>
          </cell>
        </row>
        <row r="181">
          <cell r="B181">
            <v>1</v>
          </cell>
          <cell r="F181" t="str">
            <v>VIGILANTE ARMADO - 12X36 NOTURNO</v>
          </cell>
          <cell r="R181">
            <v>321.68700000000001</v>
          </cell>
        </row>
        <row r="182">
          <cell r="B182">
            <v>1</v>
          </cell>
          <cell r="F182" t="str">
            <v>VIGILANTE ARMADO - 12X36 DIURNO</v>
          </cell>
          <cell r="R182">
            <v>321.68700000000001</v>
          </cell>
        </row>
        <row r="183">
          <cell r="B183">
            <v>1</v>
          </cell>
          <cell r="F183" t="str">
            <v>VIGILANTE ARMADO - 12X36 NOTURNO</v>
          </cell>
          <cell r="R183">
            <v>321.68700000000001</v>
          </cell>
        </row>
        <row r="184">
          <cell r="B184">
            <v>1</v>
          </cell>
          <cell r="F184" t="str">
            <v>VIGILANTE ARMADO - 12X36 NOTURNO</v>
          </cell>
          <cell r="R184">
            <v>321.68700000000001</v>
          </cell>
        </row>
        <row r="185">
          <cell r="B185">
            <v>1</v>
          </cell>
          <cell r="F185" t="str">
            <v>VIGILANTE ARMADO - 12X36 DIURNO</v>
          </cell>
          <cell r="R185">
            <v>321.68700000000001</v>
          </cell>
        </row>
        <row r="186">
          <cell r="B186"/>
          <cell r="F186"/>
          <cell r="R186"/>
        </row>
        <row r="187">
          <cell r="B187"/>
          <cell r="F187"/>
          <cell r="R187"/>
        </row>
        <row r="194">
          <cell r="B194" t="str">
            <v>FOI DEFINIDO QUE A METODOLOGIA DO CÁLCULO DE DIAS PARA VA E VT SERÁ IGUAL A "DIAS (20) MENOS DIAS ÚTEIS NÃO TRABALHADOS"</v>
          </cell>
          <cell r="F194"/>
          <cell r="R194"/>
        </row>
        <row r="195">
          <cell r="B195" t="str">
            <v xml:space="preserve">INICIALMENTE, QUANDO HOUVER FALTAS, FÉRIAS, AFASTAMENTOS, ETC, COM SUBSTITUTO, OS DIAS TRABALHADOS PELO SUBSTITUTO PODERÃO SER LANÇADOS NO TITULAR. </v>
          </cell>
          <cell r="F195"/>
          <cell r="R195"/>
        </row>
        <row r="196">
          <cell r="B196" t="str">
            <v>COM RELAÇÃO AO VALE TRANSPORTE, O DESCONTO DE 6% TERÁ SEMPRE DE SER PROPORCIONALIZADO PELOS DIAS TRABALHADOS NO MÊS (ISSO PARA O TITULAR E O SUBSTITUTO, SE HOUVER)</v>
          </cell>
          <cell r="F196"/>
          <cell r="R196"/>
        </row>
        <row r="197">
          <cell r="B197" t="str">
            <v>COM RELAÇÃO AO VALE TRANSPORTE, NAS FÉRIAS E FALTAS COM SUBSTITUTO, A REGRA É SEGUIR O TITULAR. SE ELE RECEBE O SUBSTITUTO RECEBE. SE NÃO RECEBE, O SUBSTITUTO NÃO RECEBE.</v>
          </cell>
          <cell r="F197"/>
          <cell r="R197"/>
        </row>
        <row r="198">
          <cell r="B198" t="str">
            <v>COM RELAÇÃO AO VALE TRANSPORTE, NAS LICENÇAS MATERNIDADE OU INSS E NAS DEMISSÕES,  A REGRA É SEGUIR O SUBSTITUTO OU NOVO CONTRATADO.</v>
          </cell>
          <cell r="F198"/>
          <cell r="R198"/>
        </row>
        <row r="199">
          <cell r="B199" t="str">
            <v>COM RELAÇÃO AO VALE TRANSPORTE, NO MÊS DA DEMISSÃO COM NOVO CONTRATADO,  SÓ PODE HAVER UM DESCONTO DE R$ 1,00  (POR DEFINIÇÃO SERÁ O DEMITIDO) POR POSTO DE TRABALHO.</v>
          </cell>
          <cell r="F199"/>
          <cell r="R199"/>
        </row>
        <row r="200">
          <cell r="B200" t="str">
            <v>COM RELAÇÃO AO VALE ALIMENTAÇÃO, OS VALORES DE CESTA BÁSICA SERÃO PROPORCIONALIZADOS. UTILIZAR O MESMO CRITÉRIO DOS TICKETS, OU SEJA, 20 DIAS MENOS DIAS ÚTEIS NÃO TRABALHADOS</v>
          </cell>
          <cell r="F200"/>
          <cell r="R200"/>
        </row>
      </sheetData>
      <sheetData sheetId="15"/>
      <sheetData sheetId="16"/>
      <sheetData sheetId="17"/>
      <sheetData sheetId="1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392.05908906666662</v>
          </cell>
        </row>
        <row r="12">
          <cell r="H12" t="str">
            <v>VIGILANTE ARMADO - 220 H</v>
          </cell>
          <cell r="BJ12">
            <v>392.05908906666662</v>
          </cell>
        </row>
        <row r="13">
          <cell r="H13" t="str">
            <v>VIGILANTE ARMADO - 220 H</v>
          </cell>
          <cell r="BJ13">
            <v>392.05908906666662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392.05908906666662</v>
          </cell>
        </row>
        <row r="16">
          <cell r="H16" t="str">
            <v>VIGILANTE ARMADO - 220 H</v>
          </cell>
          <cell r="BJ16">
            <v>392.05908906666662</v>
          </cell>
        </row>
        <row r="17">
          <cell r="H17" t="str">
            <v>VIGILANTE ARMADO - 12X36 NOTURNO</v>
          </cell>
          <cell r="BJ17">
            <v>361.85638178181819</v>
          </cell>
        </row>
        <row r="18">
          <cell r="H18" t="str">
            <v>VIGILANTE ARMADO - 12X36 NOTURNO</v>
          </cell>
          <cell r="BJ18">
            <v>361.85638178181819</v>
          </cell>
        </row>
        <row r="19">
          <cell r="H19" t="str">
            <v>VIGILANTE ARMADO - 12X36 NOTURNO</v>
          </cell>
          <cell r="BJ19">
            <v>361.85638178181819</v>
          </cell>
        </row>
        <row r="20">
          <cell r="H20" t="str">
            <v>VIGILANTE ARMADO - 12X36 DIURNO</v>
          </cell>
          <cell r="BJ20">
            <v>302.23388</v>
          </cell>
        </row>
        <row r="21">
          <cell r="H21" t="str">
            <v>VIGILANTE ARMADO - 12X36 NOTURNO</v>
          </cell>
          <cell r="BJ21">
            <v>361.85638178181819</v>
          </cell>
        </row>
        <row r="22">
          <cell r="H22" t="str">
            <v>VIGILANTE ARMADO - 12X36 NOTURNO</v>
          </cell>
          <cell r="BJ22">
            <v>361.85638178181819</v>
          </cell>
        </row>
        <row r="23">
          <cell r="H23" t="str">
            <v>VIGILANTE ARMADO - 12X36 NOTURNO</v>
          </cell>
          <cell r="BJ23">
            <v>0</v>
          </cell>
        </row>
        <row r="24">
          <cell r="H24" t="str">
            <v>VIGILANTE ARMADO - 12X36 NOTURNO</v>
          </cell>
          <cell r="BJ24">
            <v>0</v>
          </cell>
        </row>
        <row r="25">
          <cell r="H25" t="str">
            <v>VIGILANTE ARMADO - 12X36 DIURNO</v>
          </cell>
          <cell r="BJ25">
            <v>302.23388</v>
          </cell>
        </row>
        <row r="26">
          <cell r="H26" t="str">
            <v>VIGILANTE ARMADO - 12X36 NOTURNO</v>
          </cell>
          <cell r="BJ26">
            <v>0</v>
          </cell>
        </row>
        <row r="27">
          <cell r="H27" t="str">
            <v>VIGILANTE ARMADO - 12X36 DIURNO</v>
          </cell>
          <cell r="BJ27">
            <v>0</v>
          </cell>
        </row>
        <row r="28">
          <cell r="H28" t="str">
            <v>VIGILANTE ARMADO - 12X36 NOTURNO</v>
          </cell>
          <cell r="BJ28">
            <v>361.85638178181819</v>
          </cell>
        </row>
        <row r="29">
          <cell r="H29" t="str">
            <v>VIGILANTE ARMADO - 220 H</v>
          </cell>
          <cell r="BJ29">
            <v>392.05908906666662</v>
          </cell>
        </row>
        <row r="30">
          <cell r="H30" t="str">
            <v>VIGILANTE ARMADO - 12X36 DIURNO</v>
          </cell>
          <cell r="BJ30">
            <v>302.23388</v>
          </cell>
        </row>
        <row r="31">
          <cell r="H31" t="str">
            <v>VIGILANTE ARMADO - 12X36 DIURNO</v>
          </cell>
          <cell r="BJ31">
            <v>0</v>
          </cell>
        </row>
        <row r="32">
          <cell r="H32" t="str">
            <v>VIGILANTE ARMADO - 220 H</v>
          </cell>
          <cell r="BJ32">
            <v>392.05908906666662</v>
          </cell>
        </row>
        <row r="33">
          <cell r="H33" t="str">
            <v>VIGILANTE ARMADO - 12X36 NOTURNO</v>
          </cell>
          <cell r="BJ33">
            <v>361.85638178181819</v>
          </cell>
        </row>
        <row r="34">
          <cell r="H34" t="str">
            <v>VIGILANTE ARMADO - 12X36 NOTURNO</v>
          </cell>
          <cell r="BJ34">
            <v>361.85638178181819</v>
          </cell>
        </row>
        <row r="35">
          <cell r="H35" t="str">
            <v>VIGILANTE ARMADO - 12X36 NOTURNO</v>
          </cell>
          <cell r="BJ35">
            <v>0</v>
          </cell>
        </row>
        <row r="36">
          <cell r="H36" t="str">
            <v>VIGILANTE ARMADO - 12X36 DIURNO</v>
          </cell>
          <cell r="BJ36">
            <v>0</v>
          </cell>
        </row>
        <row r="37">
          <cell r="H37" t="str">
            <v>VIGILANTE ARMADO - 12X36 DIURNO</v>
          </cell>
          <cell r="BJ37">
            <v>302.23388</v>
          </cell>
        </row>
        <row r="38">
          <cell r="H38" t="str">
            <v>VIGILANTE ARMADO - 12X36 DIURNO</v>
          </cell>
          <cell r="BJ38">
            <v>0</v>
          </cell>
        </row>
        <row r="39">
          <cell r="H39" t="str">
            <v>VIGILANTE ARMADO - 12X36 DIURNO</v>
          </cell>
          <cell r="BJ39">
            <v>302.23388</v>
          </cell>
        </row>
        <row r="40">
          <cell r="H40" t="str">
            <v>VIGILANTE ARMADO - 12X36 DIURNO</v>
          </cell>
          <cell r="BJ40">
            <v>0</v>
          </cell>
        </row>
        <row r="41">
          <cell r="H41" t="str">
            <v>VIGILANTE ARMADO - 12X36 DIURNO</v>
          </cell>
          <cell r="BJ41">
            <v>302.23388</v>
          </cell>
        </row>
        <row r="42">
          <cell r="H42" t="str">
            <v>VIGILANTE ARMADO - 12X36 DIURNO</v>
          </cell>
          <cell r="BJ42">
            <v>302.23388</v>
          </cell>
        </row>
        <row r="43">
          <cell r="H43" t="str">
            <v>VIGILANTE ARMADO - 12X36 DIURNO</v>
          </cell>
          <cell r="BJ43">
            <v>302.23388</v>
          </cell>
        </row>
        <row r="44">
          <cell r="H44" t="str">
            <v>VIGILANTE ARMADO - 220 H</v>
          </cell>
          <cell r="BJ44">
            <v>392.05908906666662</v>
          </cell>
        </row>
        <row r="45">
          <cell r="H45" t="str">
            <v>VIGILANTE ARMADO - 220 H</v>
          </cell>
          <cell r="BJ45">
            <v>0</v>
          </cell>
        </row>
        <row r="46">
          <cell r="H46" t="str">
            <v>VIGILANTE ARMADO - 12X36 NOTURNO</v>
          </cell>
          <cell r="BJ46">
            <v>361.85638178181819</v>
          </cell>
        </row>
        <row r="47">
          <cell r="H47" t="str">
            <v>VIGILANTE ARMADO - 220 H</v>
          </cell>
          <cell r="BJ47">
            <v>392.05908906666662</v>
          </cell>
        </row>
        <row r="48">
          <cell r="H48" t="str">
            <v>VIGILANTE ARMADO - 12X36 DIURNO</v>
          </cell>
          <cell r="BJ48">
            <v>0</v>
          </cell>
        </row>
        <row r="49">
          <cell r="H49" t="str">
            <v>VIGILANTE ARMADO - 220 H</v>
          </cell>
          <cell r="BJ49">
            <v>392.05908906666662</v>
          </cell>
        </row>
        <row r="50">
          <cell r="H50" t="str">
            <v>VIGILANTE ARMADO - 12X36 DIURNO</v>
          </cell>
          <cell r="BJ50">
            <v>0</v>
          </cell>
        </row>
        <row r="51">
          <cell r="H51" t="str">
            <v>VIGILANTE ARMADO - 12X36 DIURNO</v>
          </cell>
          <cell r="BJ51">
            <v>302.23388</v>
          </cell>
        </row>
        <row r="52">
          <cell r="H52" t="str">
            <v>VIGILANTE ARMADO - 12X36 DIURNO</v>
          </cell>
          <cell r="BJ52">
            <v>0</v>
          </cell>
        </row>
        <row r="53">
          <cell r="H53" t="str">
            <v>VIGILANTE ARMADO - 12X36 DIURNO</v>
          </cell>
          <cell r="BJ53">
            <v>302.23388</v>
          </cell>
        </row>
        <row r="54">
          <cell r="H54" t="str">
            <v>VIGILANTE ARMADO - 220 H</v>
          </cell>
          <cell r="BJ54">
            <v>392.05908906666662</v>
          </cell>
        </row>
        <row r="55">
          <cell r="H55" t="str">
            <v>VIGILANTE ARMADO - 12X36 DIURNO</v>
          </cell>
          <cell r="BJ55">
            <v>0</v>
          </cell>
        </row>
        <row r="56">
          <cell r="H56" t="str">
            <v>VIGILANTE ARMADO - 12X36 DIURNO</v>
          </cell>
          <cell r="BJ56">
            <v>302.23388</v>
          </cell>
        </row>
        <row r="57">
          <cell r="H57" t="str">
            <v>VIGILANTE ARMADO - 220 H</v>
          </cell>
          <cell r="BJ57">
            <v>392.05908906666662</v>
          </cell>
        </row>
        <row r="58">
          <cell r="H58" t="str">
            <v>VIGILANTE ARMADO - 12X36 NOTURNO</v>
          </cell>
          <cell r="BJ58">
            <v>0</v>
          </cell>
        </row>
        <row r="59">
          <cell r="H59" t="str">
            <v>VIGILANTE ARMADO - 12X36 DIURNO</v>
          </cell>
          <cell r="BJ59">
            <v>302.23388</v>
          </cell>
        </row>
        <row r="60">
          <cell r="H60" t="str">
            <v>VIGILANTE ARMADO - 12X36 DIURNO</v>
          </cell>
          <cell r="BJ60">
            <v>0</v>
          </cell>
        </row>
        <row r="61">
          <cell r="H61" t="str">
            <v>VIGILANTE ARMADO - 12X36 DIURNO</v>
          </cell>
          <cell r="BJ61">
            <v>302.23388</v>
          </cell>
        </row>
        <row r="62">
          <cell r="H62" t="str">
            <v>VIGILANTE ARMADO - 12X36 DIURNO</v>
          </cell>
          <cell r="BJ62">
            <v>0</v>
          </cell>
        </row>
        <row r="63">
          <cell r="H63" t="str">
            <v>VIGILANTE ARMADO - 220 H</v>
          </cell>
          <cell r="BJ63">
            <v>392.05908906666662</v>
          </cell>
        </row>
        <row r="64">
          <cell r="H64" t="str">
            <v>VIGILANTE ARMADO - 12X36 DIURNO</v>
          </cell>
          <cell r="BJ64">
            <v>302.23388</v>
          </cell>
        </row>
        <row r="65">
          <cell r="H65" t="str">
            <v>VIGILANTE ARMADO - 12X36 NOTURNO</v>
          </cell>
          <cell r="BJ65">
            <v>361.85638178181819</v>
          </cell>
        </row>
        <row r="66">
          <cell r="H66" t="str">
            <v>VIGILANTE ARMADO - 12X36 DIURNO</v>
          </cell>
          <cell r="BJ66">
            <v>0</v>
          </cell>
        </row>
        <row r="67">
          <cell r="H67" t="str">
            <v>VIGILANTE ARMADO - 12X36 DIURNO</v>
          </cell>
          <cell r="BJ67">
            <v>0</v>
          </cell>
        </row>
        <row r="68">
          <cell r="H68" t="str">
            <v>VIGILANTE ARMADO - 12X36 DIURNO</v>
          </cell>
          <cell r="BJ68">
            <v>302.23388</v>
          </cell>
        </row>
        <row r="69">
          <cell r="H69" t="str">
            <v>VIGILANTE ARMADO - 12X36 NOTURNO</v>
          </cell>
          <cell r="BJ69">
            <v>361.85638178181819</v>
          </cell>
        </row>
        <row r="70">
          <cell r="H70" t="str">
            <v>VIGILANTE ARMADO - 12X36 NOTURNO</v>
          </cell>
          <cell r="BJ70">
            <v>0</v>
          </cell>
        </row>
        <row r="71">
          <cell r="H71" t="str">
            <v>VIGILANTE ARMADO - 12X36 DIURNO</v>
          </cell>
          <cell r="BJ71">
            <v>302.23388</v>
          </cell>
        </row>
        <row r="72">
          <cell r="H72" t="str">
            <v>VIGILANTE ARMADO - 12X36 DIURNO</v>
          </cell>
          <cell r="BJ72">
            <v>0</v>
          </cell>
        </row>
        <row r="73">
          <cell r="H73" t="str">
            <v>VIGILANTE ARMADO - 12X36 NOTURNO</v>
          </cell>
          <cell r="BJ73">
            <v>0</v>
          </cell>
        </row>
        <row r="74">
          <cell r="H74" t="str">
            <v>VIGILANTE ARMADO - 12X36 NOTURNO</v>
          </cell>
          <cell r="BJ74">
            <v>361.85638178181819</v>
          </cell>
        </row>
        <row r="75">
          <cell r="H75" t="str">
            <v>VIGILANTE ARMADO - 12X36 DIURNO</v>
          </cell>
          <cell r="BJ75">
            <v>302.23388</v>
          </cell>
        </row>
        <row r="76">
          <cell r="H76" t="str">
            <v>VIGILANTE ARMADO - 12X36 DIURNO</v>
          </cell>
          <cell r="BJ76">
            <v>0</v>
          </cell>
        </row>
        <row r="77">
          <cell r="H77" t="str">
            <v>VIGILANTE ARMADO - 12X36 DIURNO</v>
          </cell>
          <cell r="BJ77">
            <v>302.23388</v>
          </cell>
        </row>
        <row r="78">
          <cell r="H78" t="str">
            <v>VIGILANTE ARMADO - 220 H</v>
          </cell>
          <cell r="BJ78">
            <v>0</v>
          </cell>
        </row>
        <row r="79">
          <cell r="H79" t="str">
            <v>VIGILANTE ARMADO - 220 H</v>
          </cell>
          <cell r="BJ79">
            <v>392.05908906666662</v>
          </cell>
        </row>
        <row r="80">
          <cell r="H80" t="str">
            <v>VIGILANTE ARMADO - 12X36 DIURNO</v>
          </cell>
          <cell r="BJ80">
            <v>302.23388</v>
          </cell>
        </row>
        <row r="81">
          <cell r="H81" t="str">
            <v>VIGILANTE ARMADO - 12X36 NOTURNO</v>
          </cell>
          <cell r="BJ81">
            <v>0</v>
          </cell>
        </row>
        <row r="82">
          <cell r="H82" t="str">
            <v>VIGILANTE ARMADO - 220 H</v>
          </cell>
          <cell r="BJ82">
            <v>0</v>
          </cell>
        </row>
        <row r="83">
          <cell r="H83" t="str">
            <v>VIGILANTE ARMADO - 12X36 DIURNO</v>
          </cell>
          <cell r="BJ83">
            <v>302.23388</v>
          </cell>
        </row>
        <row r="84">
          <cell r="H84" t="str">
            <v>VIGILANTE ARMADO - 12X36 DIURNO</v>
          </cell>
          <cell r="BJ84">
            <v>0</v>
          </cell>
        </row>
        <row r="85">
          <cell r="H85" t="str">
            <v>VIGILANTE ARMADO - 12X36 DIURNO</v>
          </cell>
          <cell r="BJ85">
            <v>302.23388</v>
          </cell>
        </row>
        <row r="86">
          <cell r="H86" t="str">
            <v>VIGILANTE ARMADO - 12X36 DIURNO</v>
          </cell>
          <cell r="BJ86">
            <v>302.23388</v>
          </cell>
        </row>
        <row r="87">
          <cell r="H87" t="str">
            <v>VIGILANTE ARMADO - 220 H</v>
          </cell>
          <cell r="BJ87">
            <v>392.05908906666662</v>
          </cell>
        </row>
        <row r="88">
          <cell r="H88" t="str">
            <v>VIGILANTE ARMADO - 220 H</v>
          </cell>
          <cell r="BJ88">
            <v>0</v>
          </cell>
        </row>
        <row r="89">
          <cell r="H89" t="str">
            <v>VIGILANTE ARMADO - 220 H</v>
          </cell>
          <cell r="BJ89">
            <v>392.05908906666662</v>
          </cell>
        </row>
        <row r="90">
          <cell r="H90" t="str">
            <v>VIGILANTE ARMADO - 220 H</v>
          </cell>
          <cell r="BJ90">
            <v>392.05908906666662</v>
          </cell>
        </row>
        <row r="91">
          <cell r="H91" t="str">
            <v>VIGILANTE ARMADO - 220 H</v>
          </cell>
          <cell r="BJ91">
            <v>392.05908906666662</v>
          </cell>
        </row>
        <row r="92">
          <cell r="H92" t="str">
            <v>VIGILANTE ARMADO - 220 H</v>
          </cell>
          <cell r="BJ92">
            <v>392.05908906666662</v>
          </cell>
        </row>
        <row r="93">
          <cell r="H93" t="str">
            <v>VIGILANTE ARMADO - 12X36 NOTURNO</v>
          </cell>
          <cell r="BJ93">
            <v>361.85638178181819</v>
          </cell>
        </row>
        <row r="94">
          <cell r="H94" t="str">
            <v>VIGILANTE ARMADO - 12X36 NOTURNO</v>
          </cell>
          <cell r="BJ94">
            <v>361.85638178181819</v>
          </cell>
        </row>
        <row r="95">
          <cell r="H95" t="str">
            <v>VIGILANTE ARMADO - 12X36 DIURNO</v>
          </cell>
          <cell r="BJ95">
            <v>302.23388</v>
          </cell>
        </row>
        <row r="96">
          <cell r="H96" t="str">
            <v>VIGILANTE ARMADO - 12X36 DIURNO</v>
          </cell>
          <cell r="BJ96">
            <v>0</v>
          </cell>
        </row>
        <row r="97">
          <cell r="H97" t="str">
            <v>VIGILANTE ARMADO - 12X36 DIURNO</v>
          </cell>
          <cell r="BJ97">
            <v>302.23388</v>
          </cell>
        </row>
        <row r="98">
          <cell r="H98" t="str">
            <v>VIGILANTE ARMADO - 220 H</v>
          </cell>
          <cell r="BJ98">
            <v>392.05908906666662</v>
          </cell>
        </row>
        <row r="99">
          <cell r="H99" t="str">
            <v>VIGILANTE ARMADO - 220 H</v>
          </cell>
          <cell r="BJ99">
            <v>392.05908906666662</v>
          </cell>
        </row>
        <row r="100">
          <cell r="H100" t="str">
            <v>VIGILANTE ARMADO - 220 H</v>
          </cell>
          <cell r="BJ100">
            <v>392.05908906666662</v>
          </cell>
        </row>
        <row r="101">
          <cell r="H101" t="str">
            <v>VIGILANTE ARMADO - 12X36 DIURNO</v>
          </cell>
          <cell r="BJ101">
            <v>302.23388</v>
          </cell>
        </row>
        <row r="102">
          <cell r="H102" t="str">
            <v>VIGILANTE ARMADO - 12X36 NOTURNO</v>
          </cell>
          <cell r="BJ102">
            <v>361.85638178181819</v>
          </cell>
        </row>
        <row r="103">
          <cell r="H103" t="str">
            <v>VIGILANTE ARMADO - 12X36 DIURNO</v>
          </cell>
          <cell r="BJ103">
            <v>302.23388</v>
          </cell>
        </row>
        <row r="104">
          <cell r="H104" t="str">
            <v>VIGILANTE ARMADO - 12X36 NOTURNO</v>
          </cell>
          <cell r="BJ104">
            <v>361.85638178181819</v>
          </cell>
        </row>
        <row r="105">
          <cell r="H105" t="str">
            <v>VIGILANTE ARMADO - 220 H</v>
          </cell>
          <cell r="BJ105">
            <v>0</v>
          </cell>
        </row>
        <row r="106">
          <cell r="H106" t="str">
            <v>VIGILANTE ARMADO - 220 H</v>
          </cell>
          <cell r="BJ106">
            <v>392.05908906666662</v>
          </cell>
        </row>
        <row r="107">
          <cell r="H107" t="str">
            <v>VIGILANTE ARMADO - 220 H</v>
          </cell>
          <cell r="BJ107">
            <v>392.05908906666662</v>
          </cell>
        </row>
        <row r="108">
          <cell r="H108" t="str">
            <v>VIGILANTE ARMADO - 220 H</v>
          </cell>
          <cell r="BJ108">
            <v>0</v>
          </cell>
        </row>
        <row r="109">
          <cell r="H109" t="str">
            <v>VIGILANTE ARMADO - 220 H</v>
          </cell>
          <cell r="BJ109">
            <v>0</v>
          </cell>
        </row>
        <row r="110">
          <cell r="H110" t="str">
            <v>VIGILANTE ARMADO - 220 H</v>
          </cell>
          <cell r="BJ110">
            <v>392.05908906666662</v>
          </cell>
        </row>
        <row r="111">
          <cell r="H111" t="str">
            <v>VIGILANTE ARMADO - 220 H</v>
          </cell>
          <cell r="BJ111">
            <v>392.05908906666662</v>
          </cell>
        </row>
        <row r="112">
          <cell r="H112" t="str">
            <v>VIGILANTE ARMADO - 220 H</v>
          </cell>
          <cell r="BJ112">
            <v>392.05908906666662</v>
          </cell>
        </row>
        <row r="113">
          <cell r="H113" t="str">
            <v>VIGILANTE ARMADO - 220 H</v>
          </cell>
          <cell r="BJ113">
            <v>392.05908906666662</v>
          </cell>
        </row>
        <row r="114">
          <cell r="H114" t="str">
            <v>VIGILANTE ARMADO - 12X36 DIURNO</v>
          </cell>
          <cell r="BJ114">
            <v>0</v>
          </cell>
        </row>
        <row r="115">
          <cell r="H115" t="str">
            <v>VIGILANTE ARMADO - 220 H</v>
          </cell>
          <cell r="BJ115">
            <v>392.05908906666662</v>
          </cell>
        </row>
        <row r="116">
          <cell r="H116" t="str">
            <v>VIGILANTE ARMADO - 220 H</v>
          </cell>
          <cell r="BJ116">
            <v>0</v>
          </cell>
        </row>
        <row r="117">
          <cell r="H117" t="str">
            <v>VIGILANTE ARMADO - 12X36 DIURNO</v>
          </cell>
          <cell r="BJ117">
            <v>302.23388</v>
          </cell>
        </row>
        <row r="118">
          <cell r="H118" t="str">
            <v>VIGILANTE ARMADO - 12X36 DIURNO</v>
          </cell>
          <cell r="BJ118">
            <v>0</v>
          </cell>
        </row>
        <row r="119">
          <cell r="H119" t="str">
            <v>VIGILANTE ARMADO - 12X36 NOTURNO</v>
          </cell>
          <cell r="BJ119">
            <v>0</v>
          </cell>
        </row>
        <row r="120">
          <cell r="H120" t="str">
            <v>VIGILANTE ARMADO - 12X36 NOTURNO</v>
          </cell>
          <cell r="BJ120">
            <v>361.85638178181819</v>
          </cell>
        </row>
        <row r="121">
          <cell r="H121" t="str">
            <v>VIGILANTE ARMADO - 12X36 DIURNO</v>
          </cell>
          <cell r="BJ121">
            <v>302.23388</v>
          </cell>
        </row>
        <row r="122">
          <cell r="H122" t="str">
            <v>VIGILANTE ARMADO - 12X36 DIURNO</v>
          </cell>
          <cell r="BJ122">
            <v>0</v>
          </cell>
        </row>
        <row r="123">
          <cell r="H123" t="str">
            <v>VIGILANTE ARMADO - 12X36 NOTURNO</v>
          </cell>
          <cell r="BJ123">
            <v>361.85638178181819</v>
          </cell>
        </row>
        <row r="124">
          <cell r="H124" t="str">
            <v>VIGILANTE ARMADO - 12X36 NOTURNO</v>
          </cell>
          <cell r="BJ124">
            <v>0</v>
          </cell>
        </row>
        <row r="125">
          <cell r="H125" t="str">
            <v>VIGILANTE ARMADO - 220 H</v>
          </cell>
          <cell r="BJ125">
            <v>0</v>
          </cell>
        </row>
        <row r="126">
          <cell r="H126" t="str">
            <v>VIGILANTE ARMADO - 220 H</v>
          </cell>
          <cell r="BJ126">
            <v>392.05908906666662</v>
          </cell>
        </row>
        <row r="127">
          <cell r="H127" t="str">
            <v>VIGILANTE ARMADO - 220 H</v>
          </cell>
          <cell r="BJ127">
            <v>392.05908906666662</v>
          </cell>
        </row>
        <row r="128">
          <cell r="H128" t="str">
            <v>VIGILANTE ARMADO - 220 H</v>
          </cell>
          <cell r="BJ128">
            <v>392.05908906666662</v>
          </cell>
        </row>
        <row r="129">
          <cell r="H129" t="str">
            <v>VIGILANTE ARMADO - 12X36 NOTURNO</v>
          </cell>
          <cell r="BJ129">
            <v>0</v>
          </cell>
        </row>
        <row r="130">
          <cell r="H130" t="str">
            <v>VIGILANTE ARMADO - 12X36 NOTURNO</v>
          </cell>
          <cell r="BJ130">
            <v>0</v>
          </cell>
        </row>
        <row r="131">
          <cell r="H131" t="str">
            <v>VIGILANTE ARMADO - 12X36 NOTURNO</v>
          </cell>
          <cell r="BJ131">
            <v>0</v>
          </cell>
        </row>
        <row r="132">
          <cell r="H132" t="str">
            <v>VIGILANTE ARMADO - 220 H</v>
          </cell>
          <cell r="BJ132">
            <v>392.05908906666662</v>
          </cell>
        </row>
        <row r="133">
          <cell r="H133" t="str">
            <v>VIGILANTE ARMADO - 12X36 NOTURNO</v>
          </cell>
          <cell r="BJ133">
            <v>361.85638178181819</v>
          </cell>
        </row>
        <row r="134">
          <cell r="H134" t="str">
            <v>VIGILANTE ARMADO - 12X36 NOTURNO</v>
          </cell>
          <cell r="BJ134">
            <v>361.85638178181819</v>
          </cell>
        </row>
        <row r="135">
          <cell r="H135" t="str">
            <v>VIGILANTE ARMADO - 12X36 DIURNO</v>
          </cell>
          <cell r="BJ135">
            <v>302.23388</v>
          </cell>
        </row>
        <row r="136">
          <cell r="H136" t="str">
            <v>VIGILANTE ARMADO - 12X36 DIURNO</v>
          </cell>
          <cell r="BJ136">
            <v>302.23388</v>
          </cell>
        </row>
        <row r="137">
          <cell r="H137" t="str">
            <v>VIGILANTE ARMADO - 12X36 DIURNO</v>
          </cell>
          <cell r="BJ137">
            <v>302.23388</v>
          </cell>
        </row>
        <row r="138">
          <cell r="H138" t="str">
            <v>VIGILANTE ARMADO - 12X36 DIURNO</v>
          </cell>
          <cell r="BJ138">
            <v>302.23388</v>
          </cell>
        </row>
        <row r="139">
          <cell r="H139" t="str">
            <v>VIGILANTE ARMADO - 220 H</v>
          </cell>
          <cell r="BJ139">
            <v>392.05908906666662</v>
          </cell>
        </row>
        <row r="140">
          <cell r="H140" t="str">
            <v>VIGILANTE ARMADO - 12X36 NOTURNO</v>
          </cell>
          <cell r="BJ140">
            <v>361.85638178181819</v>
          </cell>
        </row>
        <row r="141">
          <cell r="H141" t="str">
            <v>VIGILANTE ARMADO - 12X36 NOTURNO</v>
          </cell>
          <cell r="BJ141">
            <v>361.85638178181819</v>
          </cell>
        </row>
        <row r="142">
          <cell r="H142" t="str">
            <v>VIGILANTE ARMADO - 220 H</v>
          </cell>
          <cell r="BJ142">
            <v>392.05908906666662</v>
          </cell>
        </row>
        <row r="143">
          <cell r="H143" t="str">
            <v>VIGILANTE ARMADO - 12X36 DIURNO</v>
          </cell>
          <cell r="BJ143">
            <v>302.23388</v>
          </cell>
        </row>
        <row r="144">
          <cell r="H144" t="str">
            <v>VIGILANTE ARMADO - 12X36 DIURNO</v>
          </cell>
          <cell r="BJ144">
            <v>0</v>
          </cell>
        </row>
        <row r="145">
          <cell r="H145" t="str">
            <v>VIGILANTE ARMADO - 12X36 DIURNO</v>
          </cell>
          <cell r="BJ145">
            <v>0</v>
          </cell>
        </row>
        <row r="146">
          <cell r="H146" t="str">
            <v>VIGILANTE ARMADO - 12X36 NOTURNO</v>
          </cell>
          <cell r="BJ146">
            <v>361.85638178181819</v>
          </cell>
        </row>
        <row r="147">
          <cell r="H147" t="str">
            <v>VIGILANTE ARMADO - 12X36 DIURNO</v>
          </cell>
          <cell r="BJ147">
            <v>0</v>
          </cell>
        </row>
        <row r="148">
          <cell r="H148" t="str">
            <v>VIGILANTE ARMADO - 12X36 DIURNO</v>
          </cell>
          <cell r="BJ148">
            <v>0</v>
          </cell>
        </row>
        <row r="149">
          <cell r="H149" t="str">
            <v>VIGILANTE ARMADO - 12X36 DIURNO</v>
          </cell>
          <cell r="BJ149">
            <v>302.23388</v>
          </cell>
        </row>
        <row r="150">
          <cell r="H150" t="str">
            <v>VIGILANTE ARMADO - 12X36 NOTURNO</v>
          </cell>
          <cell r="BJ150">
            <v>0</v>
          </cell>
        </row>
        <row r="151">
          <cell r="H151" t="str">
            <v>VIGILANTE ARMADO - 12X36 NOTURNO</v>
          </cell>
          <cell r="BJ151">
            <v>361.85638178181819</v>
          </cell>
        </row>
        <row r="152">
          <cell r="H152" t="str">
            <v>VIGILANTE ARMADO - 220 H</v>
          </cell>
          <cell r="BJ152">
            <v>392.05908906666662</v>
          </cell>
        </row>
        <row r="153">
          <cell r="H153" t="str">
            <v>VIGILANTE ARMADO - 12X36 NOTURNO</v>
          </cell>
          <cell r="BJ153">
            <v>361.85638178181819</v>
          </cell>
        </row>
        <row r="154">
          <cell r="H154" t="str">
            <v>VIGILANTE ARMADO - 12X36 DIURNO</v>
          </cell>
          <cell r="BJ154">
            <v>302.23388</v>
          </cell>
        </row>
        <row r="155">
          <cell r="H155" t="str">
            <v>VIGILANTE ARMADO - 12X36 DIURNO</v>
          </cell>
          <cell r="BJ155">
            <v>302.23388</v>
          </cell>
        </row>
        <row r="156">
          <cell r="H156" t="str">
            <v>VIGILANTE ARMADO - 12X36 NOTURNO</v>
          </cell>
          <cell r="BJ156">
            <v>361.85638178181819</v>
          </cell>
        </row>
        <row r="157">
          <cell r="H157" t="str">
            <v>VIGILANTE ARMADO - 12X36 NOTURNO</v>
          </cell>
          <cell r="BJ157">
            <v>0</v>
          </cell>
        </row>
        <row r="158">
          <cell r="H158" t="str">
            <v>VIGILANTE ARMADO - 220 H</v>
          </cell>
          <cell r="BJ158">
            <v>392.05908906666662</v>
          </cell>
        </row>
        <row r="159">
          <cell r="H159" t="str">
            <v>VIGILANTE ARMADO - 220 H</v>
          </cell>
          <cell r="BJ159">
            <v>0</v>
          </cell>
        </row>
        <row r="160">
          <cell r="H160" t="str">
            <v>VIGILANTE ARMADO - 220 H</v>
          </cell>
          <cell r="BJ160">
            <v>392.05908906666662</v>
          </cell>
        </row>
        <row r="161">
          <cell r="H161" t="str">
            <v>VIGILANTE ARMADO - 220 H</v>
          </cell>
          <cell r="BJ161">
            <v>0</v>
          </cell>
        </row>
        <row r="162">
          <cell r="H162" t="str">
            <v>VIGILANTE ARMADO - 220 H</v>
          </cell>
          <cell r="BJ162">
            <v>0</v>
          </cell>
        </row>
        <row r="163">
          <cell r="H163" t="str">
            <v>VIGILANTE ARMADO - 12X36 DIURNO</v>
          </cell>
          <cell r="BJ163">
            <v>302.23388</v>
          </cell>
        </row>
        <row r="164">
          <cell r="H164" t="str">
            <v>VIGILANTE ARMADO - 12X36 DIURNO</v>
          </cell>
          <cell r="BJ164">
            <v>0</v>
          </cell>
        </row>
        <row r="165">
          <cell r="H165" t="str">
            <v>VIGILANTE ARMADO - 12X36 DIURNO</v>
          </cell>
          <cell r="BJ165">
            <v>302.23388</v>
          </cell>
        </row>
        <row r="166">
          <cell r="H166" t="str">
            <v>VIGILANTE ARMADO - 12X36 DIURNO</v>
          </cell>
          <cell r="BJ166">
            <v>302.23388</v>
          </cell>
        </row>
        <row r="167">
          <cell r="H167" t="str">
            <v>VIGILANTE ARMADO - 12X36 NOTURNO</v>
          </cell>
          <cell r="BJ167">
            <v>0</v>
          </cell>
        </row>
        <row r="168">
          <cell r="H168" t="str">
            <v>VIGILANTE ARMADO - 12X36 NOTURNO</v>
          </cell>
          <cell r="BJ168">
            <v>0</v>
          </cell>
        </row>
        <row r="169">
          <cell r="H169" t="str">
            <v>VIGILANTE ARMADO - 12X36 NOTURNO</v>
          </cell>
          <cell r="BJ169">
            <v>361.85638178181819</v>
          </cell>
        </row>
        <row r="170">
          <cell r="H170" t="str">
            <v>VIGILANTE ARMADO - 12X36 NOTURNO</v>
          </cell>
          <cell r="BJ170">
            <v>361.85638178181819</v>
          </cell>
        </row>
        <row r="171">
          <cell r="H171" t="str">
            <v>VIGILANTE ARMADO - 12X36 NOTURNO</v>
          </cell>
          <cell r="BJ171">
            <v>0</v>
          </cell>
        </row>
        <row r="172">
          <cell r="H172" t="str">
            <v>VIGILANTE ARMADO - 12X36 NOTURNO</v>
          </cell>
          <cell r="BJ172">
            <v>361.85638178181819</v>
          </cell>
        </row>
        <row r="173">
          <cell r="H173" t="str">
            <v>VIGILANTE ARMADO - 12X36 DIURNO</v>
          </cell>
          <cell r="BJ173">
            <v>302.23388</v>
          </cell>
        </row>
        <row r="174">
          <cell r="H174" t="str">
            <v>VIGILANTE ARMADO - 12X36 NOTURNO</v>
          </cell>
          <cell r="BJ174">
            <v>361.85638178181819</v>
          </cell>
        </row>
        <row r="175">
          <cell r="H175" t="str">
            <v>VIGILANTE ARMADO - 220 H</v>
          </cell>
          <cell r="BJ175">
            <v>392.05908906666662</v>
          </cell>
        </row>
        <row r="176">
          <cell r="H176" t="str">
            <v>VIGILANTE ARMADO - 12X36 DIURNO</v>
          </cell>
          <cell r="BJ176">
            <v>302.23388</v>
          </cell>
        </row>
        <row r="177">
          <cell r="H177" t="str">
            <v>VIGILANTE ARMADO - 12X36 DIURNO</v>
          </cell>
          <cell r="BJ177">
            <v>302.23388</v>
          </cell>
        </row>
        <row r="178">
          <cell r="H178" t="str">
            <v>VIGILANTE ARMADO - 12X36 NOTURNO</v>
          </cell>
          <cell r="BJ178">
            <v>361.85638178181819</v>
          </cell>
        </row>
        <row r="179">
          <cell r="H179" t="str">
            <v>VIGILANTE ARMADO - 12X36 NOTURNO</v>
          </cell>
          <cell r="BJ179">
            <v>361.85638178181819</v>
          </cell>
        </row>
        <row r="180">
          <cell r="H180" t="str">
            <v>VIGILANTE ARMADO - 12X36 DIURNO</v>
          </cell>
          <cell r="BJ180">
            <v>302.23388</v>
          </cell>
        </row>
        <row r="181">
          <cell r="H181" t="str">
            <v>VIGILANTE ARMADO - 12X36 NOTURNO</v>
          </cell>
          <cell r="BJ181">
            <v>361.85638178181819</v>
          </cell>
        </row>
        <row r="182">
          <cell r="H182" t="str">
            <v>VIGILANTE ARMADO - 12X36 NOTURNO</v>
          </cell>
          <cell r="BJ182">
            <v>361.85638178181819</v>
          </cell>
        </row>
        <row r="183">
          <cell r="H183" t="str">
            <v>VIGILANTE ARMADO - 12X36 DIURNO</v>
          </cell>
          <cell r="BJ183">
            <v>302.23388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415.08</v>
          </cell>
        </row>
        <row r="12">
          <cell r="B12">
            <v>1</v>
          </cell>
          <cell r="F12" t="str">
            <v>VIGILANTE ARMADO - 220 H</v>
          </cell>
          <cell r="R12">
            <v>415.08</v>
          </cell>
        </row>
        <row r="13">
          <cell r="B13">
            <v>1</v>
          </cell>
          <cell r="F13" t="str">
            <v>VIGILANTE ARMADO - 220 H</v>
          </cell>
          <cell r="R13">
            <v>415.08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415.08</v>
          </cell>
        </row>
        <row r="16">
          <cell r="B16">
            <v>1</v>
          </cell>
          <cell r="F16" t="str">
            <v>VIGILANTE ARMADO - 220 H</v>
          </cell>
          <cell r="R16">
            <v>415.08</v>
          </cell>
        </row>
        <row r="17">
          <cell r="B17">
            <v>1</v>
          </cell>
          <cell r="F17" t="str">
            <v>VIGILANTE ARMADO - 12X36 NOTURNO</v>
          </cell>
          <cell r="R17">
            <v>321.68700000000001</v>
          </cell>
        </row>
        <row r="18">
          <cell r="B18">
            <v>1</v>
          </cell>
          <cell r="F18" t="str">
            <v>VIGILANTE ARMADO - 12X36 NOTURNO</v>
          </cell>
          <cell r="R18">
            <v>321.68700000000001</v>
          </cell>
        </row>
        <row r="19">
          <cell r="B19">
            <v>1</v>
          </cell>
          <cell r="F19" t="str">
            <v>VIGILANTE ARMADO - 12X36 NOTURNO</v>
          </cell>
          <cell r="R19">
            <v>321.68700000000001</v>
          </cell>
        </row>
        <row r="20">
          <cell r="B20">
            <v>1</v>
          </cell>
          <cell r="F20" t="str">
            <v>VIGILANTE ARMADO - 12X36 DIURNO</v>
          </cell>
          <cell r="R20">
            <v>321.68700000000001</v>
          </cell>
        </row>
        <row r="21">
          <cell r="B21">
            <v>1</v>
          </cell>
          <cell r="F21" t="str">
            <v>VIGILANTE ARMADO - 12X36 NOTURNO</v>
          </cell>
          <cell r="R21">
            <v>321.68700000000001</v>
          </cell>
        </row>
        <row r="22">
          <cell r="B22">
            <v>1</v>
          </cell>
          <cell r="F22" t="str">
            <v>VIGILANTE ARMADO - 12X36 NOTURNO</v>
          </cell>
          <cell r="R22">
            <v>321.68700000000001</v>
          </cell>
        </row>
        <row r="23">
          <cell r="B23">
            <v>0</v>
          </cell>
          <cell r="F23" t="str">
            <v>VIGILANTE ARMADO - 12X36 NOTURNO</v>
          </cell>
          <cell r="R23">
            <v>0</v>
          </cell>
        </row>
        <row r="24">
          <cell r="B24">
            <v>0</v>
          </cell>
          <cell r="F24" t="str">
            <v>VIGILANTE ARMADO - 12X36 NOTURNO</v>
          </cell>
          <cell r="R24">
            <v>0</v>
          </cell>
        </row>
        <row r="25">
          <cell r="B25">
            <v>1</v>
          </cell>
          <cell r="F25" t="str">
            <v>VIGILANTE ARMADO - 12X36 DIURNO</v>
          </cell>
          <cell r="R25">
            <v>321.68700000000001</v>
          </cell>
        </row>
        <row r="26">
          <cell r="B26">
            <v>0</v>
          </cell>
          <cell r="F26" t="str">
            <v>VIGILANTE ARMADO - 12X36 NOTURNO</v>
          </cell>
          <cell r="R26">
            <v>0</v>
          </cell>
        </row>
        <row r="27">
          <cell r="B27">
            <v>0</v>
          </cell>
          <cell r="F27" t="str">
            <v>VIGILANTE ARMADO - 12X36 DIURNO</v>
          </cell>
          <cell r="R27">
            <v>0</v>
          </cell>
        </row>
        <row r="28">
          <cell r="B28">
            <v>1</v>
          </cell>
          <cell r="F28" t="str">
            <v>VIGILANTE ARMADO - 12X36 NOTURNO</v>
          </cell>
          <cell r="R28">
            <v>321.68700000000001</v>
          </cell>
        </row>
        <row r="29">
          <cell r="B29">
            <v>1</v>
          </cell>
          <cell r="F29" t="str">
            <v>VIGILANTE ARMADO - 220 H</v>
          </cell>
          <cell r="R29">
            <v>415.08</v>
          </cell>
        </row>
        <row r="30">
          <cell r="B30">
            <v>1</v>
          </cell>
          <cell r="F30" t="str">
            <v>VIGILANTE ARMADO - 12X36 DIURNO</v>
          </cell>
          <cell r="R30">
            <v>321.68700000000001</v>
          </cell>
        </row>
        <row r="31">
          <cell r="B31">
            <v>0</v>
          </cell>
          <cell r="F31" t="str">
            <v>VIGILANTE ARMADO - 12X36 DIURNO</v>
          </cell>
          <cell r="R31">
            <v>0</v>
          </cell>
        </row>
        <row r="32">
          <cell r="B32">
            <v>1</v>
          </cell>
          <cell r="F32" t="str">
            <v>VIGILANTE ARMADO - 220 H</v>
          </cell>
          <cell r="R32">
            <v>415.08</v>
          </cell>
        </row>
        <row r="33">
          <cell r="B33">
            <v>1</v>
          </cell>
          <cell r="F33" t="str">
            <v>VIGILANTE ARMADO - 12X36 NOTURNO</v>
          </cell>
          <cell r="R33">
            <v>321.68700000000001</v>
          </cell>
        </row>
        <row r="34">
          <cell r="B34">
            <v>1</v>
          </cell>
          <cell r="F34" t="str">
            <v>VIGILANTE ARMADO - 12X36 NOTURNO</v>
          </cell>
          <cell r="R34">
            <v>321.68700000000001</v>
          </cell>
        </row>
        <row r="35">
          <cell r="B35">
            <v>0</v>
          </cell>
          <cell r="F35" t="str">
            <v>VIGILANTE ARMADO - 12X36 NOTURNO</v>
          </cell>
          <cell r="R35">
            <v>0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</row>
        <row r="37">
          <cell r="B37">
            <v>1</v>
          </cell>
          <cell r="F37" t="str">
            <v>VIGILANTE ARMADO - 12X36 DIURNO</v>
          </cell>
          <cell r="R37">
            <v>321.68700000000001</v>
          </cell>
        </row>
        <row r="38">
          <cell r="B38">
            <v>0</v>
          </cell>
          <cell r="F38" t="str">
            <v>VIGILANTE ARMADO - 12X36 DIURNO</v>
          </cell>
          <cell r="R38">
            <v>0</v>
          </cell>
        </row>
        <row r="39">
          <cell r="B39">
            <v>1</v>
          </cell>
          <cell r="F39" t="str">
            <v>VIGILANTE ARMADO - 12X36 DIURNO</v>
          </cell>
          <cell r="R39">
            <v>321.68700000000001</v>
          </cell>
        </row>
        <row r="40">
          <cell r="B40">
            <v>0</v>
          </cell>
          <cell r="F40" t="str">
            <v>VIGILANTE ARMADO - 12X36 DIURNO</v>
          </cell>
          <cell r="R40">
            <v>0</v>
          </cell>
        </row>
        <row r="41">
          <cell r="B41">
            <v>1</v>
          </cell>
          <cell r="F41" t="str">
            <v>VIGILANTE ARMADO - 12X36 DIURNO</v>
          </cell>
          <cell r="R41">
            <v>321.68700000000001</v>
          </cell>
        </row>
        <row r="42">
          <cell r="B42">
            <v>1</v>
          </cell>
          <cell r="F42" t="str">
            <v>VIGILANTE ARMADO - 12X36 DIURNO</v>
          </cell>
          <cell r="R42">
            <v>321.68700000000001</v>
          </cell>
        </row>
        <row r="43">
          <cell r="B43">
            <v>1</v>
          </cell>
          <cell r="F43" t="str">
            <v>VIGILANTE ARMADO - 12X36 DIURNO</v>
          </cell>
          <cell r="R43">
            <v>321.68700000000001</v>
          </cell>
        </row>
        <row r="44">
          <cell r="B44">
            <v>1</v>
          </cell>
          <cell r="F44" t="str">
            <v>VIGILANTE ARMADO - 220 H</v>
          </cell>
          <cell r="R44">
            <v>415.08</v>
          </cell>
        </row>
        <row r="45">
          <cell r="B45">
            <v>0</v>
          </cell>
          <cell r="F45" t="str">
            <v>VIGILANTE ARMADO - 220 H</v>
          </cell>
          <cell r="R45">
            <v>0</v>
          </cell>
        </row>
        <row r="46">
          <cell r="B46">
            <v>1</v>
          </cell>
          <cell r="F46" t="str">
            <v>VIGILANTE ARMADO - 12X36 NOTURNO</v>
          </cell>
          <cell r="R46">
            <v>321.68700000000001</v>
          </cell>
        </row>
        <row r="47">
          <cell r="B47">
            <v>1</v>
          </cell>
          <cell r="F47" t="str">
            <v>VIGILANTE ARMADO - 220 H</v>
          </cell>
          <cell r="R47">
            <v>415.08</v>
          </cell>
        </row>
        <row r="48">
          <cell r="B48">
            <v>0</v>
          </cell>
          <cell r="F48" t="str">
            <v>VIGILANTE ARMADO - 12X36 DIURNO</v>
          </cell>
          <cell r="R48">
            <v>0</v>
          </cell>
        </row>
        <row r="49">
          <cell r="B49">
            <v>1</v>
          </cell>
          <cell r="F49" t="str">
            <v>VIGILANTE ARMADO - 220 H</v>
          </cell>
          <cell r="R49">
            <v>415.08</v>
          </cell>
        </row>
        <row r="50">
          <cell r="B50">
            <v>0</v>
          </cell>
          <cell r="F50" t="str">
            <v>VIGILANTE ARMADO - 12X36 DIURNO</v>
          </cell>
          <cell r="R50">
            <v>0</v>
          </cell>
        </row>
        <row r="51">
          <cell r="B51">
            <v>1</v>
          </cell>
          <cell r="F51" t="str">
            <v>VIGILANTE ARMADO - 12X36 DIURNO</v>
          </cell>
          <cell r="R51">
            <v>321.68700000000001</v>
          </cell>
        </row>
        <row r="52">
          <cell r="B52">
            <v>0</v>
          </cell>
          <cell r="F52" t="str">
            <v>VIGILANTE ARMADO - 12X36 DIURNO</v>
          </cell>
          <cell r="R52">
            <v>0</v>
          </cell>
        </row>
        <row r="53">
          <cell r="B53">
            <v>1</v>
          </cell>
          <cell r="F53" t="str">
            <v>VIGILANTE ARMADO - 12X36 DIURNO</v>
          </cell>
          <cell r="R53">
            <v>321.68700000000001</v>
          </cell>
        </row>
        <row r="54">
          <cell r="B54">
            <v>1</v>
          </cell>
          <cell r="F54" t="str">
            <v>VIGILANTE ARMADO - 220 H</v>
          </cell>
          <cell r="R54">
            <v>415.08</v>
          </cell>
        </row>
        <row r="55">
          <cell r="B55">
            <v>0</v>
          </cell>
          <cell r="F55" t="str">
            <v>VIGILANTE ARMADO - 12X36 DIURNO</v>
          </cell>
          <cell r="R55">
            <v>0</v>
          </cell>
        </row>
        <row r="56">
          <cell r="B56">
            <v>1</v>
          </cell>
          <cell r="F56" t="str">
            <v>VIGILANTE ARMADO - 12X36 DIURNO</v>
          </cell>
          <cell r="R56">
            <v>321.68700000000001</v>
          </cell>
        </row>
        <row r="57">
          <cell r="B57">
            <v>1</v>
          </cell>
          <cell r="F57" t="str">
            <v>VIGILANTE ARMADO - 220 H</v>
          </cell>
          <cell r="R57">
            <v>415.08</v>
          </cell>
        </row>
        <row r="58">
          <cell r="B58">
            <v>0</v>
          </cell>
          <cell r="F58" t="str">
            <v>VIGILANTE ARMADO - 12X36 NOTURNO</v>
          </cell>
          <cell r="R58">
            <v>0</v>
          </cell>
        </row>
        <row r="59">
          <cell r="B59">
            <v>1</v>
          </cell>
          <cell r="F59" t="str">
            <v>VIGILANTE ARMADO - 12X36 DIURNO</v>
          </cell>
          <cell r="R59">
            <v>321.68700000000001</v>
          </cell>
        </row>
        <row r="60">
          <cell r="B60">
            <v>0</v>
          </cell>
          <cell r="F60" t="str">
            <v>VIGILANTE ARMADO - 12X36 DIURNO</v>
          </cell>
          <cell r="R60">
            <v>0</v>
          </cell>
        </row>
        <row r="61">
          <cell r="B61">
            <v>1</v>
          </cell>
          <cell r="F61" t="str">
            <v>VIGILANTE ARMADO - 12X36 DIURNO</v>
          </cell>
          <cell r="R61">
            <v>321.68700000000001</v>
          </cell>
        </row>
        <row r="62">
          <cell r="B62">
            <v>0</v>
          </cell>
          <cell r="F62" t="str">
            <v>VIGILANTE ARMADO - 12X36 DIURNO</v>
          </cell>
          <cell r="R62">
            <v>0</v>
          </cell>
        </row>
        <row r="63">
          <cell r="B63">
            <v>1</v>
          </cell>
          <cell r="F63" t="str">
            <v>VIGILANTE ARMADO - 220 H</v>
          </cell>
          <cell r="R63">
            <v>415.08</v>
          </cell>
        </row>
        <row r="64">
          <cell r="B64">
            <v>1</v>
          </cell>
          <cell r="F64" t="str">
            <v>VIGILANTE ARMADO - 12X36 DIURNO</v>
          </cell>
          <cell r="R64">
            <v>321.68700000000001</v>
          </cell>
        </row>
        <row r="65">
          <cell r="B65">
            <v>1</v>
          </cell>
          <cell r="F65" t="str">
            <v>VIGILANTE ARMADO - 12X36 NOTURNO</v>
          </cell>
          <cell r="R65">
            <v>321.68700000000001</v>
          </cell>
        </row>
        <row r="66">
          <cell r="B66">
            <v>0</v>
          </cell>
          <cell r="F66" t="str">
            <v>VIGILANTE ARMADO - 12X36 DIURNO</v>
          </cell>
          <cell r="R66">
            <v>0</v>
          </cell>
        </row>
        <row r="67">
          <cell r="B67">
            <v>0</v>
          </cell>
          <cell r="F67" t="str">
            <v>VIGILANTE ARMADO - 12X36 DIURNO</v>
          </cell>
          <cell r="R67">
            <v>0</v>
          </cell>
        </row>
        <row r="68">
          <cell r="B68">
            <v>1</v>
          </cell>
          <cell r="F68" t="str">
            <v>VIGILANTE ARMADO - 12X36 DIURNO</v>
          </cell>
          <cell r="R68">
            <v>321.68700000000001</v>
          </cell>
        </row>
        <row r="69">
          <cell r="B69">
            <v>1</v>
          </cell>
          <cell r="F69" t="str">
            <v>VIGILANTE ARMADO - 12X36 NOTURNO</v>
          </cell>
          <cell r="R69">
            <v>321.68700000000001</v>
          </cell>
        </row>
        <row r="70">
          <cell r="B70">
            <v>0</v>
          </cell>
          <cell r="F70" t="str">
            <v>VIGILANTE ARMADO - 12X36 NOTURNO</v>
          </cell>
          <cell r="R70">
            <v>0</v>
          </cell>
        </row>
        <row r="71">
          <cell r="B71">
            <v>1</v>
          </cell>
          <cell r="F71" t="str">
            <v>VIGILANTE ARMADO - 12X36 DIURNO</v>
          </cell>
          <cell r="R71">
            <v>321.68700000000001</v>
          </cell>
        </row>
        <row r="72">
          <cell r="B72">
            <v>0</v>
          </cell>
          <cell r="F72" t="str">
            <v>VIGILANTE ARMADO - 12X36 DIURNO</v>
          </cell>
          <cell r="R72">
            <v>0</v>
          </cell>
        </row>
        <row r="73">
          <cell r="B73">
            <v>0</v>
          </cell>
          <cell r="F73" t="str">
            <v>VIGILANTE ARMADO - 12X36 NOTURNO</v>
          </cell>
          <cell r="R73">
            <v>0</v>
          </cell>
        </row>
        <row r="74">
          <cell r="B74">
            <v>1</v>
          </cell>
          <cell r="F74" t="str">
            <v>VIGILANTE ARMADO - 12X36 NOTURNO</v>
          </cell>
          <cell r="R74">
            <v>321.68700000000001</v>
          </cell>
        </row>
        <row r="75">
          <cell r="B75">
            <v>1</v>
          </cell>
          <cell r="F75" t="str">
            <v>VIGILANTE ARMADO - 12X36 DIURNO</v>
          </cell>
          <cell r="R75">
            <v>321.68700000000001</v>
          </cell>
        </row>
        <row r="76">
          <cell r="B76">
            <v>0</v>
          </cell>
          <cell r="F76" t="str">
            <v>VIGILANTE ARMADO - 12X36 DIURNO</v>
          </cell>
          <cell r="R76">
            <v>0</v>
          </cell>
        </row>
        <row r="77">
          <cell r="B77">
            <v>1</v>
          </cell>
          <cell r="F77" t="str">
            <v>VIGILANTE ARMADO - 12X36 DIURNO</v>
          </cell>
          <cell r="R77">
            <v>321.68700000000001</v>
          </cell>
        </row>
        <row r="78">
          <cell r="B78">
            <v>0</v>
          </cell>
          <cell r="F78" t="str">
            <v>VIGILANTE ARMADO - 220 H</v>
          </cell>
          <cell r="R78">
            <v>0</v>
          </cell>
        </row>
        <row r="79">
          <cell r="B79">
            <v>1</v>
          </cell>
          <cell r="F79" t="str">
            <v>VIGILANTE ARMADO - 220 H</v>
          </cell>
          <cell r="R79">
            <v>415.08</v>
          </cell>
        </row>
        <row r="80">
          <cell r="B80">
            <v>1</v>
          </cell>
          <cell r="F80" t="str">
            <v>VIGILANTE ARMADO - 12X36 DIURNO</v>
          </cell>
          <cell r="R80">
            <v>321.68700000000001</v>
          </cell>
        </row>
        <row r="81">
          <cell r="B81">
            <v>0</v>
          </cell>
          <cell r="F81" t="str">
            <v>VIGILANTE ARMADO - 12X36 NOTURNO</v>
          </cell>
          <cell r="R81">
            <v>0</v>
          </cell>
        </row>
        <row r="82">
          <cell r="B82">
            <v>0</v>
          </cell>
          <cell r="F82" t="str">
            <v>VIGILANTE ARMADO - 220 H</v>
          </cell>
          <cell r="R82">
            <v>0</v>
          </cell>
        </row>
        <row r="83">
          <cell r="B83">
            <v>1</v>
          </cell>
          <cell r="F83" t="str">
            <v>VIGILANTE ARMADO - 12X36 DIURNO</v>
          </cell>
          <cell r="R83">
            <v>321.68700000000001</v>
          </cell>
        </row>
        <row r="84">
          <cell r="B84">
            <v>0</v>
          </cell>
          <cell r="F84" t="str">
            <v>VIGILANTE ARMADO - 12X36 DIURNO</v>
          </cell>
          <cell r="R84">
            <v>0</v>
          </cell>
        </row>
        <row r="85">
          <cell r="B85">
            <v>1</v>
          </cell>
          <cell r="F85" t="str">
            <v>VIGILANTE ARMADO - 12X36 DIURNO</v>
          </cell>
          <cell r="R85">
            <v>321.68700000000001</v>
          </cell>
        </row>
        <row r="86">
          <cell r="B86">
            <v>1</v>
          </cell>
          <cell r="F86" t="str">
            <v>VIGILANTE ARMADO - 12X36 DIURNO</v>
          </cell>
          <cell r="R86">
            <v>321.68700000000001</v>
          </cell>
        </row>
        <row r="87">
          <cell r="B87">
            <v>1</v>
          </cell>
          <cell r="F87" t="str">
            <v>VIGILANTE ARMADO - 220 H</v>
          </cell>
          <cell r="R87">
            <v>415.08</v>
          </cell>
        </row>
        <row r="88">
          <cell r="B88">
            <v>0</v>
          </cell>
          <cell r="F88" t="str">
            <v>VIGILANTE ARMADO - 220 H</v>
          </cell>
          <cell r="R88">
            <v>0</v>
          </cell>
        </row>
        <row r="89">
          <cell r="B89">
            <v>1</v>
          </cell>
          <cell r="F89" t="str">
            <v>VIGILANTE ARMADO - 220 H</v>
          </cell>
          <cell r="R89">
            <v>415.08</v>
          </cell>
        </row>
        <row r="90">
          <cell r="B90">
            <v>1</v>
          </cell>
          <cell r="F90" t="str">
            <v>VIGILANTE ARMADO - 220 H</v>
          </cell>
          <cell r="R90">
            <v>415.08</v>
          </cell>
        </row>
        <row r="91">
          <cell r="B91">
            <v>1</v>
          </cell>
          <cell r="F91" t="str">
            <v>VIGILANTE ARMADO - 220 H</v>
          </cell>
          <cell r="R91">
            <v>415.08</v>
          </cell>
        </row>
        <row r="92">
          <cell r="B92">
            <v>1</v>
          </cell>
          <cell r="F92" t="str">
            <v>VIGILANTE ARMADO - 220 H</v>
          </cell>
          <cell r="R92">
            <v>415.08</v>
          </cell>
        </row>
        <row r="93">
          <cell r="B93">
            <v>1</v>
          </cell>
          <cell r="F93" t="str">
            <v>VIGILANTE ARMADO - 12X36 NOTURNO</v>
          </cell>
          <cell r="R93">
            <v>321.68700000000001</v>
          </cell>
        </row>
        <row r="94">
          <cell r="B94">
            <v>1</v>
          </cell>
          <cell r="F94" t="str">
            <v>VIGILANTE ARMADO - 12X36 NOTURNO</v>
          </cell>
          <cell r="R94">
            <v>321.68700000000001</v>
          </cell>
        </row>
        <row r="95">
          <cell r="B95">
            <v>1</v>
          </cell>
          <cell r="F95" t="str">
            <v>VIGILANTE ARMADO - 12X36 DIURNO</v>
          </cell>
          <cell r="R95">
            <v>321.68700000000001</v>
          </cell>
        </row>
        <row r="96">
          <cell r="B96">
            <v>0</v>
          </cell>
          <cell r="F96" t="str">
            <v>VIGILANTE ARMADO - 12X36 DIURNO</v>
          </cell>
          <cell r="R96">
            <v>0</v>
          </cell>
        </row>
        <row r="97">
          <cell r="B97">
            <v>1</v>
          </cell>
          <cell r="F97" t="str">
            <v>VIGILANTE ARMADO - 12X36 DIURNO</v>
          </cell>
          <cell r="R97">
            <v>321.68700000000001</v>
          </cell>
        </row>
        <row r="98">
          <cell r="B98">
            <v>1</v>
          </cell>
          <cell r="F98" t="str">
            <v>VIGILANTE ARMADO - 220 H</v>
          </cell>
          <cell r="R98">
            <v>415.08</v>
          </cell>
        </row>
        <row r="99">
          <cell r="B99">
            <v>1</v>
          </cell>
          <cell r="F99" t="str">
            <v>VIGILANTE ARMADO - 220 H</v>
          </cell>
          <cell r="R99">
            <v>415.08</v>
          </cell>
        </row>
        <row r="100">
          <cell r="B100">
            <v>1</v>
          </cell>
          <cell r="F100" t="str">
            <v>VIGILANTE ARMADO - 220 H</v>
          </cell>
          <cell r="R100">
            <v>415.08</v>
          </cell>
        </row>
        <row r="101">
          <cell r="B101">
            <v>1</v>
          </cell>
          <cell r="F101" t="str">
            <v>VIGILANTE ARMADO - 12X36 DIURNO</v>
          </cell>
          <cell r="R101">
            <v>321.68700000000001</v>
          </cell>
        </row>
        <row r="102">
          <cell r="B102">
            <v>1</v>
          </cell>
          <cell r="F102" t="str">
            <v>VIGILANTE ARMADO - 12X36 NOTURNO</v>
          </cell>
          <cell r="R102">
            <v>321.68700000000001</v>
          </cell>
        </row>
        <row r="103">
          <cell r="B103">
            <v>1</v>
          </cell>
          <cell r="F103" t="str">
            <v>VIGILANTE ARMADO - 12X36 DIURNO</v>
          </cell>
          <cell r="R103">
            <v>321.68700000000001</v>
          </cell>
        </row>
        <row r="104">
          <cell r="B104">
            <v>1</v>
          </cell>
          <cell r="F104" t="str">
            <v>VIGILANTE ARMADO - 12X36 NOTURNO</v>
          </cell>
          <cell r="R104">
            <v>321.68700000000001</v>
          </cell>
        </row>
        <row r="105">
          <cell r="B105">
            <v>0</v>
          </cell>
          <cell r="F105" t="str">
            <v>VIGILANTE ARMADO - 220 H</v>
          </cell>
          <cell r="R105">
            <v>0</v>
          </cell>
        </row>
        <row r="106">
          <cell r="B106">
            <v>1</v>
          </cell>
          <cell r="F106" t="str">
            <v>VIGILANTE ARMADO - 220 H</v>
          </cell>
          <cell r="R106">
            <v>415.08</v>
          </cell>
        </row>
        <row r="107">
          <cell r="B107">
            <v>1</v>
          </cell>
          <cell r="F107" t="str">
            <v>VIGILANTE ARMADO - 220 H</v>
          </cell>
          <cell r="R107">
            <v>415.08</v>
          </cell>
        </row>
        <row r="108">
          <cell r="B108">
            <v>0</v>
          </cell>
          <cell r="F108" t="str">
            <v>VIGILANTE ARMADO - 220 H</v>
          </cell>
          <cell r="R108">
            <v>0</v>
          </cell>
        </row>
        <row r="109">
          <cell r="B109">
            <v>0</v>
          </cell>
          <cell r="F109" t="str">
            <v>VIGILANTE ARMADO - 220 H</v>
          </cell>
          <cell r="R109">
            <v>0</v>
          </cell>
        </row>
        <row r="110">
          <cell r="B110">
            <v>1</v>
          </cell>
          <cell r="F110" t="str">
            <v>VIGILANTE ARMADO - 220 H</v>
          </cell>
          <cell r="R110">
            <v>415.08</v>
          </cell>
        </row>
        <row r="111">
          <cell r="B111">
            <v>1</v>
          </cell>
          <cell r="F111" t="str">
            <v>VIGILANTE ARMADO - 220 H</v>
          </cell>
          <cell r="R111">
            <v>415.08</v>
          </cell>
        </row>
        <row r="112">
          <cell r="B112">
            <v>1</v>
          </cell>
          <cell r="F112" t="str">
            <v>VIGILANTE ARMADO - 220 H</v>
          </cell>
          <cell r="R112">
            <v>415.08</v>
          </cell>
        </row>
        <row r="113">
          <cell r="B113">
            <v>1</v>
          </cell>
          <cell r="F113" t="str">
            <v>VIGILANTE ARMADO - 220 H</v>
          </cell>
          <cell r="R113">
            <v>415.08</v>
          </cell>
        </row>
        <row r="114">
          <cell r="B114">
            <v>0</v>
          </cell>
          <cell r="F114" t="str">
            <v>VIGILANTE ARMADO - 12X36 DIURNO</v>
          </cell>
          <cell r="R114">
            <v>0</v>
          </cell>
        </row>
        <row r="115">
          <cell r="B115">
            <v>1</v>
          </cell>
          <cell r="F115" t="str">
            <v>VIGILANTE ARMADO - 220 H</v>
          </cell>
          <cell r="R115">
            <v>415.08</v>
          </cell>
        </row>
        <row r="116">
          <cell r="B116">
            <v>0</v>
          </cell>
          <cell r="F116" t="str">
            <v>VIGILANTE ARMADO - 220 H</v>
          </cell>
          <cell r="R116">
            <v>0</v>
          </cell>
        </row>
        <row r="117">
          <cell r="B117">
            <v>1</v>
          </cell>
          <cell r="F117" t="str">
            <v>VIGILANTE ARMADO - 12X36 DIURNO</v>
          </cell>
          <cell r="R117">
            <v>321.68700000000001</v>
          </cell>
        </row>
        <row r="118">
          <cell r="B118">
            <v>0</v>
          </cell>
          <cell r="F118" t="str">
            <v>VIGILANTE ARMADO - 12X36 DIURNO</v>
          </cell>
          <cell r="R118">
            <v>0</v>
          </cell>
        </row>
        <row r="119">
          <cell r="B119">
            <v>0</v>
          </cell>
          <cell r="F119" t="str">
            <v>VIGILANTE ARMADO - 12X36 NOTURNO</v>
          </cell>
          <cell r="R119">
            <v>0</v>
          </cell>
        </row>
        <row r="120">
          <cell r="B120">
            <v>1</v>
          </cell>
          <cell r="F120" t="str">
            <v>VIGILANTE ARMADO - 12X36 NOTURNO</v>
          </cell>
          <cell r="R120">
            <v>321.68700000000001</v>
          </cell>
        </row>
        <row r="121">
          <cell r="B121">
            <v>1</v>
          </cell>
          <cell r="F121" t="str">
            <v>VIGILANTE ARMADO - 12X36 DIURNO</v>
          </cell>
          <cell r="R121">
            <v>321.68700000000001</v>
          </cell>
        </row>
        <row r="122">
          <cell r="B122">
            <v>0</v>
          </cell>
          <cell r="F122" t="str">
            <v>VIGILANTE ARMADO - 12X36 DIURNO</v>
          </cell>
          <cell r="R122">
            <v>0</v>
          </cell>
        </row>
        <row r="123">
          <cell r="B123">
            <v>1</v>
          </cell>
          <cell r="F123" t="str">
            <v>VIGILANTE ARMADO - 12X36 NOTURNO</v>
          </cell>
          <cell r="R123">
            <v>321.68700000000001</v>
          </cell>
        </row>
        <row r="124">
          <cell r="B124">
            <v>0</v>
          </cell>
          <cell r="F124" t="str">
            <v>VIGILANTE ARMADO - 12X36 NOTURNO</v>
          </cell>
          <cell r="R124">
            <v>0</v>
          </cell>
        </row>
        <row r="125">
          <cell r="B125">
            <v>0</v>
          </cell>
          <cell r="F125" t="str">
            <v>VIGILANTE ARMADO - 220 H</v>
          </cell>
          <cell r="R125">
            <v>0</v>
          </cell>
        </row>
        <row r="126">
          <cell r="B126">
            <v>1</v>
          </cell>
          <cell r="F126" t="str">
            <v>VIGILANTE ARMADO - 220 H</v>
          </cell>
          <cell r="R126">
            <v>415.08</v>
          </cell>
        </row>
        <row r="127">
          <cell r="B127">
            <v>1</v>
          </cell>
          <cell r="F127" t="str">
            <v>VIGILANTE ARMADO - 220 H</v>
          </cell>
          <cell r="R127">
            <v>415.08</v>
          </cell>
        </row>
        <row r="128">
          <cell r="B128">
            <v>1</v>
          </cell>
          <cell r="F128" t="str">
            <v>VIGILANTE ARMADO - 220 H</v>
          </cell>
          <cell r="R128">
            <v>415.08</v>
          </cell>
        </row>
        <row r="129">
          <cell r="B129">
            <v>0</v>
          </cell>
          <cell r="F129" t="str">
            <v>VIGILANTE ARMADO - 12X36 NOTURNO</v>
          </cell>
          <cell r="R129">
            <v>0</v>
          </cell>
        </row>
        <row r="130">
          <cell r="B130">
            <v>0</v>
          </cell>
          <cell r="F130" t="str">
            <v>VIGILANTE ARMADO - 12X36 NOTURNO</v>
          </cell>
          <cell r="R130">
            <v>0</v>
          </cell>
        </row>
        <row r="131">
          <cell r="B131">
            <v>0</v>
          </cell>
          <cell r="F131" t="str">
            <v>VIGILANTE ARMADO - 12X36 NOTURNO</v>
          </cell>
          <cell r="R131">
            <v>0</v>
          </cell>
        </row>
        <row r="132">
          <cell r="B132">
            <v>1</v>
          </cell>
          <cell r="F132" t="str">
            <v>VIGILANTE ARMADO - 220 H</v>
          </cell>
          <cell r="R132">
            <v>415.08</v>
          </cell>
        </row>
        <row r="133">
          <cell r="B133">
            <v>1</v>
          </cell>
          <cell r="F133" t="str">
            <v>VIGILANTE ARMADO - 12X36 NOTURNO</v>
          </cell>
          <cell r="R133">
            <v>321.68700000000001</v>
          </cell>
        </row>
        <row r="134">
          <cell r="B134">
            <v>1</v>
          </cell>
          <cell r="F134" t="str">
            <v>VIGILANTE ARMADO - 12X36 NOTURNO</v>
          </cell>
          <cell r="R134">
            <v>321.68700000000001</v>
          </cell>
        </row>
        <row r="135">
          <cell r="B135">
            <v>1</v>
          </cell>
          <cell r="F135" t="str">
            <v>VIGILANTE ARMADO - 12X36 DIURNO</v>
          </cell>
          <cell r="R135">
            <v>321.68700000000001</v>
          </cell>
        </row>
        <row r="136">
          <cell r="B136">
            <v>1</v>
          </cell>
          <cell r="F136" t="str">
            <v>VIGILANTE ARMADO - 12X36 DIURNO</v>
          </cell>
          <cell r="R136">
            <v>321.68700000000001</v>
          </cell>
        </row>
        <row r="137">
          <cell r="B137">
            <v>1</v>
          </cell>
          <cell r="F137" t="str">
            <v>VIGILANTE ARMADO - 12X36 DIURNO</v>
          </cell>
          <cell r="R137">
            <v>321.68700000000001</v>
          </cell>
        </row>
        <row r="138">
          <cell r="B138">
            <v>1</v>
          </cell>
          <cell r="F138" t="str">
            <v>VIGILANTE ARMADO - 12X36 DIURNO</v>
          </cell>
          <cell r="R138">
            <v>321.68700000000001</v>
          </cell>
        </row>
        <row r="139">
          <cell r="B139">
            <v>1</v>
          </cell>
          <cell r="F139" t="str">
            <v>VIGILANTE ARMADO - 220 H</v>
          </cell>
          <cell r="R139">
            <v>415.08</v>
          </cell>
        </row>
        <row r="140">
          <cell r="B140">
            <v>1</v>
          </cell>
          <cell r="F140" t="str">
            <v>VIGILANTE ARMADO - 12X36 NOTURNO</v>
          </cell>
          <cell r="R140">
            <v>321.68700000000001</v>
          </cell>
        </row>
        <row r="141">
          <cell r="B141">
            <v>1</v>
          </cell>
          <cell r="F141" t="str">
            <v>VIGILANTE ARMADO - 12X36 NOTURNO</v>
          </cell>
          <cell r="R141">
            <v>321.68700000000001</v>
          </cell>
        </row>
        <row r="142">
          <cell r="B142">
            <v>1</v>
          </cell>
          <cell r="F142" t="str">
            <v>VIGILANTE ARMADO - 220 H</v>
          </cell>
          <cell r="R142">
            <v>415.08</v>
          </cell>
        </row>
        <row r="143">
          <cell r="B143">
            <v>1</v>
          </cell>
          <cell r="F143" t="str">
            <v>VIGILANTE ARMADO - 12X36 DIURNO</v>
          </cell>
          <cell r="R143">
            <v>321.68700000000001</v>
          </cell>
        </row>
        <row r="144">
          <cell r="B144">
            <v>0</v>
          </cell>
          <cell r="F144" t="str">
            <v>VIGILANTE ARMADO - 12X36 DIURNO</v>
          </cell>
          <cell r="R144">
            <v>0</v>
          </cell>
        </row>
        <row r="145">
          <cell r="B145">
            <v>0</v>
          </cell>
          <cell r="F145" t="str">
            <v>VIGILANTE ARMADO - 12X36 DIURNO</v>
          </cell>
          <cell r="R145">
            <v>0</v>
          </cell>
        </row>
        <row r="146">
          <cell r="B146">
            <v>1</v>
          </cell>
          <cell r="F146" t="str">
            <v>VIGILANTE ARMADO - 12X36 NOTURNO</v>
          </cell>
          <cell r="R146">
            <v>321.68700000000001</v>
          </cell>
        </row>
        <row r="147">
          <cell r="B147">
            <v>0</v>
          </cell>
          <cell r="F147" t="str">
            <v>VIGILANTE ARMADO - 12X36 DIURNO</v>
          </cell>
          <cell r="R147">
            <v>0</v>
          </cell>
        </row>
        <row r="148">
          <cell r="B148">
            <v>0</v>
          </cell>
          <cell r="F148" t="str">
            <v>VIGILANTE ARMADO - 12X36 DIURNO</v>
          </cell>
          <cell r="R148">
            <v>0</v>
          </cell>
        </row>
        <row r="149">
          <cell r="B149">
            <v>1</v>
          </cell>
          <cell r="F149" t="str">
            <v>VIGILANTE ARMADO - 12X36 DIURNO</v>
          </cell>
          <cell r="R149">
            <v>321.68700000000001</v>
          </cell>
        </row>
        <row r="150">
          <cell r="B150">
            <v>0</v>
          </cell>
          <cell r="F150" t="str">
            <v>VIGILANTE ARMADO - 12X36 NOTURNO</v>
          </cell>
          <cell r="R150">
            <v>0</v>
          </cell>
        </row>
        <row r="151">
          <cell r="B151">
            <v>1</v>
          </cell>
          <cell r="F151" t="str">
            <v>VIGILANTE ARMADO - 12X36 NOTURNO</v>
          </cell>
          <cell r="R151">
            <v>321.68700000000001</v>
          </cell>
        </row>
        <row r="152">
          <cell r="B152">
            <v>1</v>
          </cell>
          <cell r="F152" t="str">
            <v>VIGILANTE ARMADO - 220 H</v>
          </cell>
          <cell r="R152">
            <v>415.08</v>
          </cell>
        </row>
        <row r="153">
          <cell r="B153">
            <v>1</v>
          </cell>
          <cell r="F153" t="str">
            <v>VIGILANTE ARMADO - 12X36 NOTURNO</v>
          </cell>
          <cell r="R153">
            <v>321.68700000000001</v>
          </cell>
        </row>
        <row r="154">
          <cell r="B154">
            <v>1</v>
          </cell>
          <cell r="F154" t="str">
            <v>VIGILANTE ARMADO - 12X36 DIURNO</v>
          </cell>
          <cell r="R154">
            <v>321.68700000000001</v>
          </cell>
        </row>
        <row r="155">
          <cell r="B155">
            <v>1</v>
          </cell>
          <cell r="F155" t="str">
            <v>VIGILANTE ARMADO - 12X36 DIURNO</v>
          </cell>
          <cell r="R155">
            <v>321.68700000000001</v>
          </cell>
        </row>
        <row r="156">
          <cell r="B156">
            <v>1</v>
          </cell>
          <cell r="F156" t="str">
            <v>VIGILANTE ARMADO - 12X36 NOTURNO</v>
          </cell>
          <cell r="R156">
            <v>321.68700000000001</v>
          </cell>
        </row>
        <row r="157">
          <cell r="B157">
            <v>0</v>
          </cell>
          <cell r="F157" t="str">
            <v>VIGILANTE ARMADO - 12X36 NOTURNO</v>
          </cell>
          <cell r="R157">
            <v>0</v>
          </cell>
        </row>
        <row r="158">
          <cell r="B158">
            <v>1</v>
          </cell>
          <cell r="F158" t="str">
            <v>VIGILANTE ARMADO - 220 H</v>
          </cell>
          <cell r="R158">
            <v>415.08</v>
          </cell>
        </row>
        <row r="159">
          <cell r="B159">
            <v>0</v>
          </cell>
          <cell r="F159" t="str">
            <v>VIGILANTE ARMADO - 220 H</v>
          </cell>
          <cell r="R159">
            <v>0</v>
          </cell>
        </row>
        <row r="160">
          <cell r="B160">
            <v>1</v>
          </cell>
          <cell r="F160" t="str">
            <v>VIGILANTE ARMADO - 220 H</v>
          </cell>
          <cell r="R160">
            <v>415.08</v>
          </cell>
        </row>
        <row r="161">
          <cell r="B161">
            <v>0</v>
          </cell>
          <cell r="F161" t="str">
            <v>VIGILANTE ARMADO - 220 H</v>
          </cell>
          <cell r="R161">
            <v>0</v>
          </cell>
        </row>
        <row r="162">
          <cell r="B162">
            <v>0</v>
          </cell>
          <cell r="F162" t="str">
            <v>VIGILANTE ARMADO - 220 H</v>
          </cell>
          <cell r="R162">
            <v>0</v>
          </cell>
        </row>
        <row r="163">
          <cell r="B163">
            <v>1</v>
          </cell>
          <cell r="F163" t="str">
            <v>VIGILANTE ARMADO - 12X36 DIURNO</v>
          </cell>
          <cell r="R163">
            <v>321.68700000000001</v>
          </cell>
        </row>
        <row r="164">
          <cell r="B164">
            <v>0</v>
          </cell>
          <cell r="F164" t="str">
            <v>VIGILANTE ARMADO - 12X36 DIURNO</v>
          </cell>
          <cell r="R164">
            <v>0</v>
          </cell>
        </row>
        <row r="165">
          <cell r="B165">
            <v>1</v>
          </cell>
          <cell r="F165" t="str">
            <v>VIGILANTE ARMADO - 12X36 DIURNO</v>
          </cell>
          <cell r="R165">
            <v>321.68700000000001</v>
          </cell>
        </row>
        <row r="166">
          <cell r="B166">
            <v>1</v>
          </cell>
          <cell r="F166" t="str">
            <v>VIGILANTE ARMADO - 12X36 DIURNO</v>
          </cell>
          <cell r="R166">
            <v>321.68700000000001</v>
          </cell>
        </row>
        <row r="167">
          <cell r="B167">
            <v>0</v>
          </cell>
          <cell r="F167" t="str">
            <v>VIGILANTE ARMADO - 12X36 NOTURNO</v>
          </cell>
          <cell r="R167">
            <v>0</v>
          </cell>
        </row>
        <row r="168">
          <cell r="B168">
            <v>0</v>
          </cell>
          <cell r="F168" t="str">
            <v>VIGILANTE ARMADO - 12X36 NOTURNO</v>
          </cell>
          <cell r="R168">
            <v>0</v>
          </cell>
        </row>
        <row r="169">
          <cell r="B169">
            <v>1</v>
          </cell>
          <cell r="F169" t="str">
            <v>VIGILANTE ARMADO - 12X36 NOTURNO</v>
          </cell>
          <cell r="R169">
            <v>321.68700000000001</v>
          </cell>
        </row>
        <row r="170">
          <cell r="B170">
            <v>1</v>
          </cell>
          <cell r="F170" t="str">
            <v>VIGILANTE ARMADO - 12X36 NOTURNO</v>
          </cell>
          <cell r="R170">
            <v>321.68700000000001</v>
          </cell>
        </row>
        <row r="171">
          <cell r="B171">
            <v>0</v>
          </cell>
          <cell r="F171" t="str">
            <v>VIGILANTE ARMADO - 12X36 NOTURNO</v>
          </cell>
          <cell r="R171">
            <v>0</v>
          </cell>
        </row>
        <row r="172">
          <cell r="B172">
            <v>1</v>
          </cell>
          <cell r="F172" t="str">
            <v>VIGILANTE ARMADO - 12X36 NOTURNO</v>
          </cell>
          <cell r="R172">
            <v>321.68700000000001</v>
          </cell>
        </row>
        <row r="173">
          <cell r="B173">
            <v>1</v>
          </cell>
          <cell r="F173" t="str">
            <v>VIGILANTE ARMADO - 12X36 DIURNO</v>
          </cell>
          <cell r="R173">
            <v>321.68700000000001</v>
          </cell>
        </row>
        <row r="174">
          <cell r="B174">
            <v>1</v>
          </cell>
          <cell r="F174" t="str">
            <v>VIGILANTE ARMADO - 12X36 NOTURNO</v>
          </cell>
          <cell r="R174">
            <v>321.68700000000001</v>
          </cell>
        </row>
        <row r="175">
          <cell r="B175">
            <v>1</v>
          </cell>
          <cell r="F175" t="str">
            <v>VIGILANTE ARMADO - 220 H</v>
          </cell>
          <cell r="R175">
            <v>415.08</v>
          </cell>
        </row>
        <row r="176">
          <cell r="B176">
            <v>1</v>
          </cell>
          <cell r="F176" t="str">
            <v>VIGILANTE ARMADO - 12X36 DIURNO</v>
          </cell>
          <cell r="R176">
            <v>321.68700000000001</v>
          </cell>
        </row>
        <row r="177">
          <cell r="B177">
            <v>1</v>
          </cell>
          <cell r="F177" t="str">
            <v>VIGILANTE ARMADO - 12X36 DIURNO</v>
          </cell>
          <cell r="R177">
            <v>321.68700000000001</v>
          </cell>
        </row>
        <row r="178">
          <cell r="B178">
            <v>1</v>
          </cell>
          <cell r="F178" t="str">
            <v>VIGILANTE ARMADO - 12X36 NOTURNO</v>
          </cell>
          <cell r="R178">
            <v>321.68700000000001</v>
          </cell>
        </row>
        <row r="179">
          <cell r="B179">
            <v>1</v>
          </cell>
          <cell r="F179" t="str">
            <v>VIGILANTE ARMADO - 12X36 NOTURNO</v>
          </cell>
          <cell r="R179">
            <v>321.68700000000001</v>
          </cell>
        </row>
        <row r="180">
          <cell r="B180">
            <v>1</v>
          </cell>
          <cell r="F180" t="str">
            <v>VIGILANTE ARMADO - 12X36 DIURNO</v>
          </cell>
          <cell r="R180">
            <v>321.68700000000001</v>
          </cell>
        </row>
        <row r="181">
          <cell r="B181">
            <v>1</v>
          </cell>
          <cell r="F181" t="str">
            <v>VIGILANTE ARMADO - 12X36 NOTURNO</v>
          </cell>
          <cell r="R181">
            <v>321.68700000000001</v>
          </cell>
        </row>
        <row r="182">
          <cell r="B182">
            <v>1</v>
          </cell>
          <cell r="F182" t="str">
            <v>VIGILANTE ARMADO - 12X36 NOTURNO</v>
          </cell>
          <cell r="R182">
            <v>321.68700000000001</v>
          </cell>
        </row>
        <row r="183">
          <cell r="B183">
            <v>1</v>
          </cell>
          <cell r="F183" t="str">
            <v>VIGILANTE ARMADO - 12X36 DIURNO</v>
          </cell>
          <cell r="R183">
            <v>321.68700000000001</v>
          </cell>
        </row>
        <row r="192">
          <cell r="B192" t="str">
            <v>FOI DEFINIDO QUE A METODOLOGIA DO CÁLCULO DE DIAS PARA VA E VT SERÁ IGUAL A "DIAS (20) MENOS DIAS ÚTEIS NÃO TRABALHADOS"</v>
          </cell>
        </row>
        <row r="193">
          <cell r="B193" t="str">
            <v xml:space="preserve">INICIALMENTE, QUANDO HOUVER FALTAS, FÉRIAS, AFASTAMENTOS, ETC, COM SUBSTITUTO, OS DIAS TRABALHADOS PELO SUBSTITUTO PODERÃO SER LANÇADOS NO TITULAR. </v>
          </cell>
        </row>
        <row r="194">
          <cell r="B194" t="str">
            <v>COM RELAÇÃO AO VALE TRANSPORTE, O DESCONTO DE 6% TERÁ SEMPRE DE SER PROPORCIONALIZADO PELOS DIAS TRABALHADOS NO MÊS (ISSO PARA O TITULAR E O SUBSTITUTO, SE HOUVER)</v>
          </cell>
        </row>
        <row r="195">
          <cell r="B195" t="str">
            <v>COM RELAÇÃO AO VALE TRANSPORTE, NAS FÉRIAS E FALTAS COM SUBSTITUTO, A REGRA É SEGUIR O TITULAR. SE ELE RECEBE O SUBSTITUTO RECEBE. SE NÃO RECEBE, O SUBSTITUTO NÃO RECEBE.</v>
          </cell>
        </row>
        <row r="196">
          <cell r="B196" t="str">
            <v>COM RELAÇÃO AO VALE TRANSPORTE, NAS LICENÇAS MATERNIDADE OU INSS E NAS DEMISSÕES,  A REGRA É SEGUIR O SUBSTITUTO OU NOVO CONTRATADO.</v>
          </cell>
        </row>
        <row r="197">
          <cell r="B197" t="str">
            <v>COM RELAÇÃO AO VALE TRANSPORTE, NO MÊS DA DEMISSÃO COM NOVO CONTRATADO,  SÓ PODE HAVER UM DESCONTO DE R$ 1,00  (POR DEFINIÇÃO SERÁ O DEMITIDO) POR POSTO DE TRABALHO.</v>
          </cell>
        </row>
        <row r="198">
          <cell r="B198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/>
      <sheetData sheetId="1"/>
      <sheetData sheetId="2"/>
      <sheetData sheetId="3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415.46412644848493</v>
          </cell>
        </row>
        <row r="13">
          <cell r="H13" t="str">
            <v>VIGILANTE ARMADO - 220 H</v>
          </cell>
          <cell r="BJ13">
            <v>415.46412644848493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415.46412644848493</v>
          </cell>
        </row>
        <row r="16">
          <cell r="H16" t="str">
            <v>VIGILANTE ARMADO - 220 H</v>
          </cell>
          <cell r="BJ16">
            <v>0</v>
          </cell>
        </row>
        <row r="17">
          <cell r="H17" t="str">
            <v>VIGILANTE ARMADO - 220 H</v>
          </cell>
          <cell r="BJ17">
            <v>415.46412644848493</v>
          </cell>
        </row>
        <row r="18">
          <cell r="H18" t="str">
            <v>VIGILANTE ARMADO - 220 H</v>
          </cell>
          <cell r="BJ18">
            <v>0</v>
          </cell>
        </row>
        <row r="19">
          <cell r="H19" t="str">
            <v>VIGILANTE ARMADO - 12X36 NOTURNO</v>
          </cell>
          <cell r="BJ19">
            <v>383.45838611900837</v>
          </cell>
        </row>
        <row r="20">
          <cell r="H20" t="str">
            <v>VIGILANTE ARMADO - 12X36 NOTURNO</v>
          </cell>
          <cell r="BJ20">
            <v>383.45838611900837</v>
          </cell>
        </row>
        <row r="21">
          <cell r="H21" t="str">
            <v>VIGILANTE ARMADO - 12X36 NOTURNO</v>
          </cell>
          <cell r="BJ21">
            <v>383.45838611900837</v>
          </cell>
        </row>
        <row r="22">
          <cell r="H22" t="str">
            <v>VIGILANTE ARMADO - 12X36 DIURNO</v>
          </cell>
          <cell r="BJ22">
            <v>320.27655636363642</v>
          </cell>
        </row>
        <row r="23">
          <cell r="H23" t="str">
            <v>VIGILANTE ARMADO - 12X36 NOTURNO</v>
          </cell>
          <cell r="BJ23">
            <v>383.45838611900837</v>
          </cell>
        </row>
        <row r="24">
          <cell r="H24" t="str">
            <v>VIGILANTE ARMADO - 12X36 NOTURNO</v>
          </cell>
          <cell r="BJ24">
            <v>383.45838611900837</v>
          </cell>
        </row>
        <row r="25">
          <cell r="H25" t="str">
            <v>VIGILANTE ARMADO - 12X36 NOTURNO</v>
          </cell>
          <cell r="BJ25">
            <v>0</v>
          </cell>
        </row>
        <row r="26">
          <cell r="H26" t="str">
            <v>VIGILANTE ARMADO - 12X36 NOTURNO</v>
          </cell>
          <cell r="BJ26">
            <v>0</v>
          </cell>
        </row>
        <row r="27">
          <cell r="H27" t="str">
            <v>VIGILANTE ARMADO - 12X36 DIURNO</v>
          </cell>
          <cell r="BJ27">
            <v>320.27655636363642</v>
          </cell>
        </row>
        <row r="28">
          <cell r="H28" t="str">
            <v>VIGILANTE ARMADO - 12X36 NOTURNO</v>
          </cell>
          <cell r="BJ28">
            <v>0</v>
          </cell>
        </row>
        <row r="29">
          <cell r="H29" t="str">
            <v>VIGILANTE ARMADO - 12X36 DIURNO</v>
          </cell>
          <cell r="BJ29">
            <v>0</v>
          </cell>
        </row>
        <row r="30">
          <cell r="H30" t="str">
            <v>VIGILANTE ARMADO - 12X36 NOTURNO</v>
          </cell>
          <cell r="BJ30">
            <v>383.45838611900837</v>
          </cell>
        </row>
        <row r="31">
          <cell r="H31" t="str">
            <v>VIGILANTE ARMADO - 220 H</v>
          </cell>
          <cell r="BJ31">
            <v>415.46412644848493</v>
          </cell>
        </row>
        <row r="32">
          <cell r="H32" t="str">
            <v>VIGILANTE ARMADO - 12X36 DIURNO</v>
          </cell>
          <cell r="BJ32">
            <v>320.27655636363642</v>
          </cell>
        </row>
        <row r="33">
          <cell r="H33" t="str">
            <v>VIGILANTE ARMADO - 220 H</v>
          </cell>
          <cell r="BJ33">
            <v>415.46412644848493</v>
          </cell>
        </row>
        <row r="34">
          <cell r="H34" t="str">
            <v>VIGILANTE ARMADO - 12X36 NOTURNO</v>
          </cell>
          <cell r="BJ34">
            <v>383.45838611900837</v>
          </cell>
        </row>
        <row r="35">
          <cell r="H35" t="str">
            <v>VIGILANTE ARMADO - 12X36 NOTURNO</v>
          </cell>
          <cell r="BJ35">
            <v>383.45838611900837</v>
          </cell>
        </row>
        <row r="36">
          <cell r="H36" t="str">
            <v>VIGILANTE ARMADO - 12X36 DIURNO</v>
          </cell>
          <cell r="BJ36">
            <v>0</v>
          </cell>
        </row>
        <row r="37">
          <cell r="H37" t="str">
            <v>VIGILANTE ARMADO - 12X36 DIURNO</v>
          </cell>
          <cell r="BJ37">
            <v>320.27655636363642</v>
          </cell>
        </row>
        <row r="38">
          <cell r="H38" t="str">
            <v>VIGILANTE ARMADO - 12X36 DIURNO</v>
          </cell>
          <cell r="BJ38">
            <v>0</v>
          </cell>
        </row>
        <row r="39">
          <cell r="H39" t="str">
            <v>VIGILANTE ARMADO - 12X36 DIURNO</v>
          </cell>
          <cell r="BJ39">
            <v>320.27655636363642</v>
          </cell>
        </row>
        <row r="40">
          <cell r="H40" t="str">
            <v>VIGILANTE ARMADO - 12X36 DIURNO</v>
          </cell>
          <cell r="BJ40">
            <v>0</v>
          </cell>
        </row>
        <row r="41">
          <cell r="H41" t="str">
            <v>VIGILANTE ARMADO - 12X36 DIURNO</v>
          </cell>
          <cell r="BJ41">
            <v>0</v>
          </cell>
        </row>
        <row r="42">
          <cell r="H42" t="str">
            <v>VIGILANTE ARMADO - 12X36 DIURNO</v>
          </cell>
          <cell r="BJ42">
            <v>320.27655636363642</v>
          </cell>
        </row>
        <row r="43">
          <cell r="H43" t="str">
            <v>VIGILANTE ARMADO - 12X36 DIURNO</v>
          </cell>
          <cell r="BJ43">
            <v>320.27655636363642</v>
          </cell>
        </row>
        <row r="44">
          <cell r="H44" t="str">
            <v>VIGILANTE ARMADO - 12X36 DIURNO</v>
          </cell>
          <cell r="BJ44">
            <v>0</v>
          </cell>
        </row>
        <row r="45">
          <cell r="H45" t="str">
            <v>VIGILANTE ARMADO - 12X36 DIURNO</v>
          </cell>
          <cell r="BJ45">
            <v>320.27655636363642</v>
          </cell>
        </row>
        <row r="46">
          <cell r="H46" t="str">
            <v>VIGILANTE ARMADO - 220 H</v>
          </cell>
          <cell r="BJ46">
            <v>415.46412644848493</v>
          </cell>
        </row>
        <row r="47">
          <cell r="H47" t="str">
            <v>VIGILANTE ARMADO - 220 H</v>
          </cell>
          <cell r="BJ47">
            <v>0</v>
          </cell>
        </row>
        <row r="48">
          <cell r="H48" t="str">
            <v>VIGILANTE ARMADO - 220 H</v>
          </cell>
          <cell r="BJ48">
            <v>0</v>
          </cell>
        </row>
        <row r="49">
          <cell r="H49" t="str">
            <v>VIGILANTE ARMADO - 12X36 NOTURNO</v>
          </cell>
          <cell r="BJ49">
            <v>383.45838611900837</v>
          </cell>
        </row>
        <row r="50">
          <cell r="H50" t="str">
            <v>VIGILANTE ARMADO - 220 H</v>
          </cell>
          <cell r="BJ50">
            <v>415.46412644848493</v>
          </cell>
        </row>
        <row r="51">
          <cell r="H51" t="str">
            <v>VIGILANTE ARMADO - 12X36 DIURNO</v>
          </cell>
          <cell r="BJ51">
            <v>0</v>
          </cell>
        </row>
        <row r="52">
          <cell r="H52" t="str">
            <v>VIGILANTE ARMADO - 220 H</v>
          </cell>
          <cell r="BJ52">
            <v>415.46412644848493</v>
          </cell>
        </row>
        <row r="53">
          <cell r="H53" t="str">
            <v>VIGILANTE ARMADO - 12X36 DIURNO</v>
          </cell>
          <cell r="BJ53">
            <v>0</v>
          </cell>
        </row>
        <row r="54">
          <cell r="H54" t="str">
            <v>VIGILANTE ARMADO - 12X36 DIURNO</v>
          </cell>
          <cell r="BJ54">
            <v>320.27655636363642</v>
          </cell>
        </row>
        <row r="55">
          <cell r="H55" t="str">
            <v>VIGILANTE ARMADO - 12X36 DIURNO</v>
          </cell>
          <cell r="BJ55">
            <v>0</v>
          </cell>
        </row>
        <row r="56">
          <cell r="H56" t="str">
            <v>VIGILANTE ARMADO - 12X36 DIURNO</v>
          </cell>
          <cell r="BJ56">
            <v>320.27655636363642</v>
          </cell>
        </row>
        <row r="57">
          <cell r="H57" t="str">
            <v>VIGILANTE ARMADO - 220 H</v>
          </cell>
          <cell r="BJ57">
            <v>415.46412644848493</v>
          </cell>
        </row>
        <row r="58">
          <cell r="H58" t="str">
            <v>VIGILANTE ARMADO - 12X36 DIURNO</v>
          </cell>
          <cell r="BJ58">
            <v>0</v>
          </cell>
        </row>
        <row r="59">
          <cell r="H59" t="str">
            <v>VIGILANTE ARMADO - 12X36 DIURNO</v>
          </cell>
          <cell r="BJ59">
            <v>320.27655636363642</v>
          </cell>
        </row>
        <row r="60">
          <cell r="H60" t="str">
            <v>VIGILANTE ARMADO - 220 H</v>
          </cell>
          <cell r="BJ60">
            <v>415.46412644848493</v>
          </cell>
        </row>
        <row r="61">
          <cell r="H61" t="str">
            <v>VIGILANTE ARMADO - 12X36 NOTURNO</v>
          </cell>
          <cell r="BJ61">
            <v>0</v>
          </cell>
        </row>
        <row r="62">
          <cell r="H62" t="str">
            <v>VIGILANTE ARMADO - 12X36 DIURNO</v>
          </cell>
          <cell r="BJ62">
            <v>0</v>
          </cell>
        </row>
        <row r="63">
          <cell r="H63" t="str">
            <v>VIGILANTE ARMADO - 12X36 DIURNO</v>
          </cell>
          <cell r="BJ63">
            <v>320.27655636363642</v>
          </cell>
        </row>
        <row r="64">
          <cell r="H64" t="str">
            <v>VIGILANTE ARMADO - 12X36 DIURNO</v>
          </cell>
          <cell r="BJ64">
            <v>0</v>
          </cell>
        </row>
        <row r="65">
          <cell r="H65" t="str">
            <v>VIGILANTE ARMADO - 12X36 DIURNO</v>
          </cell>
          <cell r="BJ65">
            <v>320.27655636363642</v>
          </cell>
        </row>
        <row r="66">
          <cell r="H66" t="str">
            <v>VIGILANTE ARMADO - 12X36 DIURNO</v>
          </cell>
          <cell r="BJ66">
            <v>0</v>
          </cell>
        </row>
        <row r="67">
          <cell r="H67" t="str">
            <v>VIGILANTE ARMADO - 220 H</v>
          </cell>
          <cell r="BJ67">
            <v>415.46412644848493</v>
          </cell>
        </row>
        <row r="68">
          <cell r="H68" t="str">
            <v>VIGILANTE ARMADO - 12X36 DIURNO</v>
          </cell>
          <cell r="BJ68">
            <v>320.27655636363642</v>
          </cell>
        </row>
        <row r="69">
          <cell r="H69" t="str">
            <v>VIGILANTE ARMADO - 12X36 DIURNO</v>
          </cell>
          <cell r="BJ69">
            <v>0</v>
          </cell>
        </row>
        <row r="70">
          <cell r="H70" t="str">
            <v>VIGILANTE ARMADO - 12X36 NOTURNO</v>
          </cell>
          <cell r="BJ70">
            <v>383.45838611900837</v>
          </cell>
        </row>
        <row r="71">
          <cell r="H71" t="str">
            <v>VIGILANTE ARMADO - 12X36 DIURNO</v>
          </cell>
          <cell r="BJ71">
            <v>0</v>
          </cell>
        </row>
        <row r="72">
          <cell r="H72" t="str">
            <v>VIGILANTE ARMADO - 12X36 DIURNO</v>
          </cell>
          <cell r="BJ72">
            <v>0</v>
          </cell>
        </row>
        <row r="73">
          <cell r="H73" t="str">
            <v>VIGILANTE ARMADO - 12X36 DIURNO</v>
          </cell>
          <cell r="BJ73">
            <v>320.27655636363642</v>
          </cell>
        </row>
        <row r="74">
          <cell r="H74" t="str">
            <v>VIGILANTE ARMADO - 12X36 DIURNO</v>
          </cell>
          <cell r="BJ74">
            <v>0</v>
          </cell>
        </row>
        <row r="75">
          <cell r="H75" t="str">
            <v>VIGILANTE ARMADO - 12X36 NOTURNO</v>
          </cell>
          <cell r="BJ75">
            <v>383.45838611900837</v>
          </cell>
        </row>
        <row r="76">
          <cell r="H76" t="str">
            <v>VIGILANTE ARMADO - 12X36 NOTURNO</v>
          </cell>
          <cell r="BJ76">
            <v>0</v>
          </cell>
        </row>
        <row r="77">
          <cell r="H77" t="str">
            <v>VIGILANTE ARMADO - 12X36 NOTURNO</v>
          </cell>
          <cell r="BJ77">
            <v>0</v>
          </cell>
        </row>
        <row r="78">
          <cell r="H78" t="str">
            <v>VIGILANTE ARMADO - 12X36 DIURNO</v>
          </cell>
          <cell r="BJ78">
            <v>320.27655636363642</v>
          </cell>
        </row>
        <row r="79">
          <cell r="H79" t="str">
            <v>VIGILANTE ARMADO - 12X36 DIURNO</v>
          </cell>
          <cell r="BJ79">
            <v>0</v>
          </cell>
        </row>
        <row r="80">
          <cell r="H80" t="str">
            <v>VIGILANTE ARMADO - 12X36 NOTURNO</v>
          </cell>
          <cell r="BJ80">
            <v>0</v>
          </cell>
        </row>
        <row r="81">
          <cell r="H81" t="str">
            <v>VIGILANTE ARMADO - 12X36 NOTURNO</v>
          </cell>
          <cell r="BJ81">
            <v>383.45838611900837</v>
          </cell>
        </row>
        <row r="82">
          <cell r="H82" t="str">
            <v>VIGILANTE ARMADO - 12X36 DIURNO</v>
          </cell>
          <cell r="BJ82">
            <v>320.27655636363642</v>
          </cell>
        </row>
        <row r="83">
          <cell r="H83" t="str">
            <v>VIGILANTE ARMADO - 12X36 DIURNO</v>
          </cell>
          <cell r="BJ83">
            <v>320.27655636363642</v>
          </cell>
        </row>
        <row r="84">
          <cell r="H84" t="str">
            <v>VIGILANTE ARMADO - 220 H</v>
          </cell>
          <cell r="BJ84">
            <v>0</v>
          </cell>
        </row>
        <row r="85">
          <cell r="H85" t="str">
            <v>VIGILANTE ARMADO - 220 H</v>
          </cell>
          <cell r="BJ85">
            <v>415.46412644848493</v>
          </cell>
        </row>
        <row r="86">
          <cell r="H86" t="str">
            <v>VIGILANTE ARMADO - 12X36 DIURNO</v>
          </cell>
          <cell r="BJ86">
            <v>320.27655636363642</v>
          </cell>
        </row>
        <row r="87">
          <cell r="H87" t="str">
            <v>VIGILANTE ARMADO - 12X36 NOTURNO</v>
          </cell>
          <cell r="BJ87">
            <v>0</v>
          </cell>
        </row>
        <row r="88">
          <cell r="H88" t="str">
            <v>VIGILANTE ARMADO - 220 H</v>
          </cell>
          <cell r="BJ88">
            <v>0</v>
          </cell>
        </row>
        <row r="89">
          <cell r="H89" t="str">
            <v>VIGILANTE ARMADO - 12X36 DIURNO</v>
          </cell>
          <cell r="BJ89">
            <v>320.27655636363642</v>
          </cell>
        </row>
        <row r="90">
          <cell r="H90" t="str">
            <v>VIGILANTE ARMADO - 12X36 DIURNO</v>
          </cell>
          <cell r="BJ90">
            <v>0</v>
          </cell>
        </row>
        <row r="91">
          <cell r="H91" t="str">
            <v>VIGILANTE ARMADO - 12X36 DIURNO</v>
          </cell>
          <cell r="BJ91">
            <v>320.27655636363642</v>
          </cell>
        </row>
        <row r="92">
          <cell r="H92" t="str">
            <v>VIGILANTE ARMADO - 12X36 DIURNO</v>
          </cell>
          <cell r="BJ92">
            <v>320.27655636363642</v>
          </cell>
        </row>
        <row r="93">
          <cell r="H93" t="str">
            <v>VIGILANTE ARMADO - 220 H</v>
          </cell>
          <cell r="BJ93">
            <v>415.46412644848493</v>
          </cell>
        </row>
        <row r="94">
          <cell r="H94" t="str">
            <v>VIGILANTE ARMADO - 220 H</v>
          </cell>
          <cell r="BJ94">
            <v>0</v>
          </cell>
        </row>
        <row r="95">
          <cell r="H95" t="str">
            <v>VIGILANTE ARMADO - 220 H</v>
          </cell>
          <cell r="BJ95">
            <v>415.46412644848493</v>
          </cell>
        </row>
        <row r="96">
          <cell r="H96" t="str">
            <v>VIGILANTE ARMADO - 220 H</v>
          </cell>
          <cell r="BJ96">
            <v>415.46412644848493</v>
          </cell>
        </row>
        <row r="97">
          <cell r="H97" t="str">
            <v>VIGILANTE ARMADO - 220 H</v>
          </cell>
          <cell r="BJ97">
            <v>415.46412644848493</v>
          </cell>
        </row>
        <row r="98">
          <cell r="H98" t="str">
            <v>VIGILANTE ARMADO - 220 H</v>
          </cell>
          <cell r="BJ98">
            <v>415.46412644848493</v>
          </cell>
        </row>
        <row r="99">
          <cell r="H99" t="str">
            <v>VIGILANTE ARMADO - 12X36 NOTURNO</v>
          </cell>
          <cell r="BJ99">
            <v>383.45838611900837</v>
          </cell>
        </row>
        <row r="100">
          <cell r="H100" t="str">
            <v>VIGILANTE ARMADO - 12X36 NOTURNO</v>
          </cell>
          <cell r="BJ100">
            <v>0</v>
          </cell>
        </row>
        <row r="101">
          <cell r="H101" t="str">
            <v>VIGILANTE ARMADO - 12X36 NOTURNO</v>
          </cell>
          <cell r="BJ101">
            <v>383.45838611900837</v>
          </cell>
        </row>
        <row r="102">
          <cell r="H102" t="str">
            <v>VIGILANTE ARMADO - 12X36 DIURNO</v>
          </cell>
          <cell r="BJ102">
            <v>320.27655636363642</v>
          </cell>
        </row>
        <row r="103">
          <cell r="H103" t="str">
            <v>VIGILANTE ARMADO - 12X36 DIURNO</v>
          </cell>
          <cell r="BJ103">
            <v>320.27655636363642</v>
          </cell>
        </row>
        <row r="104">
          <cell r="H104" t="str">
            <v>VIGILANTE ARMADO - 220 H</v>
          </cell>
          <cell r="BJ104">
            <v>415.46412644848493</v>
          </cell>
        </row>
        <row r="105">
          <cell r="H105" t="str">
            <v>VIGILANTE ARMADO - 220 H</v>
          </cell>
          <cell r="BJ105">
            <v>415.46412644848493</v>
          </cell>
        </row>
        <row r="106">
          <cell r="H106" t="str">
            <v>VIGILANTE ARMADO - 220 H</v>
          </cell>
          <cell r="BJ106">
            <v>415.46412644848493</v>
          </cell>
        </row>
        <row r="107">
          <cell r="H107" t="str">
            <v>VIGILANTE ARMADO - 12X36 DIURNO</v>
          </cell>
          <cell r="BJ107">
            <v>320.27655636363642</v>
          </cell>
        </row>
        <row r="108">
          <cell r="H108" t="str">
            <v>VIGILANTE ARMADO - 12X36 NOTURNO</v>
          </cell>
          <cell r="BJ108">
            <v>383.45838611900837</v>
          </cell>
        </row>
        <row r="109">
          <cell r="H109" t="str">
            <v>VIGILANTE ARMADO - 12X36 DIURNO</v>
          </cell>
          <cell r="BJ109">
            <v>320.27655636363642</v>
          </cell>
        </row>
        <row r="110">
          <cell r="H110" t="str">
            <v>VIGILANTE ARMADO - 12X36 NOTURNO</v>
          </cell>
          <cell r="BJ110">
            <v>383.45838611900837</v>
          </cell>
        </row>
        <row r="111">
          <cell r="H111" t="str">
            <v>VIGILANTE ARMADO - 220 H</v>
          </cell>
          <cell r="BJ111">
            <v>0</v>
          </cell>
        </row>
        <row r="112">
          <cell r="H112" t="str">
            <v>VIGILANTE ARMADO - 220 H</v>
          </cell>
          <cell r="BJ112">
            <v>415.46412644848493</v>
          </cell>
        </row>
        <row r="113">
          <cell r="H113" t="str">
            <v>VIGILANTE ARMADO - 220 H</v>
          </cell>
          <cell r="BJ113">
            <v>415.46412644848493</v>
          </cell>
        </row>
        <row r="114">
          <cell r="H114" t="str">
            <v>VIGILANTE ARMADO - 220 H</v>
          </cell>
          <cell r="BJ114">
            <v>0</v>
          </cell>
        </row>
        <row r="115">
          <cell r="H115" t="str">
            <v>VIGILANTE ARMADO - 220 H</v>
          </cell>
          <cell r="BJ115">
            <v>0</v>
          </cell>
        </row>
        <row r="116">
          <cell r="H116" t="str">
            <v>VIGILANTE ARMADO - 220 H</v>
          </cell>
          <cell r="BJ116">
            <v>415.46412644848493</v>
          </cell>
        </row>
        <row r="117">
          <cell r="H117" t="str">
            <v>VIGILANTE ARMADO - 220 H</v>
          </cell>
          <cell r="BJ117">
            <v>415.46412644848493</v>
          </cell>
        </row>
        <row r="118">
          <cell r="H118" t="str">
            <v>VIGILANTE ARMADO - 220 H</v>
          </cell>
          <cell r="BJ118">
            <v>415.46412644848493</v>
          </cell>
        </row>
        <row r="119">
          <cell r="H119" t="str">
            <v>VIGILANTE ARMADO - 220 H</v>
          </cell>
          <cell r="BJ119">
            <v>415.46412644848493</v>
          </cell>
        </row>
        <row r="120">
          <cell r="H120" t="str">
            <v>VIGILANTE ARMADO - 12X36 DIURNO</v>
          </cell>
          <cell r="BJ120">
            <v>0</v>
          </cell>
        </row>
        <row r="121">
          <cell r="H121" t="str">
            <v>VIGILANTE ARMADO - 220 H</v>
          </cell>
          <cell r="BJ121">
            <v>415.46412644848493</v>
          </cell>
        </row>
        <row r="122">
          <cell r="H122" t="str">
            <v>VIGILANTE ARMADO - 12X36 DIURNO</v>
          </cell>
          <cell r="BJ122">
            <v>320.27655636363642</v>
          </cell>
        </row>
        <row r="123">
          <cell r="H123" t="str">
            <v>VIGILANTE ARMADO - 12X36 NOTURNO</v>
          </cell>
          <cell r="BJ123">
            <v>0</v>
          </cell>
        </row>
        <row r="124">
          <cell r="H124" t="str">
            <v>VIGILANTE ARMADO - 12X36 NOTURNO</v>
          </cell>
          <cell r="BJ124">
            <v>383.45838611900837</v>
          </cell>
        </row>
        <row r="125">
          <cell r="H125" t="str">
            <v>VIGILANTE ARMADO - 12X36 NOTURNO</v>
          </cell>
          <cell r="BJ125">
            <v>0</v>
          </cell>
        </row>
        <row r="126">
          <cell r="H126" t="str">
            <v>VIGILANTE ARMADO - 12X36 DIURNO</v>
          </cell>
          <cell r="BJ126">
            <v>320.27655636363642</v>
          </cell>
        </row>
        <row r="127">
          <cell r="H127" t="str">
            <v>VIGILANTE ARMADO - 12X36 DIURNO</v>
          </cell>
          <cell r="BJ127">
            <v>0</v>
          </cell>
        </row>
        <row r="128">
          <cell r="H128" t="str">
            <v>VIGILANTE ARMADO - 12X36 NOTURNO</v>
          </cell>
          <cell r="BJ128">
            <v>383.45838611900837</v>
          </cell>
        </row>
        <row r="129">
          <cell r="H129" t="str">
            <v>VIGILANTE ARMADO - 12X36 NOTURNO</v>
          </cell>
          <cell r="BJ129">
            <v>0</v>
          </cell>
        </row>
        <row r="130">
          <cell r="H130" t="str">
            <v>VIGILANTE ARMADO - 12X36 NOTURNO</v>
          </cell>
          <cell r="BJ130">
            <v>0</v>
          </cell>
        </row>
        <row r="131">
          <cell r="H131" t="str">
            <v>VIGILANTE ARMADO - 220 H</v>
          </cell>
          <cell r="BJ131">
            <v>0</v>
          </cell>
        </row>
        <row r="132">
          <cell r="H132" t="str">
            <v>VIGILANTE ARMADO - 220 H</v>
          </cell>
          <cell r="BJ132">
            <v>415.46412644848493</v>
          </cell>
        </row>
        <row r="133">
          <cell r="H133" t="str">
            <v>VIGILANTE ARMADO - 220 H</v>
          </cell>
          <cell r="BJ133">
            <v>415.46412644848493</v>
          </cell>
        </row>
        <row r="134">
          <cell r="H134" t="str">
            <v>VIGILANTE ARMADO - 220 H</v>
          </cell>
          <cell r="BJ134">
            <v>415.46412644848493</v>
          </cell>
        </row>
        <row r="135">
          <cell r="H135" t="str">
            <v>VIGILANTE ARMADO - 12X36 NOTURNO</v>
          </cell>
          <cell r="BJ135">
            <v>0</v>
          </cell>
        </row>
        <row r="136">
          <cell r="H136" t="str">
            <v>VIGILANTE ARMADO - 12X36 NOTURNO</v>
          </cell>
          <cell r="BJ136">
            <v>0</v>
          </cell>
        </row>
        <row r="137">
          <cell r="H137" t="str">
            <v>VIGILANTE ARMADO - 12X36 NOTURNO</v>
          </cell>
          <cell r="BJ137">
            <v>0</v>
          </cell>
        </row>
        <row r="138">
          <cell r="H138" t="str">
            <v>VIGILANTE ARMADO - 220 H</v>
          </cell>
          <cell r="BJ138">
            <v>415.46412644848493</v>
          </cell>
        </row>
        <row r="139">
          <cell r="H139" t="str">
            <v>VIGILANTE ARMADO - 12X36 NOTURNO</v>
          </cell>
          <cell r="BJ139">
            <v>383.45838611900837</v>
          </cell>
        </row>
        <row r="140">
          <cell r="H140" t="str">
            <v>VIGILANTE ARMADO - 12X36 NOTURNO</v>
          </cell>
          <cell r="BJ140">
            <v>0</v>
          </cell>
        </row>
        <row r="141">
          <cell r="H141" t="str">
            <v>VIGILANTE ARMADO - 12X36 NOTURNO</v>
          </cell>
          <cell r="BJ141">
            <v>383.45838611900837</v>
          </cell>
        </row>
        <row r="142">
          <cell r="H142" t="str">
            <v>VIGILANTE ARMADO - 12X36 DIURNO</v>
          </cell>
          <cell r="BJ142">
            <v>320.27655636363642</v>
          </cell>
        </row>
        <row r="143">
          <cell r="H143" t="str">
            <v>VIGILANTE ARMADO - 12X36 DIURNO</v>
          </cell>
          <cell r="BJ143">
            <v>320.27655636363642</v>
          </cell>
        </row>
        <row r="144">
          <cell r="H144" t="str">
            <v>VIGILANTE ARMADO - 12X36 DIURNO</v>
          </cell>
          <cell r="BJ144">
            <v>320.27655636363642</v>
          </cell>
        </row>
        <row r="145">
          <cell r="H145" t="str">
            <v>VIGILANTE ARMADO - 12X36 DIURNO</v>
          </cell>
          <cell r="BJ145">
            <v>0</v>
          </cell>
        </row>
        <row r="146">
          <cell r="H146" t="str">
            <v>VIGILANTE ARMADO - 12X36 DIURNO</v>
          </cell>
          <cell r="BJ146">
            <v>320.27655636363642</v>
          </cell>
        </row>
        <row r="147">
          <cell r="H147" t="str">
            <v>VIGILANTE ARMADO - 220 H</v>
          </cell>
          <cell r="BJ147">
            <v>415.46412644848493</v>
          </cell>
        </row>
        <row r="148">
          <cell r="H148" t="str">
            <v>VIGILANTE ARMADO - 12X36 NOTURNO</v>
          </cell>
          <cell r="BJ148">
            <v>383.45838611900837</v>
          </cell>
        </row>
        <row r="149">
          <cell r="H149" t="str">
            <v>VIGILANTE ARMADO - 12X36 NOTURNO</v>
          </cell>
          <cell r="BJ149">
            <v>383.45838611900837</v>
          </cell>
        </row>
        <row r="150">
          <cell r="H150" t="str">
            <v>VIGILANTE ARMADO - 220 H</v>
          </cell>
          <cell r="BJ150">
            <v>415.46412644848493</v>
          </cell>
        </row>
        <row r="151">
          <cell r="H151" t="str">
            <v>VIGILANTE ARMADO - 12X36 DIURNO</v>
          </cell>
          <cell r="BJ151">
            <v>320.27655636363642</v>
          </cell>
        </row>
        <row r="152">
          <cell r="H152" t="str">
            <v>VIGILANTE ARMADO - 12X36 DIURNO</v>
          </cell>
          <cell r="BJ152">
            <v>0</v>
          </cell>
        </row>
        <row r="153">
          <cell r="H153" t="str">
            <v>VIGILANTE ARMADO - 12X36 DIURNO</v>
          </cell>
          <cell r="BJ153">
            <v>0</v>
          </cell>
        </row>
        <row r="154">
          <cell r="H154" t="str">
            <v>VIGILANTE ARMADO - 12X36 DIURNO</v>
          </cell>
          <cell r="BJ154">
            <v>0</v>
          </cell>
        </row>
        <row r="155">
          <cell r="H155" t="str">
            <v>VIGILANTE ARMADO - 12X36 NOTURNO</v>
          </cell>
          <cell r="BJ155">
            <v>383.45838611900837</v>
          </cell>
        </row>
        <row r="156">
          <cell r="H156" t="str">
            <v>VIGILANTE ARMADO - 12X36 DIURNO</v>
          </cell>
          <cell r="BJ156">
            <v>0</v>
          </cell>
        </row>
        <row r="157">
          <cell r="H157" t="str">
            <v>VIGILANTE ARMADO - 12X36 DIURNO</v>
          </cell>
          <cell r="BJ157">
            <v>0</v>
          </cell>
        </row>
        <row r="158">
          <cell r="H158" t="str">
            <v>VIGILANTE ARMADO - 12X36 DIURNO</v>
          </cell>
          <cell r="BJ158">
            <v>320.27655636363642</v>
          </cell>
        </row>
        <row r="159">
          <cell r="H159" t="str">
            <v>VIGILANTE ARMADO - 12X36 DIURNO</v>
          </cell>
          <cell r="BJ159">
            <v>0</v>
          </cell>
        </row>
        <row r="160">
          <cell r="H160" t="str">
            <v>VIGILANTE ARMADO - 12X36 NOTURNO</v>
          </cell>
          <cell r="BJ160">
            <v>0</v>
          </cell>
        </row>
        <row r="161">
          <cell r="H161" t="str">
            <v>VIGILANTE ARMADO - 12X36 NOTURNO</v>
          </cell>
          <cell r="BJ161">
            <v>383.45838611900837</v>
          </cell>
        </row>
        <row r="162">
          <cell r="H162" t="str">
            <v>VIGILANTE ARMADO - 12X36 NOTURNO</v>
          </cell>
          <cell r="BJ162">
            <v>0</v>
          </cell>
        </row>
        <row r="163">
          <cell r="H163" t="str">
            <v>VIGILANTE ARMADO - 12X36 NOTURNO</v>
          </cell>
          <cell r="BJ163">
            <v>0</v>
          </cell>
        </row>
        <row r="164">
          <cell r="H164" t="str">
            <v>VIGILANTE ARMADO - 220 H</v>
          </cell>
          <cell r="BJ164">
            <v>415.46412644848493</v>
          </cell>
        </row>
        <row r="165">
          <cell r="H165" t="str">
            <v>VIGILANTE ARMADO - 12X36 NOTURNO</v>
          </cell>
          <cell r="BJ165">
            <v>383.45838611900837</v>
          </cell>
        </row>
        <row r="166">
          <cell r="H166" t="str">
            <v>VIGILANTE ARMADO - 12X36 DIURNO</v>
          </cell>
          <cell r="BJ166">
            <v>320.27655636363642</v>
          </cell>
        </row>
        <row r="167">
          <cell r="H167" t="str">
            <v>VIGILANTE ARMADO - 12X36 DIURNO</v>
          </cell>
          <cell r="BJ167">
            <v>320.27655636363642</v>
          </cell>
        </row>
        <row r="168">
          <cell r="H168" t="str">
            <v>VIGILANTE ARMADO - 12X36 NOTURNO</v>
          </cell>
          <cell r="BJ168">
            <v>383.45838611900837</v>
          </cell>
        </row>
        <row r="169">
          <cell r="H169" t="str">
            <v>VIGILANTE ARMADO - 12X36 NOTURNO</v>
          </cell>
          <cell r="BJ169">
            <v>0</v>
          </cell>
        </row>
        <row r="170">
          <cell r="H170" t="str">
            <v>VIGILANTE ARMADO - 220 H</v>
          </cell>
          <cell r="BJ170">
            <v>415.46412644848493</v>
          </cell>
        </row>
        <row r="171">
          <cell r="H171" t="str">
            <v>VIGILANTE ARMADO - 220 H</v>
          </cell>
          <cell r="BJ171">
            <v>415.46412644848493</v>
          </cell>
        </row>
        <row r="172">
          <cell r="H172" t="str">
            <v>VIGILANTE ARMADO - 220 H</v>
          </cell>
          <cell r="BJ172">
            <v>0</v>
          </cell>
        </row>
        <row r="173">
          <cell r="H173" t="str">
            <v>VIGILANTE ARMADO - 220 H</v>
          </cell>
          <cell r="BJ173">
            <v>0</v>
          </cell>
        </row>
        <row r="174">
          <cell r="H174" t="str">
            <v>VIGILANTE ARMADO - 12X36 DIURNO</v>
          </cell>
          <cell r="BJ174">
            <v>320.27655636363642</v>
          </cell>
        </row>
        <row r="175">
          <cell r="H175" t="str">
            <v>VIGILANTE ARMADO - 12X36 DIURNO</v>
          </cell>
          <cell r="BJ175">
            <v>0</v>
          </cell>
        </row>
        <row r="176">
          <cell r="H176" t="str">
            <v>VIGILANTE ARMADO - 12X36 DIURNO</v>
          </cell>
          <cell r="BJ176">
            <v>320.27655636363642</v>
          </cell>
        </row>
        <row r="177">
          <cell r="H177" t="str">
            <v>VIGILANTE ARMADO - 12X36 DIURNO</v>
          </cell>
          <cell r="BJ177">
            <v>320.27655636363642</v>
          </cell>
        </row>
        <row r="178">
          <cell r="H178" t="str">
            <v>VIGILANTE ARMADO - 12X36 NOTURNO</v>
          </cell>
          <cell r="BJ178">
            <v>0</v>
          </cell>
        </row>
        <row r="179">
          <cell r="H179" t="str">
            <v>VIGILANTE ARMADO - 12X36 NOTURNO</v>
          </cell>
          <cell r="BJ179">
            <v>0</v>
          </cell>
        </row>
        <row r="180">
          <cell r="H180" t="str">
            <v>VIGILANTE ARMADO - 12X36 NOTURNO</v>
          </cell>
          <cell r="BJ180">
            <v>383.45838611900837</v>
          </cell>
        </row>
        <row r="181">
          <cell r="H181" t="str">
            <v>VIGILANTE ARMADO - 12X36 NOTURNO</v>
          </cell>
          <cell r="BJ181">
            <v>383.45838611900837</v>
          </cell>
        </row>
        <row r="182">
          <cell r="H182" t="str">
            <v>VIGILANTE ARMADO - 12X36 NOTURNO</v>
          </cell>
          <cell r="BJ182">
            <v>0</v>
          </cell>
        </row>
        <row r="183">
          <cell r="H183" t="str">
            <v>VIGILANTE ARMADO - 12X36 NOTURNO</v>
          </cell>
          <cell r="BJ183">
            <v>383.45838611900837</v>
          </cell>
        </row>
        <row r="184">
          <cell r="H184" t="str">
            <v>VIGILANTE ARMADO - 12X36 DIURNO</v>
          </cell>
          <cell r="BJ184">
            <v>320.27655636363642</v>
          </cell>
        </row>
        <row r="185">
          <cell r="H185" t="str">
            <v>VIGILANTE ARMADO - 12X36 NOTURNO</v>
          </cell>
          <cell r="BJ185">
            <v>383.45838611900837</v>
          </cell>
        </row>
        <row r="186">
          <cell r="H186" t="str">
            <v>VIGILANTE ARMADO - 220 H</v>
          </cell>
          <cell r="BJ186">
            <v>415.46412644848493</v>
          </cell>
        </row>
        <row r="187">
          <cell r="H187" t="str">
            <v>VIGILANTE ARMADO - 12X36 DIURNO</v>
          </cell>
          <cell r="BJ187">
            <v>320.27655636363642</v>
          </cell>
        </row>
        <row r="188">
          <cell r="H188" t="str">
            <v>VIGILANTE ARMADO - 12X36 DIURNO</v>
          </cell>
          <cell r="BJ188">
            <v>320.27655636363642</v>
          </cell>
        </row>
        <row r="189">
          <cell r="H189" t="str">
            <v>VIGILANTE ARMADO - 12X36 NOTURNO</v>
          </cell>
          <cell r="BJ189">
            <v>383.45838611900837</v>
          </cell>
        </row>
        <row r="190">
          <cell r="H190" t="str">
            <v>VIGILANTE ARMADO - 12X36 NOTURNO</v>
          </cell>
          <cell r="BJ190">
            <v>383.45838611900837</v>
          </cell>
        </row>
        <row r="191">
          <cell r="H191" t="str">
            <v>VIGILANTE ARMADO - 12X36 DIURNO</v>
          </cell>
          <cell r="BJ191">
            <v>320.27655636363642</v>
          </cell>
        </row>
        <row r="192">
          <cell r="H192" t="str">
            <v>VIGILANTE ARMADO - 12X36 NOTURNO</v>
          </cell>
          <cell r="BJ192">
            <v>383.45838611900837</v>
          </cell>
        </row>
        <row r="193">
          <cell r="H193" t="str">
            <v>VIGILANTE ARMADO - 12X36 NOTURNO</v>
          </cell>
          <cell r="BJ193">
            <v>383.45838611900837</v>
          </cell>
        </row>
        <row r="194">
          <cell r="H194" t="str">
            <v>VIGILANTE ARMADO - 12X36 DIURNO</v>
          </cell>
          <cell r="BJ194">
            <v>320.27655636363642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439.74</v>
          </cell>
        </row>
        <row r="12">
          <cell r="B12">
            <v>1</v>
          </cell>
          <cell r="F12" t="str">
            <v>VIGILANTE ARMADO - 220 H</v>
          </cell>
          <cell r="R12">
            <v>439.74</v>
          </cell>
        </row>
        <row r="13">
          <cell r="B13">
            <v>1</v>
          </cell>
          <cell r="F13" t="str">
            <v>VIGILANTE ARMADO - 220 H</v>
          </cell>
          <cell r="R13">
            <v>439.74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439.74</v>
          </cell>
        </row>
        <row r="16">
          <cell r="B16">
            <v>0</v>
          </cell>
          <cell r="F16" t="str">
            <v>VIGILANTE ARMADO - 220 H</v>
          </cell>
          <cell r="R16">
            <v>0</v>
          </cell>
        </row>
        <row r="17">
          <cell r="B17">
            <v>1</v>
          </cell>
          <cell r="F17" t="str">
            <v>VIGILANTE ARMADO - 220 H</v>
          </cell>
          <cell r="R17">
            <v>439.74</v>
          </cell>
        </row>
        <row r="18">
          <cell r="B18">
            <v>0</v>
          </cell>
          <cell r="F18" t="str">
            <v>VIGILANTE ARMADO - 220 H</v>
          </cell>
          <cell r="R18">
            <v>0</v>
          </cell>
        </row>
        <row r="19">
          <cell r="B19">
            <v>1</v>
          </cell>
          <cell r="F19" t="str">
            <v>VIGILANTE ARMADO - 12X36 NOTURNO</v>
          </cell>
          <cell r="R19">
            <v>340.79849999999999</v>
          </cell>
        </row>
        <row r="20">
          <cell r="B20">
            <v>1</v>
          </cell>
          <cell r="F20" t="str">
            <v>VIGILANTE ARMADO - 12X36 NOTURNO</v>
          </cell>
          <cell r="R20">
            <v>340.79849999999999</v>
          </cell>
        </row>
        <row r="21">
          <cell r="B21">
            <v>1</v>
          </cell>
          <cell r="F21" t="str">
            <v>VIGILANTE ARMADO - 12X36 NOTURNO</v>
          </cell>
          <cell r="R21">
            <v>340.79849999999999</v>
          </cell>
        </row>
        <row r="22">
          <cell r="B22">
            <v>1</v>
          </cell>
          <cell r="F22" t="str">
            <v>VIGILANTE ARMADO - 12X36 DIURNO</v>
          </cell>
          <cell r="R22">
            <v>340.79849999999999</v>
          </cell>
        </row>
        <row r="23">
          <cell r="B23">
            <v>1</v>
          </cell>
          <cell r="F23" t="str">
            <v>VIGILANTE ARMADO - 12X36 NOTURNO</v>
          </cell>
          <cell r="R23">
            <v>340.79849999999999</v>
          </cell>
        </row>
        <row r="24">
          <cell r="B24">
            <v>1</v>
          </cell>
          <cell r="F24" t="str">
            <v>VIGILANTE ARMADO - 12X36 NOTURNO</v>
          </cell>
          <cell r="R24">
            <v>340.79849999999999</v>
          </cell>
        </row>
        <row r="25">
          <cell r="B25">
            <v>0</v>
          </cell>
          <cell r="F25" t="str">
            <v>VIGILANTE ARMADO - 12X36 NOTURNO</v>
          </cell>
          <cell r="R25">
            <v>0</v>
          </cell>
        </row>
        <row r="26">
          <cell r="B26">
            <v>0</v>
          </cell>
          <cell r="F26" t="str">
            <v>VIGILANTE ARMADO - 12X36 NOTURNO</v>
          </cell>
          <cell r="R26">
            <v>0</v>
          </cell>
        </row>
        <row r="27">
          <cell r="B27">
            <v>1</v>
          </cell>
          <cell r="F27" t="str">
            <v>VIGILANTE ARMADO - 12X36 DIURNO</v>
          </cell>
          <cell r="R27">
            <v>340.79849999999999</v>
          </cell>
        </row>
        <row r="28">
          <cell r="B28">
            <v>0</v>
          </cell>
          <cell r="F28" t="str">
            <v>VIGILANTE ARMADO - 12X36 NOTURNO</v>
          </cell>
          <cell r="R28">
            <v>0</v>
          </cell>
        </row>
        <row r="29">
          <cell r="B29">
            <v>0</v>
          </cell>
          <cell r="F29" t="str">
            <v>VIGILANTE ARMADO - 12X36 DIURNO</v>
          </cell>
          <cell r="R29">
            <v>0</v>
          </cell>
        </row>
        <row r="30">
          <cell r="B30">
            <v>1</v>
          </cell>
          <cell r="F30" t="str">
            <v>VIGILANTE ARMADO - 12X36 NOTURNO</v>
          </cell>
          <cell r="R30">
            <v>340.79849999999999</v>
          </cell>
        </row>
        <row r="31">
          <cell r="B31">
            <v>1</v>
          </cell>
          <cell r="F31" t="str">
            <v>VIGILANTE ARMADO - 220 H</v>
          </cell>
          <cell r="R31">
            <v>439.74</v>
          </cell>
        </row>
        <row r="32">
          <cell r="B32">
            <v>1</v>
          </cell>
          <cell r="F32" t="str">
            <v>VIGILANTE ARMADO - 12X36 DIURNO</v>
          </cell>
          <cell r="R32">
            <v>340.79849999999999</v>
          </cell>
        </row>
        <row r="33">
          <cell r="B33">
            <v>1</v>
          </cell>
          <cell r="F33" t="str">
            <v>VIGILANTE ARMADO - 220 H</v>
          </cell>
          <cell r="R33">
            <v>439.74</v>
          </cell>
        </row>
        <row r="34">
          <cell r="B34">
            <v>1</v>
          </cell>
          <cell r="F34" t="str">
            <v>VIGILANTE ARMADO - 12X36 NOTURNO</v>
          </cell>
          <cell r="R34">
            <v>340.79849999999999</v>
          </cell>
        </row>
        <row r="35">
          <cell r="B35">
            <v>1</v>
          </cell>
          <cell r="F35" t="str">
            <v>VIGILANTE ARMADO - 12X36 NOTURNO</v>
          </cell>
          <cell r="R35">
            <v>340.79849999999999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</row>
        <row r="37">
          <cell r="B37">
            <v>1</v>
          </cell>
          <cell r="F37" t="str">
            <v>VIGILANTE ARMADO - 12X36 DIURNO</v>
          </cell>
          <cell r="R37">
            <v>340.79849999999999</v>
          </cell>
        </row>
        <row r="38">
          <cell r="B38">
            <v>0</v>
          </cell>
          <cell r="F38" t="str">
            <v>VIGILANTE ARMADO - 12X36 DIURNO</v>
          </cell>
          <cell r="R38">
            <v>0</v>
          </cell>
        </row>
        <row r="39">
          <cell r="B39">
            <v>1</v>
          </cell>
          <cell r="F39" t="str">
            <v>VIGILANTE ARMADO - 12X36 DIURNO</v>
          </cell>
          <cell r="R39">
            <v>340.79849999999999</v>
          </cell>
        </row>
        <row r="40">
          <cell r="B40">
            <v>0</v>
          </cell>
          <cell r="F40" t="str">
            <v>VIGILANTE ARMADO - 12X36 DIURNO</v>
          </cell>
          <cell r="R40">
            <v>0</v>
          </cell>
        </row>
        <row r="41">
          <cell r="B41">
            <v>0</v>
          </cell>
          <cell r="F41" t="str">
            <v>VIGILANTE ARMADO - 12X36 DIURNO</v>
          </cell>
          <cell r="R41">
            <v>0</v>
          </cell>
        </row>
        <row r="42">
          <cell r="B42">
            <v>1</v>
          </cell>
          <cell r="F42" t="str">
            <v>VIGILANTE ARMADO - 12X36 DIURNO</v>
          </cell>
          <cell r="R42">
            <v>340.79849999999999</v>
          </cell>
        </row>
        <row r="43">
          <cell r="B43">
            <v>1</v>
          </cell>
          <cell r="F43" t="str">
            <v>VIGILANTE ARMADO - 12X36 DIURNO</v>
          </cell>
          <cell r="R43">
            <v>340.79849999999999</v>
          </cell>
        </row>
        <row r="44">
          <cell r="B44">
            <v>0</v>
          </cell>
          <cell r="F44" t="str">
            <v>VIGILANTE ARMADO - 12X36 DIURNO</v>
          </cell>
          <cell r="R44">
            <v>0</v>
          </cell>
        </row>
        <row r="45">
          <cell r="B45">
            <v>1</v>
          </cell>
          <cell r="F45" t="str">
            <v>VIGILANTE ARMADO - 12X36 DIURNO</v>
          </cell>
          <cell r="R45">
            <v>340.79849999999999</v>
          </cell>
        </row>
        <row r="46">
          <cell r="B46">
            <v>1</v>
          </cell>
          <cell r="F46" t="str">
            <v>VIGILANTE ARMADO - 220 H</v>
          </cell>
          <cell r="R46">
            <v>439.74</v>
          </cell>
        </row>
        <row r="47">
          <cell r="B47">
            <v>0</v>
          </cell>
          <cell r="F47" t="str">
            <v>VIGILANTE ARMADO - 220 H</v>
          </cell>
          <cell r="R47">
            <v>0</v>
          </cell>
        </row>
        <row r="48">
          <cell r="B48">
            <v>0</v>
          </cell>
          <cell r="F48" t="str">
            <v>VIGILANTE ARMADO - 220 H</v>
          </cell>
          <cell r="R48">
            <v>0</v>
          </cell>
        </row>
        <row r="49">
          <cell r="B49">
            <v>1</v>
          </cell>
          <cell r="F49" t="str">
            <v>VIGILANTE ARMADO - 12X36 NOTURNO</v>
          </cell>
          <cell r="R49">
            <v>340.79849999999999</v>
          </cell>
        </row>
        <row r="50">
          <cell r="B50">
            <v>1</v>
          </cell>
          <cell r="F50" t="str">
            <v>VIGILANTE ARMADO - 220 H</v>
          </cell>
          <cell r="R50">
            <v>439.74</v>
          </cell>
        </row>
        <row r="51">
          <cell r="B51">
            <v>0</v>
          </cell>
          <cell r="F51" t="str">
            <v>VIGILANTE ARMADO - 12X36 DIURNO</v>
          </cell>
          <cell r="R51">
            <v>0</v>
          </cell>
        </row>
        <row r="52">
          <cell r="B52">
            <v>1</v>
          </cell>
          <cell r="F52" t="str">
            <v>VIGILANTE ARMADO - 220 H</v>
          </cell>
          <cell r="R52">
            <v>439.74</v>
          </cell>
        </row>
        <row r="53">
          <cell r="B53">
            <v>0</v>
          </cell>
          <cell r="F53" t="str">
            <v>VIGILANTE ARMADO - 12X36 DIURNO</v>
          </cell>
          <cell r="R53">
            <v>0</v>
          </cell>
        </row>
        <row r="54">
          <cell r="B54">
            <v>1</v>
          </cell>
          <cell r="F54" t="str">
            <v>VIGILANTE ARMADO - 12X36 DIURNO</v>
          </cell>
          <cell r="R54">
            <v>340.79849999999999</v>
          </cell>
        </row>
        <row r="55">
          <cell r="B55">
            <v>0</v>
          </cell>
          <cell r="F55" t="str">
            <v>VIGILANTE ARMADO - 12X36 DIURNO</v>
          </cell>
          <cell r="R55">
            <v>0</v>
          </cell>
        </row>
        <row r="56">
          <cell r="B56">
            <v>1</v>
          </cell>
          <cell r="F56" t="str">
            <v>VIGILANTE ARMADO - 12X36 DIURNO</v>
          </cell>
          <cell r="R56">
            <v>340.79849999999999</v>
          </cell>
        </row>
        <row r="57">
          <cell r="B57">
            <v>1</v>
          </cell>
          <cell r="F57" t="str">
            <v>VIGILANTE ARMADO - 220 H</v>
          </cell>
          <cell r="R57">
            <v>439.74</v>
          </cell>
        </row>
        <row r="58">
          <cell r="B58">
            <v>0</v>
          </cell>
          <cell r="F58" t="str">
            <v>VIGILANTE ARMADO - 12X36 DIURNO</v>
          </cell>
          <cell r="R58">
            <v>0</v>
          </cell>
        </row>
        <row r="59">
          <cell r="B59">
            <v>1</v>
          </cell>
          <cell r="F59" t="str">
            <v>VIGILANTE ARMADO - 12X36 DIURNO</v>
          </cell>
          <cell r="R59">
            <v>340.79849999999999</v>
          </cell>
        </row>
        <row r="60">
          <cell r="B60">
            <v>1</v>
          </cell>
          <cell r="F60" t="str">
            <v>VIGILANTE ARMADO - 220 H</v>
          </cell>
          <cell r="R60">
            <v>439.74</v>
          </cell>
        </row>
        <row r="61">
          <cell r="B61">
            <v>0</v>
          </cell>
          <cell r="F61" t="str">
            <v>VIGILANTE ARMADO - 12X36 NOTURNO</v>
          </cell>
          <cell r="R61">
            <v>0</v>
          </cell>
        </row>
        <row r="62">
          <cell r="B62">
            <v>0</v>
          </cell>
          <cell r="F62" t="str">
            <v>VIGILANTE ARMADO - 12X36 DIURNO</v>
          </cell>
          <cell r="R62">
            <v>0</v>
          </cell>
        </row>
        <row r="63">
          <cell r="B63">
            <v>1</v>
          </cell>
          <cell r="F63" t="str">
            <v>VIGILANTE ARMADO - 12X36 DIURNO</v>
          </cell>
          <cell r="R63">
            <v>340.79849999999999</v>
          </cell>
        </row>
        <row r="64">
          <cell r="B64">
            <v>0</v>
          </cell>
          <cell r="F64" t="str">
            <v>VIGILANTE ARMADO - 12X36 DIURNO</v>
          </cell>
          <cell r="R64">
            <v>0</v>
          </cell>
        </row>
        <row r="65">
          <cell r="B65">
            <v>1</v>
          </cell>
          <cell r="F65" t="str">
            <v>VIGILANTE ARMADO - 12X36 DIURNO</v>
          </cell>
          <cell r="R65">
            <v>340.79849999999999</v>
          </cell>
        </row>
        <row r="66">
          <cell r="B66">
            <v>0</v>
          </cell>
          <cell r="F66" t="str">
            <v>VIGILANTE ARMADO - 12X36 DIURNO</v>
          </cell>
          <cell r="R66">
            <v>0</v>
          </cell>
        </row>
        <row r="67">
          <cell r="B67">
            <v>1</v>
          </cell>
          <cell r="F67" t="str">
            <v>VIGILANTE ARMADO - 220 H</v>
          </cell>
          <cell r="R67">
            <v>439.74</v>
          </cell>
        </row>
        <row r="68">
          <cell r="B68">
            <v>1</v>
          </cell>
          <cell r="F68" t="str">
            <v>VIGILANTE ARMADO - 12X36 DIURNO</v>
          </cell>
          <cell r="R68">
            <v>340.79849999999999</v>
          </cell>
        </row>
        <row r="69">
          <cell r="B69">
            <v>0</v>
          </cell>
          <cell r="F69" t="str">
            <v>VIGILANTE ARMADO - 12X36 DIURNO</v>
          </cell>
          <cell r="R69">
            <v>0</v>
          </cell>
        </row>
        <row r="70">
          <cell r="B70">
            <v>1</v>
          </cell>
          <cell r="F70" t="str">
            <v>VIGILANTE ARMADO - 12X36 NOTURNO</v>
          </cell>
          <cell r="R70">
            <v>340.79849999999999</v>
          </cell>
        </row>
        <row r="71">
          <cell r="B71">
            <v>0</v>
          </cell>
          <cell r="F71" t="str">
            <v>VIGILANTE ARMADO - 12X36 DIURNO</v>
          </cell>
          <cell r="R71">
            <v>0</v>
          </cell>
        </row>
        <row r="72">
          <cell r="B72">
            <v>0</v>
          </cell>
          <cell r="F72" t="str">
            <v>VIGILANTE ARMADO - 12X36 DIURNO</v>
          </cell>
          <cell r="R72">
            <v>0</v>
          </cell>
        </row>
        <row r="73">
          <cell r="B73">
            <v>1</v>
          </cell>
          <cell r="F73" t="str">
            <v>VIGILANTE ARMADO - 12X36 DIURNO</v>
          </cell>
          <cell r="R73">
            <v>340.79849999999999</v>
          </cell>
        </row>
        <row r="74">
          <cell r="B74">
            <v>0</v>
          </cell>
          <cell r="F74" t="str">
            <v>VIGILANTE ARMADO - 12X36 DIURNO</v>
          </cell>
          <cell r="R74">
            <v>0</v>
          </cell>
        </row>
        <row r="75">
          <cell r="B75">
            <v>1</v>
          </cell>
          <cell r="F75" t="str">
            <v>VIGILANTE ARMADO - 12X36 NOTURNO</v>
          </cell>
          <cell r="R75">
            <v>340.79849999999999</v>
          </cell>
        </row>
        <row r="76">
          <cell r="B76">
            <v>0</v>
          </cell>
          <cell r="F76" t="str">
            <v>VIGILANTE ARMADO - 12X36 NOTURNO</v>
          </cell>
          <cell r="R76">
            <v>0</v>
          </cell>
        </row>
        <row r="77">
          <cell r="B77">
            <v>0</v>
          </cell>
          <cell r="F77" t="str">
            <v>VIGILANTE ARMADO - 12X36 NOTURNO</v>
          </cell>
          <cell r="R77">
            <v>0</v>
          </cell>
        </row>
        <row r="78">
          <cell r="B78">
            <v>1</v>
          </cell>
          <cell r="F78" t="str">
            <v>VIGILANTE ARMADO - 12X36 DIURNO</v>
          </cell>
          <cell r="R78">
            <v>340.79849999999999</v>
          </cell>
        </row>
        <row r="79">
          <cell r="B79">
            <v>0</v>
          </cell>
          <cell r="F79" t="str">
            <v>VIGILANTE ARMADO - 12X36 DIURNO</v>
          </cell>
          <cell r="R79">
            <v>0</v>
          </cell>
        </row>
        <row r="80">
          <cell r="B80">
            <v>0</v>
          </cell>
          <cell r="F80" t="str">
            <v>VIGILANTE ARMADO - 12X36 NOTURNO</v>
          </cell>
          <cell r="R80">
            <v>0</v>
          </cell>
        </row>
        <row r="81">
          <cell r="B81">
            <v>1</v>
          </cell>
          <cell r="F81" t="str">
            <v>VIGILANTE ARMADO - 12X36 NOTURNO</v>
          </cell>
          <cell r="R81">
            <v>340.79849999999999</v>
          </cell>
        </row>
        <row r="82">
          <cell r="B82">
            <v>1</v>
          </cell>
          <cell r="F82" t="str">
            <v>VIGILANTE ARMADO - 12X36 DIURNO</v>
          </cell>
          <cell r="R82">
            <v>340.79849999999999</v>
          </cell>
        </row>
        <row r="83">
          <cell r="B83">
            <v>1</v>
          </cell>
          <cell r="F83" t="str">
            <v>VIGILANTE ARMADO - 12X36 DIURNO</v>
          </cell>
          <cell r="R83">
            <v>340.79849999999999</v>
          </cell>
        </row>
        <row r="84">
          <cell r="B84">
            <v>0</v>
          </cell>
          <cell r="F84" t="str">
            <v>VIGILANTE ARMADO - 220 H</v>
          </cell>
          <cell r="R84">
            <v>0</v>
          </cell>
        </row>
        <row r="85">
          <cell r="B85">
            <v>1</v>
          </cell>
          <cell r="F85" t="str">
            <v>VIGILANTE ARMADO - 220 H</v>
          </cell>
          <cell r="R85">
            <v>439.74</v>
          </cell>
        </row>
        <row r="86">
          <cell r="B86">
            <v>1</v>
          </cell>
          <cell r="F86" t="str">
            <v>VIGILANTE ARMADO - 12X36 DIURNO</v>
          </cell>
          <cell r="R86">
            <v>340.79849999999999</v>
          </cell>
        </row>
        <row r="87">
          <cell r="B87">
            <v>0</v>
          </cell>
          <cell r="F87" t="str">
            <v>VIGILANTE ARMADO - 12X36 NOTURNO</v>
          </cell>
          <cell r="R87">
            <v>0</v>
          </cell>
        </row>
        <row r="88">
          <cell r="B88">
            <v>0</v>
          </cell>
          <cell r="F88" t="str">
            <v>VIGILANTE ARMADO - 220 H</v>
          </cell>
          <cell r="R88">
            <v>0</v>
          </cell>
        </row>
        <row r="89">
          <cell r="B89">
            <v>1</v>
          </cell>
          <cell r="F89" t="str">
            <v>VIGILANTE ARMADO - 12X36 DIURNO</v>
          </cell>
          <cell r="R89">
            <v>340.79849999999999</v>
          </cell>
        </row>
        <row r="90">
          <cell r="B90">
            <v>0</v>
          </cell>
          <cell r="F90" t="str">
            <v>VIGILANTE ARMADO - 12X36 DIURNO</v>
          </cell>
          <cell r="R90">
            <v>0</v>
          </cell>
        </row>
        <row r="91">
          <cell r="B91">
            <v>1</v>
          </cell>
          <cell r="F91" t="str">
            <v>VIGILANTE ARMADO - 12X36 DIURNO</v>
          </cell>
          <cell r="R91">
            <v>340.79849999999999</v>
          </cell>
        </row>
        <row r="92">
          <cell r="B92">
            <v>1</v>
          </cell>
          <cell r="F92" t="str">
            <v>VIGILANTE ARMADO - 12X36 DIURNO</v>
          </cell>
          <cell r="R92">
            <v>340.79849999999999</v>
          </cell>
        </row>
        <row r="93">
          <cell r="B93">
            <v>1</v>
          </cell>
          <cell r="F93" t="str">
            <v>VIGILANTE ARMADO - 220 H</v>
          </cell>
          <cell r="R93">
            <v>439.74</v>
          </cell>
        </row>
        <row r="94">
          <cell r="B94">
            <v>0</v>
          </cell>
          <cell r="F94" t="str">
            <v>VIGILANTE ARMADO - 220 H</v>
          </cell>
          <cell r="R94">
            <v>0</v>
          </cell>
        </row>
        <row r="95">
          <cell r="B95">
            <v>1</v>
          </cell>
          <cell r="F95" t="str">
            <v>VIGILANTE ARMADO - 220 H</v>
          </cell>
          <cell r="R95">
            <v>439.74</v>
          </cell>
        </row>
        <row r="96">
          <cell r="B96">
            <v>1</v>
          </cell>
          <cell r="F96" t="str">
            <v>VIGILANTE ARMADO - 220 H</v>
          </cell>
          <cell r="R96">
            <v>439.74</v>
          </cell>
        </row>
        <row r="97">
          <cell r="B97">
            <v>1</v>
          </cell>
          <cell r="F97" t="str">
            <v>VIGILANTE ARMADO - 220 H</v>
          </cell>
          <cell r="R97">
            <v>439.74</v>
          </cell>
        </row>
        <row r="98">
          <cell r="B98">
            <v>1</v>
          </cell>
          <cell r="F98" t="str">
            <v>VIGILANTE ARMADO - 220 H</v>
          </cell>
          <cell r="R98">
            <v>439.74</v>
          </cell>
        </row>
        <row r="99">
          <cell r="B99">
            <v>1</v>
          </cell>
          <cell r="F99" t="str">
            <v>VIGILANTE ARMADO - 12X36 NOTURNO</v>
          </cell>
          <cell r="R99">
            <v>340.79849999999999</v>
          </cell>
        </row>
        <row r="100">
          <cell r="B100">
            <v>0</v>
          </cell>
          <cell r="F100" t="str">
            <v>VIGILANTE ARMADO - 12X36 NOTURNO</v>
          </cell>
          <cell r="R100">
            <v>0</v>
          </cell>
        </row>
        <row r="101">
          <cell r="B101">
            <v>1</v>
          </cell>
          <cell r="F101" t="str">
            <v>VIGILANTE ARMADO - 12X36 NOTURNO</v>
          </cell>
          <cell r="R101">
            <v>340.79849999999999</v>
          </cell>
        </row>
        <row r="102">
          <cell r="B102">
            <v>1</v>
          </cell>
          <cell r="F102" t="str">
            <v>VIGILANTE ARMADO - 12X36 DIURNO</v>
          </cell>
          <cell r="R102">
            <v>340.79849999999999</v>
          </cell>
        </row>
        <row r="103">
          <cell r="B103">
            <v>1</v>
          </cell>
          <cell r="F103" t="str">
            <v>VIGILANTE ARMADO - 12X36 DIURNO</v>
          </cell>
          <cell r="R103">
            <v>340.79849999999999</v>
          </cell>
        </row>
        <row r="104">
          <cell r="B104">
            <v>1</v>
          </cell>
          <cell r="F104" t="str">
            <v>VIGILANTE ARMADO - 220 H</v>
          </cell>
          <cell r="R104">
            <v>439.74</v>
          </cell>
        </row>
        <row r="105">
          <cell r="B105">
            <v>1</v>
          </cell>
          <cell r="F105" t="str">
            <v>VIGILANTE ARMADO - 220 H</v>
          </cell>
          <cell r="R105">
            <v>439.74</v>
          </cell>
        </row>
        <row r="106">
          <cell r="B106">
            <v>1</v>
          </cell>
          <cell r="F106" t="str">
            <v>VIGILANTE ARMADO - 220 H</v>
          </cell>
          <cell r="R106">
            <v>439.74</v>
          </cell>
        </row>
        <row r="107">
          <cell r="B107">
            <v>1</v>
          </cell>
          <cell r="F107" t="str">
            <v>VIGILANTE ARMADO - 12X36 DIURNO</v>
          </cell>
          <cell r="R107">
            <v>340.79849999999999</v>
          </cell>
        </row>
        <row r="108">
          <cell r="B108">
            <v>1</v>
          </cell>
          <cell r="F108" t="str">
            <v>VIGILANTE ARMADO - 12X36 NOTURNO</v>
          </cell>
          <cell r="R108">
            <v>340.79849999999999</v>
          </cell>
        </row>
        <row r="109">
          <cell r="B109">
            <v>1</v>
          </cell>
          <cell r="F109" t="str">
            <v>VIGILANTE ARMADO - 12X36 DIURNO</v>
          </cell>
          <cell r="R109">
            <v>340.79849999999999</v>
          </cell>
        </row>
        <row r="110">
          <cell r="B110">
            <v>1</v>
          </cell>
          <cell r="F110" t="str">
            <v>VIGILANTE ARMADO - 12X36 NOTURNO</v>
          </cell>
          <cell r="R110">
            <v>340.79849999999999</v>
          </cell>
        </row>
        <row r="111">
          <cell r="B111">
            <v>0</v>
          </cell>
          <cell r="F111" t="str">
            <v>VIGILANTE ARMADO - 220 H</v>
          </cell>
          <cell r="R111">
            <v>0</v>
          </cell>
        </row>
        <row r="112">
          <cell r="B112">
            <v>1</v>
          </cell>
          <cell r="F112" t="str">
            <v>VIGILANTE ARMADO - 220 H</v>
          </cell>
          <cell r="R112">
            <v>439.74</v>
          </cell>
        </row>
        <row r="113">
          <cell r="B113">
            <v>1</v>
          </cell>
          <cell r="F113" t="str">
            <v>VIGILANTE ARMADO - 220 H</v>
          </cell>
          <cell r="R113">
            <v>439.74</v>
          </cell>
        </row>
        <row r="114">
          <cell r="B114">
            <v>0</v>
          </cell>
          <cell r="F114" t="str">
            <v>VIGILANTE ARMADO - 220 H</v>
          </cell>
          <cell r="R114">
            <v>0</v>
          </cell>
        </row>
        <row r="115">
          <cell r="B115">
            <v>0</v>
          </cell>
          <cell r="F115" t="str">
            <v>VIGILANTE ARMADO - 220 H</v>
          </cell>
          <cell r="R115">
            <v>0</v>
          </cell>
        </row>
        <row r="116">
          <cell r="B116">
            <v>1</v>
          </cell>
          <cell r="F116" t="str">
            <v>VIGILANTE ARMADO - 220 H</v>
          </cell>
          <cell r="R116">
            <v>439.74</v>
          </cell>
        </row>
        <row r="117">
          <cell r="B117">
            <v>1</v>
          </cell>
          <cell r="F117" t="str">
            <v>VIGILANTE ARMADO - 220 H</v>
          </cell>
          <cell r="R117">
            <v>439.74</v>
          </cell>
        </row>
        <row r="118">
          <cell r="B118">
            <v>1</v>
          </cell>
          <cell r="F118" t="str">
            <v>VIGILANTE ARMADO - 220 H</v>
          </cell>
          <cell r="R118">
            <v>439.74</v>
          </cell>
        </row>
        <row r="119">
          <cell r="B119">
            <v>1</v>
          </cell>
          <cell r="F119" t="str">
            <v>VIGILANTE ARMADO - 220 H</v>
          </cell>
          <cell r="R119">
            <v>439.74</v>
          </cell>
        </row>
        <row r="120">
          <cell r="B120">
            <v>0</v>
          </cell>
          <cell r="F120" t="str">
            <v>VIGILANTE ARMADO - 12X36 DIURNO</v>
          </cell>
          <cell r="R120">
            <v>0</v>
          </cell>
        </row>
        <row r="121">
          <cell r="B121">
            <v>1</v>
          </cell>
          <cell r="F121" t="str">
            <v>VIGILANTE ARMADO - 220 H</v>
          </cell>
          <cell r="R121">
            <v>439.74</v>
          </cell>
        </row>
        <row r="122">
          <cell r="B122">
            <v>1</v>
          </cell>
          <cell r="F122" t="str">
            <v>VIGILANTE ARMADO - 12X36 DIURNO</v>
          </cell>
          <cell r="R122">
            <v>340.79849999999999</v>
          </cell>
        </row>
        <row r="123">
          <cell r="B123">
            <v>0</v>
          </cell>
          <cell r="F123" t="str">
            <v>VIGILANTE ARMADO - 12X36 NOTURNO</v>
          </cell>
          <cell r="R123">
            <v>0</v>
          </cell>
        </row>
        <row r="124">
          <cell r="B124">
            <v>1</v>
          </cell>
          <cell r="F124" t="str">
            <v>VIGILANTE ARMADO - 12X36 NOTURNO</v>
          </cell>
          <cell r="R124">
            <v>340.79849999999999</v>
          </cell>
        </row>
        <row r="125">
          <cell r="B125">
            <v>0</v>
          </cell>
          <cell r="F125" t="str">
            <v>VIGILANTE ARMADO - 12X36 NOTURNO</v>
          </cell>
          <cell r="R125">
            <v>0</v>
          </cell>
        </row>
        <row r="126">
          <cell r="B126">
            <v>1</v>
          </cell>
          <cell r="F126" t="str">
            <v>VIGILANTE ARMADO - 12X36 DIURNO</v>
          </cell>
          <cell r="R126">
            <v>340.79849999999999</v>
          </cell>
        </row>
        <row r="127">
          <cell r="B127">
            <v>0</v>
          </cell>
          <cell r="F127" t="str">
            <v>VIGILANTE ARMADO - 12X36 DIURNO</v>
          </cell>
          <cell r="R127">
            <v>0</v>
          </cell>
        </row>
        <row r="128">
          <cell r="B128">
            <v>1</v>
          </cell>
          <cell r="F128" t="str">
            <v>VIGILANTE ARMADO - 12X36 NOTURNO</v>
          </cell>
          <cell r="R128">
            <v>340.79849999999999</v>
          </cell>
        </row>
        <row r="129">
          <cell r="B129">
            <v>0</v>
          </cell>
          <cell r="F129" t="str">
            <v>VIGILANTE ARMADO - 12X36 NOTURNO</v>
          </cell>
          <cell r="R129">
            <v>0</v>
          </cell>
        </row>
        <row r="130">
          <cell r="B130">
            <v>0</v>
          </cell>
          <cell r="F130" t="str">
            <v>VIGILANTE ARMADO - 12X36 NOTURNO</v>
          </cell>
          <cell r="R130">
            <v>0</v>
          </cell>
        </row>
        <row r="131">
          <cell r="B131">
            <v>0</v>
          </cell>
          <cell r="F131" t="str">
            <v>VIGILANTE ARMADO - 220 H</v>
          </cell>
          <cell r="R131">
            <v>0</v>
          </cell>
        </row>
        <row r="132">
          <cell r="B132">
            <v>1</v>
          </cell>
          <cell r="F132" t="str">
            <v>VIGILANTE ARMADO - 220 H</v>
          </cell>
          <cell r="R132">
            <v>439.74</v>
          </cell>
        </row>
        <row r="133">
          <cell r="B133">
            <v>1</v>
          </cell>
          <cell r="F133" t="str">
            <v>VIGILANTE ARMADO - 220 H</v>
          </cell>
          <cell r="R133">
            <v>439.74</v>
          </cell>
        </row>
        <row r="134">
          <cell r="B134">
            <v>1</v>
          </cell>
          <cell r="F134" t="str">
            <v>VIGILANTE ARMADO - 220 H</v>
          </cell>
          <cell r="R134">
            <v>439.74</v>
          </cell>
        </row>
        <row r="135">
          <cell r="B135">
            <v>0</v>
          </cell>
          <cell r="F135" t="str">
            <v>VIGILANTE ARMADO - 12X36 NOTURNO</v>
          </cell>
          <cell r="R135">
            <v>0</v>
          </cell>
        </row>
        <row r="136">
          <cell r="B136">
            <v>0</v>
          </cell>
          <cell r="F136" t="str">
            <v>VIGILANTE ARMADO - 12X36 NOTURNO</v>
          </cell>
          <cell r="R136">
            <v>0</v>
          </cell>
        </row>
        <row r="137">
          <cell r="B137">
            <v>0</v>
          </cell>
          <cell r="F137" t="str">
            <v>VIGILANTE ARMADO - 12X36 NOTURNO</v>
          </cell>
          <cell r="R137">
            <v>0</v>
          </cell>
        </row>
        <row r="138">
          <cell r="B138">
            <v>1</v>
          </cell>
          <cell r="F138" t="str">
            <v>VIGILANTE ARMADO - 220 H</v>
          </cell>
          <cell r="R138">
            <v>439.74</v>
          </cell>
        </row>
        <row r="139">
          <cell r="B139">
            <v>1</v>
          </cell>
          <cell r="F139" t="str">
            <v>VIGILANTE ARMADO - 12X36 NOTURNO</v>
          </cell>
          <cell r="R139">
            <v>340.79849999999999</v>
          </cell>
        </row>
        <row r="140">
          <cell r="B140">
            <v>0</v>
          </cell>
          <cell r="F140" t="str">
            <v>VIGILANTE ARMADO - 12X36 NOTURNO</v>
          </cell>
          <cell r="R140">
            <v>0</v>
          </cell>
        </row>
        <row r="141">
          <cell r="B141">
            <v>1</v>
          </cell>
          <cell r="F141" t="str">
            <v>VIGILANTE ARMADO - 12X36 NOTURNO</v>
          </cell>
          <cell r="R141">
            <v>340.79849999999999</v>
          </cell>
        </row>
        <row r="142">
          <cell r="B142">
            <v>1</v>
          </cell>
          <cell r="F142" t="str">
            <v>VIGILANTE ARMADO - 12X36 DIURNO</v>
          </cell>
          <cell r="R142">
            <v>340.79849999999999</v>
          </cell>
        </row>
        <row r="143">
          <cell r="B143">
            <v>1</v>
          </cell>
          <cell r="F143" t="str">
            <v>VIGILANTE ARMADO - 12X36 DIURNO</v>
          </cell>
          <cell r="R143">
            <v>340.79849999999999</v>
          </cell>
        </row>
        <row r="144">
          <cell r="B144">
            <v>1</v>
          </cell>
          <cell r="F144" t="str">
            <v>VIGILANTE ARMADO - 12X36 DIURNO</v>
          </cell>
          <cell r="R144">
            <v>340.79849999999999</v>
          </cell>
        </row>
        <row r="145">
          <cell r="B145">
            <v>0</v>
          </cell>
          <cell r="F145" t="str">
            <v>VIGILANTE ARMADO - 12X36 DIURNO</v>
          </cell>
          <cell r="R145">
            <v>0</v>
          </cell>
        </row>
        <row r="146">
          <cell r="B146">
            <v>1</v>
          </cell>
          <cell r="F146" t="str">
            <v>VIGILANTE ARMADO - 12X36 DIURNO</v>
          </cell>
          <cell r="R146">
            <v>340.79849999999999</v>
          </cell>
        </row>
        <row r="147">
          <cell r="B147">
            <v>1</v>
          </cell>
          <cell r="F147" t="str">
            <v>VIGILANTE ARMADO - 220 H</v>
          </cell>
          <cell r="R147">
            <v>439.74</v>
          </cell>
        </row>
        <row r="148">
          <cell r="B148">
            <v>1</v>
          </cell>
          <cell r="F148" t="str">
            <v>VIGILANTE ARMADO - 12X36 NOTURNO</v>
          </cell>
          <cell r="R148">
            <v>340.79849999999999</v>
          </cell>
        </row>
        <row r="149">
          <cell r="B149">
            <v>1</v>
          </cell>
          <cell r="F149" t="str">
            <v>VIGILANTE ARMADO - 12X36 NOTURNO</v>
          </cell>
          <cell r="R149">
            <v>340.79849999999999</v>
          </cell>
        </row>
        <row r="150">
          <cell r="B150">
            <v>1</v>
          </cell>
          <cell r="F150" t="str">
            <v>VIGILANTE ARMADO - 220 H</v>
          </cell>
          <cell r="R150">
            <v>439.74</v>
          </cell>
        </row>
        <row r="151">
          <cell r="B151">
            <v>1</v>
          </cell>
          <cell r="F151" t="str">
            <v>VIGILANTE ARMADO - 12X36 DIURNO</v>
          </cell>
          <cell r="R151">
            <v>340.79849999999999</v>
          </cell>
        </row>
        <row r="152">
          <cell r="B152">
            <v>0</v>
          </cell>
          <cell r="F152" t="str">
            <v>VIGILANTE ARMADO - 12X36 DIURNO</v>
          </cell>
          <cell r="R152">
            <v>0</v>
          </cell>
        </row>
        <row r="153">
          <cell r="B153">
            <v>0</v>
          </cell>
          <cell r="F153" t="str">
            <v>VIGILANTE ARMADO - 12X36 DIURNO</v>
          </cell>
          <cell r="R153">
            <v>0</v>
          </cell>
        </row>
        <row r="154">
          <cell r="B154">
            <v>0</v>
          </cell>
          <cell r="F154" t="str">
            <v>VIGILANTE ARMADO - 12X36 DIURNO</v>
          </cell>
          <cell r="R154">
            <v>0</v>
          </cell>
        </row>
        <row r="155">
          <cell r="B155">
            <v>1</v>
          </cell>
          <cell r="F155" t="str">
            <v>VIGILANTE ARMADO - 12X36 NOTURNO</v>
          </cell>
          <cell r="R155">
            <v>340.79849999999999</v>
          </cell>
        </row>
        <row r="156">
          <cell r="B156">
            <v>0</v>
          </cell>
          <cell r="F156" t="str">
            <v>VIGILANTE ARMADO - 12X36 DIURNO</v>
          </cell>
          <cell r="R156">
            <v>0</v>
          </cell>
        </row>
        <row r="157">
          <cell r="B157">
            <v>0</v>
          </cell>
          <cell r="F157" t="str">
            <v>VIGILANTE ARMADO - 12X36 DIURNO</v>
          </cell>
          <cell r="R157">
            <v>0</v>
          </cell>
        </row>
        <row r="158">
          <cell r="B158">
            <v>1</v>
          </cell>
          <cell r="F158" t="str">
            <v>VIGILANTE ARMADO - 12X36 DIURNO</v>
          </cell>
          <cell r="R158">
            <v>340.79849999999999</v>
          </cell>
        </row>
        <row r="159">
          <cell r="B159">
            <v>0</v>
          </cell>
          <cell r="F159" t="str">
            <v>VIGILANTE ARMADO - 12X36 DIURNO</v>
          </cell>
          <cell r="R159">
            <v>0</v>
          </cell>
        </row>
        <row r="160">
          <cell r="B160">
            <v>0</v>
          </cell>
          <cell r="F160" t="str">
            <v>VIGILANTE ARMADO - 12X36 NOTURNO</v>
          </cell>
          <cell r="R160">
            <v>0</v>
          </cell>
        </row>
        <row r="161">
          <cell r="B161">
            <v>1</v>
          </cell>
          <cell r="F161" t="str">
            <v>VIGILANTE ARMADO - 12X36 NOTURNO</v>
          </cell>
          <cell r="R161">
            <v>340.79849999999999</v>
          </cell>
        </row>
        <row r="162">
          <cell r="B162">
            <v>0</v>
          </cell>
          <cell r="F162" t="str">
            <v>VIGILANTE ARMADO - 12X36 NOTURNO</v>
          </cell>
          <cell r="R162">
            <v>0</v>
          </cell>
        </row>
        <row r="163">
          <cell r="B163">
            <v>0</v>
          </cell>
          <cell r="F163" t="str">
            <v>VIGILANTE ARMADO - 12X36 NOTURNO</v>
          </cell>
          <cell r="R163">
            <v>0</v>
          </cell>
        </row>
        <row r="164">
          <cell r="B164">
            <v>1</v>
          </cell>
          <cell r="F164" t="str">
            <v>VIGILANTE ARMADO - 220 H</v>
          </cell>
          <cell r="R164">
            <v>439.74</v>
          </cell>
        </row>
        <row r="165">
          <cell r="B165">
            <v>1</v>
          </cell>
          <cell r="F165" t="str">
            <v>VIGILANTE ARMADO - 12X36 NOTURNO</v>
          </cell>
          <cell r="R165">
            <v>340.79849999999999</v>
          </cell>
        </row>
        <row r="166">
          <cell r="B166">
            <v>1</v>
          </cell>
          <cell r="F166" t="str">
            <v>VIGILANTE ARMADO - 12X36 DIURNO</v>
          </cell>
          <cell r="R166">
            <v>340.79849999999999</v>
          </cell>
        </row>
        <row r="167">
          <cell r="B167">
            <v>1</v>
          </cell>
          <cell r="F167" t="str">
            <v>VIGILANTE ARMADO - 12X36 DIURNO</v>
          </cell>
          <cell r="R167">
            <v>340.79849999999999</v>
          </cell>
        </row>
        <row r="168">
          <cell r="B168">
            <v>1</v>
          </cell>
          <cell r="F168" t="str">
            <v>VIGILANTE ARMADO - 12X36 NOTURNO</v>
          </cell>
          <cell r="R168">
            <v>340.79849999999999</v>
          </cell>
        </row>
        <row r="169">
          <cell r="B169">
            <v>0</v>
          </cell>
          <cell r="F169" t="str">
            <v>VIGILANTE ARMADO - 12X36 NOTURNO</v>
          </cell>
          <cell r="R169">
            <v>0</v>
          </cell>
        </row>
        <row r="170">
          <cell r="B170">
            <v>1</v>
          </cell>
          <cell r="F170" t="str">
            <v>VIGILANTE ARMADO - 220 H</v>
          </cell>
          <cell r="R170">
            <v>439.74</v>
          </cell>
        </row>
        <row r="171">
          <cell r="B171">
            <v>1</v>
          </cell>
          <cell r="F171" t="str">
            <v>VIGILANTE ARMADO - 220 H</v>
          </cell>
          <cell r="R171">
            <v>439.74</v>
          </cell>
        </row>
        <row r="172">
          <cell r="B172">
            <v>0</v>
          </cell>
          <cell r="F172" t="str">
            <v>VIGILANTE ARMADO - 220 H</v>
          </cell>
          <cell r="R172">
            <v>0</v>
          </cell>
        </row>
        <row r="173">
          <cell r="B173">
            <v>0</v>
          </cell>
          <cell r="F173" t="str">
            <v>VIGILANTE ARMADO - 220 H</v>
          </cell>
          <cell r="R173">
            <v>0</v>
          </cell>
        </row>
        <row r="174">
          <cell r="B174">
            <v>1</v>
          </cell>
          <cell r="F174" t="str">
            <v>VIGILANTE ARMADO - 12X36 DIURNO</v>
          </cell>
          <cell r="R174">
            <v>340.79849999999999</v>
          </cell>
        </row>
        <row r="175">
          <cell r="B175">
            <v>0</v>
          </cell>
          <cell r="F175" t="str">
            <v>VIGILANTE ARMADO - 12X36 DIURNO</v>
          </cell>
          <cell r="R175">
            <v>0</v>
          </cell>
        </row>
        <row r="176">
          <cell r="B176">
            <v>1</v>
          </cell>
          <cell r="F176" t="str">
            <v>VIGILANTE ARMADO - 12X36 DIURNO</v>
          </cell>
          <cell r="R176">
            <v>340.79849999999999</v>
          </cell>
        </row>
        <row r="177">
          <cell r="B177">
            <v>1</v>
          </cell>
          <cell r="F177" t="str">
            <v>VIGILANTE ARMADO - 12X36 DIURNO</v>
          </cell>
          <cell r="R177">
            <v>340.79849999999999</v>
          </cell>
        </row>
        <row r="178">
          <cell r="B178">
            <v>0</v>
          </cell>
          <cell r="F178" t="str">
            <v>VIGILANTE ARMADO - 12X36 NOTURNO</v>
          </cell>
          <cell r="R178">
            <v>0</v>
          </cell>
        </row>
        <row r="179">
          <cell r="B179">
            <v>0</v>
          </cell>
          <cell r="F179" t="str">
            <v>VIGILANTE ARMADO - 12X36 NOTURNO</v>
          </cell>
          <cell r="R179">
            <v>0</v>
          </cell>
        </row>
        <row r="180">
          <cell r="B180">
            <v>1</v>
          </cell>
          <cell r="F180" t="str">
            <v>VIGILANTE ARMADO - 12X36 NOTURNO</v>
          </cell>
          <cell r="R180">
            <v>340.79849999999999</v>
          </cell>
        </row>
        <row r="181">
          <cell r="B181">
            <v>1</v>
          </cell>
          <cell r="F181" t="str">
            <v>VIGILANTE ARMADO - 12X36 NOTURNO</v>
          </cell>
          <cell r="R181">
            <v>340.79849999999999</v>
          </cell>
        </row>
        <row r="182">
          <cell r="B182">
            <v>0</v>
          </cell>
          <cell r="F182" t="str">
            <v>VIGILANTE ARMADO - 12X36 NOTURNO</v>
          </cell>
          <cell r="R182">
            <v>0</v>
          </cell>
        </row>
        <row r="183">
          <cell r="B183">
            <v>1</v>
          </cell>
          <cell r="F183" t="str">
            <v>VIGILANTE ARMADO - 12X36 NOTURNO</v>
          </cell>
          <cell r="R183">
            <v>340.79849999999999</v>
          </cell>
        </row>
        <row r="184">
          <cell r="B184">
            <v>1</v>
          </cell>
          <cell r="F184" t="str">
            <v>VIGILANTE ARMADO - 12X36 DIURNO</v>
          </cell>
          <cell r="R184">
            <v>340.79849999999999</v>
          </cell>
        </row>
        <row r="185">
          <cell r="B185">
            <v>1</v>
          </cell>
          <cell r="F185" t="str">
            <v>VIGILANTE ARMADO - 12X36 NOTURNO</v>
          </cell>
          <cell r="R185">
            <v>340.79849999999999</v>
          </cell>
        </row>
        <row r="186">
          <cell r="B186">
            <v>1</v>
          </cell>
          <cell r="F186" t="str">
            <v>VIGILANTE ARMADO - 220 H</v>
          </cell>
          <cell r="R186">
            <v>439.74</v>
          </cell>
        </row>
        <row r="187">
          <cell r="B187">
            <v>1</v>
          </cell>
          <cell r="F187" t="str">
            <v>VIGILANTE ARMADO - 12X36 DIURNO</v>
          </cell>
          <cell r="R187">
            <v>340.79849999999999</v>
          </cell>
        </row>
        <row r="188">
          <cell r="B188">
            <v>1</v>
          </cell>
          <cell r="F188" t="str">
            <v>VIGILANTE ARMADO - 12X36 DIURNO</v>
          </cell>
          <cell r="R188">
            <v>340.79849999999999</v>
          </cell>
        </row>
        <row r="189">
          <cell r="B189">
            <v>1</v>
          </cell>
          <cell r="F189" t="str">
            <v>VIGILANTE ARMADO - 12X36 NOTURNO</v>
          </cell>
          <cell r="R189">
            <v>340.79849999999999</v>
          </cell>
        </row>
        <row r="190">
          <cell r="B190">
            <v>1</v>
          </cell>
          <cell r="F190" t="str">
            <v>VIGILANTE ARMADO - 12X36 NOTURNO</v>
          </cell>
          <cell r="R190">
            <v>340.79849999999999</v>
          </cell>
        </row>
        <row r="191">
          <cell r="B191">
            <v>1</v>
          </cell>
          <cell r="F191" t="str">
            <v>VIGILANTE ARMADO - 12X36 DIURNO</v>
          </cell>
          <cell r="R191">
            <v>340.79849999999999</v>
          </cell>
        </row>
        <row r="192">
          <cell r="B192">
            <v>1</v>
          </cell>
          <cell r="F192" t="str">
            <v>VIGILANTE ARMADO - 12X36 NOTURNO</v>
          </cell>
          <cell r="R192">
            <v>340.79849999999999</v>
          </cell>
        </row>
        <row r="193">
          <cell r="B193">
            <v>1</v>
          </cell>
          <cell r="F193" t="str">
            <v>VIGILANTE ARMADO - 12X36 NOTURNO</v>
          </cell>
          <cell r="R193">
            <v>340.79849999999999</v>
          </cell>
        </row>
        <row r="194">
          <cell r="B194">
            <v>1</v>
          </cell>
          <cell r="F194" t="str">
            <v>VIGILANTE ARMADO - 12X36 DIURNO</v>
          </cell>
          <cell r="R194">
            <v>340.79849999999999</v>
          </cell>
        </row>
        <row r="203">
          <cell r="B203" t="str">
            <v>FOI DEFINIDO QUE A METODOLOGIA DO CÁLCULO DE DIAS PARA VA E VT SERÁ IGUAL A "DIAS (20) MENOS DIAS ÚTEIS NÃO TRABALHADOS"</v>
          </cell>
        </row>
        <row r="204">
          <cell r="B204" t="str">
            <v xml:space="preserve">INICIALMENTE, QUANDO HOUVER FALTAS, FÉRIAS, AFASTAMENTOS, ETC, COM SUBSTITUTO, OS DIAS TRABALHADOS PELO SUBSTITUTO PODERÃO SER LANÇADOS NO TITULAR. </v>
          </cell>
        </row>
        <row r="205">
          <cell r="B205" t="str">
            <v>COM RELAÇÃO AO VALE TRANSPORTE, O DESCONTO DE 6% TERÁ SEMPRE DE SER PROPORCIONALIZADO PELOS DIAS TRABALHADOS NO MÊS (ISSO PARA O TITULAR E O SUBSTITUTO, SE HOUVER)</v>
          </cell>
        </row>
        <row r="206">
          <cell r="B206" t="str">
            <v>COM RELAÇÃO AO VALE TRANSPORTE, NAS FÉRIAS E FALTAS COM SUBSTITUTO, A REGRA É SEGUIR O TITULAR. SE ELE RECEBE O SUBSTITUTO RECEBE. SE NÃO RECEBE, O SUBSTITUTO NÃO RECEBE.</v>
          </cell>
        </row>
        <row r="207">
          <cell r="B207" t="str">
            <v>COM RELAÇÃO AO VALE TRANSPORTE, NAS LICENÇAS MATERNIDADE OU INSS E NAS DEMISSÕES,  A REGRA É SEGUIR O SUBSTITUTO OU NOVO CONTRATADO.</v>
          </cell>
        </row>
        <row r="208">
          <cell r="B208" t="str">
            <v>COM RELAÇÃO AO VALE TRANSPORTE, NO MÊS DA DEMISSÃO COM NOVO CONTRATADO,  SÓ PODE HAVER UM DESCONTO DE R$ 1,00  (POR DEFINIÇÃO SERÁ O DEMITIDO) POR POSTO DE TRABALHO.</v>
          </cell>
        </row>
        <row r="209">
          <cell r="B209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415.46412644848493</v>
          </cell>
        </row>
        <row r="13">
          <cell r="H13" t="str">
            <v>VIGILANTE ARMADO - 220 H</v>
          </cell>
          <cell r="BJ13">
            <v>415.46412644848493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415.46412644848493</v>
          </cell>
        </row>
        <row r="16">
          <cell r="H16" t="str">
            <v>VIGILANTE ARMADO - 220 H</v>
          </cell>
          <cell r="BJ16">
            <v>0</v>
          </cell>
        </row>
        <row r="17">
          <cell r="H17" t="str">
            <v>VIGILANTE ARMADO - 220 H</v>
          </cell>
          <cell r="BJ17">
            <v>415.46412644848493</v>
          </cell>
        </row>
        <row r="18">
          <cell r="H18" t="str">
            <v>VIGILANTE ARMADO - 12X36 NOTURNO</v>
          </cell>
          <cell r="BJ18">
            <v>383.45838611900837</v>
          </cell>
        </row>
        <row r="19">
          <cell r="H19" t="str">
            <v>VIGILANTE ARMADO - 12X36 NOTURNO</v>
          </cell>
          <cell r="BJ19">
            <v>0</v>
          </cell>
        </row>
        <row r="20">
          <cell r="H20" t="str">
            <v>VIGILANTE ARMADO - 12X36 NOTURNO</v>
          </cell>
          <cell r="BJ20">
            <v>383.45838611900837</v>
          </cell>
        </row>
        <row r="21">
          <cell r="H21" t="str">
            <v>VIGILANTE ARMADO - 12X36 NOTURNO</v>
          </cell>
          <cell r="BJ21">
            <v>383.45838611900837</v>
          </cell>
        </row>
        <row r="22">
          <cell r="H22" t="str">
            <v>VIGILANTE ARMADO - 12X36 DIURNO</v>
          </cell>
          <cell r="BJ22">
            <v>320.27655636363642</v>
          </cell>
        </row>
        <row r="23">
          <cell r="H23" t="str">
            <v>VIGILANTE ARMADO - 12X36 NOTURNO</v>
          </cell>
          <cell r="BJ23">
            <v>383.45838611900837</v>
          </cell>
        </row>
        <row r="24">
          <cell r="H24" t="str">
            <v>VIGILANTE ARMADO - 12X36 NOTURNO</v>
          </cell>
          <cell r="BJ24">
            <v>383.45838611900837</v>
          </cell>
        </row>
        <row r="25">
          <cell r="H25" t="str">
            <v>VIGILANTE ARMADO - 12X36 NOTURNO</v>
          </cell>
          <cell r="BJ25">
            <v>0</v>
          </cell>
        </row>
        <row r="26">
          <cell r="H26" t="str">
            <v>VIGILANTE ARMADO - 12X36 DIURNO</v>
          </cell>
          <cell r="BJ26">
            <v>320.27655636363642</v>
          </cell>
        </row>
        <row r="27">
          <cell r="H27" t="str">
            <v>VIGILANTE ARMADO - 12X36 NOTURNO</v>
          </cell>
          <cell r="BJ27">
            <v>0</v>
          </cell>
        </row>
        <row r="28">
          <cell r="H28" t="str">
            <v>VIGILANTE ARMADO - 12X36 DIURNO</v>
          </cell>
          <cell r="BJ28">
            <v>0</v>
          </cell>
        </row>
        <row r="29">
          <cell r="H29" t="str">
            <v>VIGILANTE ARMADO - 12X36 NOTURNO</v>
          </cell>
          <cell r="BJ29">
            <v>383.45838611900837</v>
          </cell>
        </row>
        <row r="30">
          <cell r="H30" t="str">
            <v>VIGILANTE ARMADO - 220 H</v>
          </cell>
          <cell r="BJ30">
            <v>415.46412644848493</v>
          </cell>
        </row>
        <row r="31">
          <cell r="H31" t="str">
            <v>VIGILANTE ARMADO - 12X36 DIURNO</v>
          </cell>
          <cell r="BJ31">
            <v>320.27655636363642</v>
          </cell>
        </row>
        <row r="32">
          <cell r="H32" t="str">
            <v>VIGILANTE ARMADO - 220 H</v>
          </cell>
          <cell r="BJ32">
            <v>415.46412644848493</v>
          </cell>
        </row>
        <row r="33">
          <cell r="H33" t="str">
            <v>VIGILANTE ARMADO - 12X36 NOTURNO</v>
          </cell>
          <cell r="BJ33">
            <v>383.45838611900837</v>
          </cell>
        </row>
        <row r="34">
          <cell r="H34" t="str">
            <v>VIGILANTE ARMADO - 12X36 NOTURNO</v>
          </cell>
          <cell r="BJ34">
            <v>383.45838611900837</v>
          </cell>
        </row>
        <row r="35">
          <cell r="H35" t="str">
            <v>VIGILANTE ARMADO - 12X36 DIURNO</v>
          </cell>
          <cell r="BJ35">
            <v>0</v>
          </cell>
        </row>
        <row r="36">
          <cell r="H36" t="str">
            <v>VIGILANTE ARMADO - 12X36 DIURNO</v>
          </cell>
          <cell r="BJ36">
            <v>320.27655636363642</v>
          </cell>
        </row>
        <row r="37">
          <cell r="H37" t="str">
            <v>VIGILANTE ARMADO - 12X36 DIURNO</v>
          </cell>
          <cell r="BJ37">
            <v>0</v>
          </cell>
        </row>
        <row r="38">
          <cell r="H38" t="str">
            <v>VIGILANTE ARMADO - 12X36 DIURNO</v>
          </cell>
          <cell r="BJ38">
            <v>320.27655636363642</v>
          </cell>
        </row>
        <row r="39">
          <cell r="H39" t="str">
            <v>VIGILANTE ARMADO - 12X36 DIURNO</v>
          </cell>
          <cell r="BJ39">
            <v>0</v>
          </cell>
        </row>
        <row r="40">
          <cell r="H40" t="str">
            <v>VIGILANTE ARMADO - 12X36 DIURNO</v>
          </cell>
          <cell r="BJ40">
            <v>0</v>
          </cell>
        </row>
        <row r="41">
          <cell r="H41" t="str">
            <v>VIGILANTE ARMADO - 12X36 DIURNO</v>
          </cell>
          <cell r="BJ41">
            <v>320.27655636363642</v>
          </cell>
        </row>
        <row r="42">
          <cell r="H42" t="str">
            <v>VIGILANTE ARMADO - 12X36 DIURNO</v>
          </cell>
          <cell r="BJ42">
            <v>320.27655636363642</v>
          </cell>
        </row>
        <row r="43">
          <cell r="H43" t="str">
            <v>VIGILANTE ARMADO - 12X36 DIURNO</v>
          </cell>
          <cell r="BJ43">
            <v>0</v>
          </cell>
        </row>
        <row r="44">
          <cell r="H44" t="str">
            <v>VIGILANTE ARMADO - 12X36 DIURNO</v>
          </cell>
          <cell r="BJ44">
            <v>320.27655636363642</v>
          </cell>
        </row>
        <row r="45">
          <cell r="H45" t="str">
            <v>VIGILANTE ARMADO - 220 H</v>
          </cell>
          <cell r="BJ45">
            <v>0</v>
          </cell>
        </row>
        <row r="46">
          <cell r="H46" t="str">
            <v>VIGILANTE ARMADO - 220 H</v>
          </cell>
          <cell r="BJ46">
            <v>415.46412644848493</v>
          </cell>
        </row>
        <row r="47">
          <cell r="H47" t="str">
            <v>VIGILANTE ARMADO - 220 H</v>
          </cell>
          <cell r="BJ47">
            <v>0</v>
          </cell>
        </row>
        <row r="48">
          <cell r="H48" t="str">
            <v>VIGILANTE ARMADO - 12X36 NOTURNO</v>
          </cell>
          <cell r="BJ48">
            <v>383.45838611900837</v>
          </cell>
        </row>
        <row r="49">
          <cell r="H49" t="str">
            <v>VIGILANTE ARMADO - 220 H</v>
          </cell>
          <cell r="BJ49">
            <v>415.46412644848493</v>
          </cell>
        </row>
        <row r="50">
          <cell r="H50" t="str">
            <v>VIGILANTE ARMADO - 12X36 DIURNO</v>
          </cell>
          <cell r="BJ50">
            <v>0</v>
          </cell>
        </row>
        <row r="51">
          <cell r="H51" t="str">
            <v>VIGILANTE ARMADO - 220 H</v>
          </cell>
          <cell r="BJ51">
            <v>415.46412644848493</v>
          </cell>
        </row>
        <row r="52">
          <cell r="H52" t="str">
            <v>VIGILANTE ARMADO - 12X36 DIURNO</v>
          </cell>
          <cell r="BJ52">
            <v>0</v>
          </cell>
        </row>
        <row r="53">
          <cell r="H53" t="str">
            <v>VIGILANTE ARMADO - 12X36 DIURNO</v>
          </cell>
          <cell r="BJ53">
            <v>320.27655636363642</v>
          </cell>
        </row>
        <row r="54">
          <cell r="H54" t="str">
            <v>VIGILANTE ARMADO - 12X36 DIURNO</v>
          </cell>
          <cell r="BJ54">
            <v>320.27655636363642</v>
          </cell>
        </row>
        <row r="55">
          <cell r="H55" t="str">
            <v>VIGILANTE ARMADO - 220 H</v>
          </cell>
          <cell r="BJ55">
            <v>415.46412644848493</v>
          </cell>
        </row>
        <row r="56">
          <cell r="H56" t="str">
            <v>VIGILANTE ARMADO - 220 H</v>
          </cell>
          <cell r="BJ56">
            <v>0</v>
          </cell>
        </row>
        <row r="57">
          <cell r="H57" t="str">
            <v>VIGILANTE ARMADO - 12X36 DIURNO</v>
          </cell>
          <cell r="BJ57">
            <v>0</v>
          </cell>
        </row>
        <row r="58">
          <cell r="H58" t="str">
            <v>VIGILANTE ARMADO - 12X36 DIURNO</v>
          </cell>
          <cell r="BJ58">
            <v>320.27655636363642</v>
          </cell>
        </row>
        <row r="59">
          <cell r="H59" t="str">
            <v>VIGILANTE ARMADO - 220 H</v>
          </cell>
          <cell r="BJ59">
            <v>415.46412644848493</v>
          </cell>
        </row>
        <row r="60">
          <cell r="H60" t="str">
            <v>VIGILANTE ARMADO - 12X36 NOTURNO</v>
          </cell>
          <cell r="BJ60">
            <v>0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- 12X36 DIURNO</v>
          </cell>
          <cell r="BJ62">
            <v>320.27655636363642</v>
          </cell>
        </row>
        <row r="63">
          <cell r="H63" t="str">
            <v>VIGILANTE ARMADO - 12X36 DIURNO</v>
          </cell>
          <cell r="BJ63">
            <v>0</v>
          </cell>
        </row>
        <row r="64">
          <cell r="H64" t="str">
            <v>VIGILANTE ARMADO - 12X36 DIURNO</v>
          </cell>
          <cell r="BJ64">
            <v>320.27655636363642</v>
          </cell>
        </row>
        <row r="65">
          <cell r="H65" t="str">
            <v>VIGILANTE ARMADO - 12X36 DIURNO</v>
          </cell>
          <cell r="BJ65">
            <v>0</v>
          </cell>
        </row>
        <row r="66">
          <cell r="H66" t="str">
            <v>VIGILANTE ARMADO - 220 H</v>
          </cell>
          <cell r="BJ66">
            <v>415.46412644848493</v>
          </cell>
        </row>
        <row r="67">
          <cell r="H67" t="str">
            <v>VIGILANTE ARMADO - 12X36 DIURNO</v>
          </cell>
          <cell r="BJ67">
            <v>0</v>
          </cell>
        </row>
        <row r="68">
          <cell r="H68" t="str">
            <v>VIGILANTE ARMADO - 12X36 DIURNO</v>
          </cell>
          <cell r="BJ68">
            <v>320.27655636363642</v>
          </cell>
        </row>
        <row r="69">
          <cell r="H69" t="str">
            <v>VIGILANTE ARMADO - 12X36 NOTURNO</v>
          </cell>
          <cell r="BJ69">
            <v>383.45838611900837</v>
          </cell>
        </row>
        <row r="70">
          <cell r="H70" t="str">
            <v>VIGILANTE ARMADO - 12X36 NOTURNO</v>
          </cell>
          <cell r="BJ70">
            <v>0</v>
          </cell>
        </row>
        <row r="71">
          <cell r="H71" t="str">
            <v>VIGILANTE ARMADO - 12X36 DIURNO</v>
          </cell>
          <cell r="BJ71">
            <v>0</v>
          </cell>
        </row>
        <row r="72">
          <cell r="H72" t="str">
            <v>VIGILANTE ARMADO - 12X36 DIURNO</v>
          </cell>
          <cell r="BJ72">
            <v>0</v>
          </cell>
        </row>
        <row r="73">
          <cell r="H73" t="str">
            <v>VIGILANTE ARMADO - 12X36 DIURNO</v>
          </cell>
          <cell r="BJ73">
            <v>0</v>
          </cell>
        </row>
        <row r="74">
          <cell r="H74" t="str">
            <v>VIGILANTE ARMADO - 12X36 DIURNO</v>
          </cell>
          <cell r="BJ74">
            <v>320.27655636363642</v>
          </cell>
        </row>
        <row r="75">
          <cell r="H75" t="str">
            <v>VIGILANTE ARMADO - 12X36 NOTURNO</v>
          </cell>
          <cell r="BJ75">
            <v>383.45838611900837</v>
          </cell>
        </row>
        <row r="76">
          <cell r="H76" t="str">
            <v>VIGILANTE ARMADO - 12X36 NOTURNO</v>
          </cell>
          <cell r="BJ76">
            <v>0</v>
          </cell>
        </row>
        <row r="77">
          <cell r="H77" t="str">
            <v>VIGILANTE ARMADO - 12X36 NOTURNO</v>
          </cell>
          <cell r="BJ77">
            <v>0</v>
          </cell>
        </row>
        <row r="78">
          <cell r="H78" t="str">
            <v>VIGILANTE ARMADO - 12X36 DIURNO</v>
          </cell>
          <cell r="BJ78">
            <v>0</v>
          </cell>
        </row>
        <row r="79">
          <cell r="H79" t="str">
            <v>VIGILANTE ARMADO - 12X36 DIURNO</v>
          </cell>
          <cell r="BJ79">
            <v>320.27655636363642</v>
          </cell>
        </row>
        <row r="80">
          <cell r="H80" t="str">
            <v>VIGILANTE ARMADO - 12X36 NOTURNO</v>
          </cell>
          <cell r="BJ80">
            <v>0</v>
          </cell>
        </row>
        <row r="81">
          <cell r="H81" t="str">
            <v>VIGILANTE ARMADO - 12X36 NOTURNO</v>
          </cell>
          <cell r="BJ81">
            <v>383.45838611900837</v>
          </cell>
        </row>
        <row r="82">
          <cell r="H82" t="str">
            <v>VIGILANTE ARMADO - 12X36 DIURNO</v>
          </cell>
          <cell r="BJ82">
            <v>320.27655636363642</v>
          </cell>
        </row>
        <row r="83">
          <cell r="H83" t="str">
            <v>VIGILANTE ARMADO - 12X36 DIURNO</v>
          </cell>
          <cell r="BJ83">
            <v>320.27655636363642</v>
          </cell>
        </row>
        <row r="84">
          <cell r="H84" t="str">
            <v>VIGILANTE ARMADO - 220 H</v>
          </cell>
          <cell r="BJ84">
            <v>0</v>
          </cell>
        </row>
        <row r="85">
          <cell r="H85" t="str">
            <v>VIGILANTE ARMADO - 220 H</v>
          </cell>
          <cell r="BJ85">
            <v>415.46412644848493</v>
          </cell>
        </row>
        <row r="86">
          <cell r="H86" t="str">
            <v>VIGILANTE ARMADO - 12X36 DIURNO</v>
          </cell>
          <cell r="BJ86">
            <v>320.27655636363642</v>
          </cell>
        </row>
        <row r="87">
          <cell r="H87" t="str">
            <v>VIGILANTE ARMADO - 12X36 NOTURNO</v>
          </cell>
          <cell r="BJ87">
            <v>0</v>
          </cell>
        </row>
        <row r="88">
          <cell r="H88" t="str">
            <v>VIGILANTE ARMADO - 220 H</v>
          </cell>
          <cell r="BJ88">
            <v>0</v>
          </cell>
        </row>
        <row r="89">
          <cell r="H89" t="str">
            <v>VIGILANTE ARMADO - 12X36 DIURNO</v>
          </cell>
          <cell r="BJ89">
            <v>320.27655636363642</v>
          </cell>
        </row>
        <row r="90">
          <cell r="H90" t="str">
            <v>VIGILANTE ARMADO - 12X36 DIURNO</v>
          </cell>
          <cell r="BJ90">
            <v>0</v>
          </cell>
        </row>
        <row r="91">
          <cell r="H91" t="str">
            <v>VIGILANTE ARMADO - 12X36 DIURNO</v>
          </cell>
          <cell r="BJ91">
            <v>320.27655636363642</v>
          </cell>
        </row>
        <row r="92">
          <cell r="H92" t="str">
            <v>VIGILANTE ARMADO - 12X36 DIURNO</v>
          </cell>
          <cell r="BJ92">
            <v>320.27655636363642</v>
          </cell>
        </row>
        <row r="93">
          <cell r="H93" t="str">
            <v>VIGILANTE ARMADO - 220 H</v>
          </cell>
          <cell r="BJ93">
            <v>415.46412644848493</v>
          </cell>
        </row>
        <row r="94">
          <cell r="H94" t="str">
            <v>VIGILANTE ARMADO - 220 H</v>
          </cell>
          <cell r="BJ94">
            <v>0</v>
          </cell>
        </row>
        <row r="95">
          <cell r="H95" t="str">
            <v>VIGILANTE ARMADO - 220 H</v>
          </cell>
          <cell r="BJ95">
            <v>415.46412644848493</v>
          </cell>
        </row>
        <row r="96">
          <cell r="H96" t="str">
            <v>VIGILANTE ARMADO - 220 H</v>
          </cell>
          <cell r="BJ96">
            <v>415.46412644848493</v>
          </cell>
        </row>
        <row r="97">
          <cell r="H97" t="str">
            <v>VIGILANTE ARMADO - 220 H</v>
          </cell>
          <cell r="BJ97">
            <v>415.46412644848493</v>
          </cell>
        </row>
        <row r="98">
          <cell r="H98" t="str">
            <v>VIGILANTE ARMADO - 220 H</v>
          </cell>
          <cell r="BJ98">
            <v>415.46412644848493</v>
          </cell>
        </row>
        <row r="99">
          <cell r="H99" t="str">
            <v>VIGILANTE ARMADO - 12X36 NOTURNO</v>
          </cell>
          <cell r="BJ99">
            <v>383.45838611900837</v>
          </cell>
        </row>
        <row r="100">
          <cell r="H100" t="str">
            <v>VIGILANTE ARMADO - 12X36 NOTURNO</v>
          </cell>
          <cell r="BJ100">
            <v>0</v>
          </cell>
        </row>
        <row r="101">
          <cell r="H101" t="str">
            <v>VIGILANTE ARMADO - 12X36 NOTURNO</v>
          </cell>
          <cell r="BJ101">
            <v>383.45838611900837</v>
          </cell>
        </row>
        <row r="102">
          <cell r="H102" t="str">
            <v>VIGILANTE ARMADO - 12X36 DIURNO</v>
          </cell>
          <cell r="BJ102">
            <v>320.27655636363642</v>
          </cell>
        </row>
        <row r="103">
          <cell r="H103" t="str">
            <v>VIGILANTE ARMADO - 12X36 DIURNO</v>
          </cell>
          <cell r="BJ103">
            <v>320.27655636363642</v>
          </cell>
        </row>
        <row r="104">
          <cell r="H104" t="str">
            <v>VIGILANTE ARMADO - 12X36 DIURNO</v>
          </cell>
          <cell r="BJ104">
            <v>0</v>
          </cell>
        </row>
        <row r="105">
          <cell r="H105" t="str">
            <v>VIGILANTE ARMADO - 220 H</v>
          </cell>
          <cell r="BJ105">
            <v>415.46412644848493</v>
          </cell>
        </row>
        <row r="106">
          <cell r="H106" t="str">
            <v>VIGILANTE ARMADO - 220 H</v>
          </cell>
          <cell r="BJ106">
            <v>415.46412644848493</v>
          </cell>
        </row>
        <row r="107">
          <cell r="H107" t="str">
            <v>VIGILANTE ARMADO - 220 H</v>
          </cell>
          <cell r="BJ107">
            <v>415.46412644848493</v>
          </cell>
        </row>
        <row r="108">
          <cell r="H108" t="str">
            <v>VIGILANTE ARMADO - 12X36 DIURNO</v>
          </cell>
          <cell r="BJ108">
            <v>320.27655636363642</v>
          </cell>
        </row>
        <row r="109">
          <cell r="H109" t="str">
            <v>VIGILANTE ARMADO - 12X36 NOTURNO</v>
          </cell>
          <cell r="BJ109">
            <v>383.45838611900837</v>
          </cell>
        </row>
        <row r="110">
          <cell r="H110" t="str">
            <v>VIGILANTE ARMADO - 12X36 DIURNO</v>
          </cell>
          <cell r="BJ110">
            <v>320.27655636363642</v>
          </cell>
        </row>
        <row r="111">
          <cell r="H111" t="str">
            <v>VIGILANTE ARMADO - 12X36 NOTURNO</v>
          </cell>
          <cell r="BJ111">
            <v>383.45838611900837</v>
          </cell>
        </row>
        <row r="112">
          <cell r="H112" t="str">
            <v>VIGILANTE ARMADO - 12X36 NOTURNO</v>
          </cell>
          <cell r="BJ112">
            <v>0</v>
          </cell>
        </row>
        <row r="113">
          <cell r="H113" t="str">
            <v>VIGILANTE ARMADO - 220 H</v>
          </cell>
          <cell r="BJ113">
            <v>0</v>
          </cell>
        </row>
        <row r="114">
          <cell r="H114" t="str">
            <v>VIGILANTE ARMADO - 220 H</v>
          </cell>
          <cell r="BJ114">
            <v>415.46412644848493</v>
          </cell>
        </row>
        <row r="115">
          <cell r="H115" t="str">
            <v>VIGILANTE ARMADO - 220 H</v>
          </cell>
          <cell r="BJ115">
            <v>415.46412644848493</v>
          </cell>
        </row>
        <row r="116">
          <cell r="H116" t="str">
            <v>VIGILANTE ARMADO - 220 H</v>
          </cell>
          <cell r="BJ116">
            <v>0</v>
          </cell>
        </row>
        <row r="117">
          <cell r="H117" t="str">
            <v>VIGILANTE ARMADO - 220 H</v>
          </cell>
          <cell r="BJ117">
            <v>0</v>
          </cell>
        </row>
        <row r="118">
          <cell r="H118" t="str">
            <v>VIGILANTE ARMADO - 220 H</v>
          </cell>
          <cell r="BJ118">
            <v>0</v>
          </cell>
        </row>
        <row r="119">
          <cell r="H119" t="str">
            <v>VIGILANTE ARMADO - 220 H</v>
          </cell>
          <cell r="BJ119">
            <v>415.46412644848493</v>
          </cell>
        </row>
        <row r="120">
          <cell r="H120" t="str">
            <v>VIGILANTE ARMADO - 220 H</v>
          </cell>
          <cell r="BJ120">
            <v>415.46412644848493</v>
          </cell>
        </row>
        <row r="121">
          <cell r="H121" t="str">
            <v>VIGILANTE ARMADO - 220 H</v>
          </cell>
          <cell r="BJ121">
            <v>415.46412644848493</v>
          </cell>
        </row>
        <row r="122">
          <cell r="H122" t="str">
            <v>VIGILANTE ARMADO - 220 H</v>
          </cell>
          <cell r="BJ122">
            <v>0</v>
          </cell>
        </row>
        <row r="123">
          <cell r="H123" t="str">
            <v>VIGILANTE ARMADO - 220 H</v>
          </cell>
          <cell r="BJ123">
            <v>415.46412644848493</v>
          </cell>
        </row>
        <row r="124">
          <cell r="H124" t="str">
            <v>VIGILANTE ARMADO - 12X36 DIURNO</v>
          </cell>
          <cell r="BJ124">
            <v>0</v>
          </cell>
        </row>
        <row r="125">
          <cell r="H125" t="str">
            <v>VIGILANTE ARMADO - 220 H</v>
          </cell>
          <cell r="BJ125">
            <v>415.46412644848493</v>
          </cell>
        </row>
        <row r="126">
          <cell r="H126" t="str">
            <v>VIGILANTE ARMADO - 12X36 DIURNO</v>
          </cell>
          <cell r="BJ126">
            <v>320.27655636363642</v>
          </cell>
        </row>
        <row r="127">
          <cell r="H127" t="str">
            <v>VIGILANTE ARMADO - 12X36 NOTURNO</v>
          </cell>
          <cell r="BJ127">
            <v>0</v>
          </cell>
        </row>
        <row r="128">
          <cell r="H128" t="str">
            <v>VIGILANTE ARMADO - 12X36 NOTURNO</v>
          </cell>
          <cell r="BJ128">
            <v>383.45838611900837</v>
          </cell>
        </row>
        <row r="129">
          <cell r="H129" t="str">
            <v>VIGILANTE ARMADO - 12X36 NOTURNO</v>
          </cell>
          <cell r="BJ129">
            <v>0</v>
          </cell>
        </row>
        <row r="130">
          <cell r="H130" t="str">
            <v>VIGILANTE ARMADO - 12X36 DIURNO</v>
          </cell>
          <cell r="BJ130">
            <v>320.27655636363642</v>
          </cell>
        </row>
        <row r="131">
          <cell r="H131" t="str">
            <v>VIGILANTE ARMADO - 12X36 DIURNO</v>
          </cell>
          <cell r="BJ131">
            <v>0</v>
          </cell>
        </row>
        <row r="132">
          <cell r="H132" t="str">
            <v>VIGILANTE ARMADO - 12X36 NOTURNO</v>
          </cell>
          <cell r="BJ132">
            <v>383.45838611900837</v>
          </cell>
        </row>
        <row r="133">
          <cell r="H133" t="str">
            <v>VIGILANTE ARMADO - 12X36 NOTURNO</v>
          </cell>
          <cell r="BJ133">
            <v>0</v>
          </cell>
        </row>
        <row r="134">
          <cell r="H134" t="str">
            <v>VIGILANTE ARMADO - 220 H</v>
          </cell>
          <cell r="BJ134">
            <v>0</v>
          </cell>
        </row>
        <row r="135">
          <cell r="H135" t="str">
            <v>VIGILANTE ARMADO - 220 H</v>
          </cell>
          <cell r="BJ135">
            <v>415.46412644848493</v>
          </cell>
        </row>
        <row r="136">
          <cell r="H136" t="str">
            <v>VIGILANTE ARMADO - 220 H</v>
          </cell>
          <cell r="BJ136">
            <v>415.46412644848493</v>
          </cell>
        </row>
        <row r="137">
          <cell r="H137" t="str">
            <v>VIGILANTE ARMADO - 220 H</v>
          </cell>
          <cell r="BJ137">
            <v>415.46412644848493</v>
          </cell>
        </row>
        <row r="138">
          <cell r="H138" t="str">
            <v>VIGILANTE ARMADO - 12X36 NOTURNO</v>
          </cell>
          <cell r="BJ138">
            <v>0</v>
          </cell>
        </row>
        <row r="139">
          <cell r="H139" t="str">
            <v>VIGILANTE ARMADO - 12X36 NOTURNO</v>
          </cell>
          <cell r="BJ139">
            <v>0</v>
          </cell>
        </row>
        <row r="140">
          <cell r="H140" t="str">
            <v>VIGILANTE ARMADO - 12X36 NOTURNO</v>
          </cell>
          <cell r="BJ140">
            <v>0</v>
          </cell>
        </row>
        <row r="141">
          <cell r="H141" t="str">
            <v>VIGILANTE ARMADO - 220 H</v>
          </cell>
          <cell r="BJ141">
            <v>415.46412644848493</v>
          </cell>
        </row>
        <row r="142">
          <cell r="H142" t="str">
            <v>VIGILANTE ARMADO - 12X36 NOTURNO</v>
          </cell>
          <cell r="BJ142">
            <v>383.45838611900837</v>
          </cell>
        </row>
        <row r="143">
          <cell r="H143" t="str">
            <v>VIGILANTE ARMADO - 12X36 NOTURNO</v>
          </cell>
          <cell r="BJ143">
            <v>0</v>
          </cell>
        </row>
        <row r="144">
          <cell r="H144" t="str">
            <v>VIGILANTE ARMADO - 12X36 NOTURNO</v>
          </cell>
          <cell r="BJ144">
            <v>383.45838611900837</v>
          </cell>
        </row>
        <row r="145">
          <cell r="H145" t="str">
            <v>VIGILANTE ARMADO - 12X36 NOTURNO</v>
          </cell>
          <cell r="BJ145">
            <v>0</v>
          </cell>
        </row>
        <row r="146">
          <cell r="H146" t="str">
            <v>VIGILANTE ARMADO - 12X36 DIURNO</v>
          </cell>
          <cell r="BJ146">
            <v>320.27655636363642</v>
          </cell>
        </row>
        <row r="147">
          <cell r="H147" t="str">
            <v>VIGILANTE ARMADO - 12X36 DIURNO</v>
          </cell>
          <cell r="BJ147">
            <v>320.27655636363642</v>
          </cell>
        </row>
        <row r="148">
          <cell r="H148" t="str">
            <v>VIGILANTE ARMADO - 12X36 DIURNO</v>
          </cell>
          <cell r="BJ148">
            <v>320.27655636363642</v>
          </cell>
        </row>
        <row r="149">
          <cell r="H149" t="str">
            <v>VIGILANTE ARMADO - 12X36 DIURNO</v>
          </cell>
          <cell r="BJ149">
            <v>0</v>
          </cell>
        </row>
        <row r="150">
          <cell r="H150" t="str">
            <v>VIGILANTE ARMADO - 12X36 DIURNO</v>
          </cell>
          <cell r="BJ150">
            <v>320.27655636363642</v>
          </cell>
        </row>
        <row r="151">
          <cell r="H151" t="str">
            <v>VIGILANTE ARMADO - 220 H</v>
          </cell>
          <cell r="BJ151">
            <v>415.46412644848493</v>
          </cell>
        </row>
        <row r="152">
          <cell r="H152" t="str">
            <v>VIGILANTE ARMADO - 12X36 NOTURNO</v>
          </cell>
          <cell r="BJ152">
            <v>383.45838611900837</v>
          </cell>
        </row>
        <row r="153">
          <cell r="H153" t="str">
            <v>VIGILANTE ARMADO - 12X36 NOTURNO</v>
          </cell>
          <cell r="BJ153">
            <v>383.45838611900837</v>
          </cell>
        </row>
        <row r="154">
          <cell r="H154" t="str">
            <v>VIGILANTE ARMADO - 220 H</v>
          </cell>
          <cell r="BJ154">
            <v>415.46412644848493</v>
          </cell>
        </row>
        <row r="155">
          <cell r="H155" t="str">
            <v>VIGILANTE ARMADO - 220 H</v>
          </cell>
          <cell r="BJ155">
            <v>0</v>
          </cell>
        </row>
        <row r="156">
          <cell r="H156" t="str">
            <v>VIGILANTE ARMADO - 12X36 DIURNO</v>
          </cell>
          <cell r="BJ156">
            <v>0</v>
          </cell>
        </row>
        <row r="157">
          <cell r="H157" t="str">
            <v>VIGILANTE ARMADO - 12X36 DIURNO</v>
          </cell>
          <cell r="BJ157">
            <v>320.27655636363642</v>
          </cell>
        </row>
        <row r="158">
          <cell r="H158" t="str">
            <v>VIGILANTE ARMADO - 12X36 DIURNO</v>
          </cell>
          <cell r="BJ158">
            <v>0</v>
          </cell>
        </row>
        <row r="159">
          <cell r="H159" t="str">
            <v>VIGILANTE ARMADO - 12X36 DIURNO</v>
          </cell>
          <cell r="BJ159">
            <v>0</v>
          </cell>
        </row>
        <row r="160">
          <cell r="H160" t="str">
            <v>VIGILANTE ARMADO - 12X36 NOTURNO</v>
          </cell>
          <cell r="BJ160">
            <v>383.45838611900837</v>
          </cell>
        </row>
        <row r="161">
          <cell r="H161" t="str">
            <v>VIGILANTE ARMADO - 12X36 DIURNO</v>
          </cell>
          <cell r="BJ161">
            <v>0</v>
          </cell>
        </row>
        <row r="162">
          <cell r="H162" t="str">
            <v>VIGILANTE ARMADO - 12X36 DIURNO</v>
          </cell>
          <cell r="BJ162">
            <v>0</v>
          </cell>
        </row>
        <row r="163">
          <cell r="H163" t="str">
            <v>VIGILANTE ARMADO - 12X36 DIURNO</v>
          </cell>
          <cell r="BJ163">
            <v>320.27655636363642</v>
          </cell>
        </row>
        <row r="164">
          <cell r="H164" t="str">
            <v>VIGILANTE ARMADO - 12X36 NOTURNO</v>
          </cell>
          <cell r="BJ164">
            <v>0</v>
          </cell>
        </row>
        <row r="165">
          <cell r="H165" t="str">
            <v>VIGILANTE ARMADO - 12X36 NOTURNO</v>
          </cell>
          <cell r="BJ165">
            <v>383.45838611900837</v>
          </cell>
        </row>
        <row r="166">
          <cell r="H166" t="str">
            <v>VIGILANTE ARMADO - 12X36 NOTURNO</v>
          </cell>
          <cell r="BJ166">
            <v>0</v>
          </cell>
        </row>
        <row r="167">
          <cell r="H167" t="str">
            <v>VIGILANTE ARMADO - 12X36 NOTURNO</v>
          </cell>
          <cell r="BJ167">
            <v>0</v>
          </cell>
        </row>
        <row r="168">
          <cell r="H168" t="str">
            <v>VIGILANTE ARMADO - 220 H</v>
          </cell>
          <cell r="BJ168">
            <v>415.46412644848493</v>
          </cell>
        </row>
        <row r="169">
          <cell r="H169" t="str">
            <v>VIGILANTE ARMADO - 12X36 NOTURNO</v>
          </cell>
          <cell r="BJ169">
            <v>383.45838611900837</v>
          </cell>
        </row>
        <row r="170">
          <cell r="H170" t="str">
            <v>VIGILANTE ARMADO - 12X36 DIURNO</v>
          </cell>
          <cell r="BJ170">
            <v>320.27655636363642</v>
          </cell>
        </row>
        <row r="171">
          <cell r="H171" t="str">
            <v>VIGILANTE ARMADO - 12X36 DIURNO</v>
          </cell>
          <cell r="BJ171">
            <v>320.27655636363642</v>
          </cell>
        </row>
        <row r="172">
          <cell r="H172" t="str">
            <v>VIGILANTE ARMADO - 12X36 NOTURNO</v>
          </cell>
          <cell r="BJ172">
            <v>383.45838611900837</v>
          </cell>
        </row>
        <row r="173">
          <cell r="H173" t="str">
            <v>VIGILANTE ARMADO - 12X36 NOTURNO</v>
          </cell>
          <cell r="BJ173">
            <v>0</v>
          </cell>
        </row>
        <row r="174">
          <cell r="H174" t="str">
            <v>VIGILANTE ARMADO - 220 H</v>
          </cell>
          <cell r="BJ174">
            <v>415.46412644848493</v>
          </cell>
        </row>
        <row r="175">
          <cell r="H175" t="str">
            <v>VIGILANTE ARMADO - 220 H</v>
          </cell>
          <cell r="BJ175">
            <v>415.46412644848493</v>
          </cell>
        </row>
        <row r="176">
          <cell r="H176" t="str">
            <v>VIGILANTE ARMADO - 220 H</v>
          </cell>
          <cell r="BJ176">
            <v>0</v>
          </cell>
        </row>
        <row r="177">
          <cell r="H177" t="str">
            <v>VIGILANTE ARMADO - 220 H</v>
          </cell>
          <cell r="BJ177">
            <v>0</v>
          </cell>
        </row>
        <row r="178">
          <cell r="H178" t="str">
            <v>VIGILANTE ARMADO - 12X36 DIURNO</v>
          </cell>
          <cell r="BJ178">
            <v>320.27655636363642</v>
          </cell>
        </row>
        <row r="179">
          <cell r="H179" t="str">
            <v>VIGILANTE ARMADO - 12X36 DIURNO</v>
          </cell>
          <cell r="BJ179">
            <v>0</v>
          </cell>
        </row>
        <row r="180">
          <cell r="H180" t="str">
            <v>VIGILANTE ARMADO - 12X36 DIURNO</v>
          </cell>
          <cell r="BJ180">
            <v>320.27655636363642</v>
          </cell>
        </row>
        <row r="181">
          <cell r="H181" t="str">
            <v>VIGILANTE ARMADO - 12X36 DIURNO</v>
          </cell>
          <cell r="BJ181">
            <v>320.27655636363642</v>
          </cell>
        </row>
        <row r="182">
          <cell r="H182" t="str">
            <v>VIGILANTE ARMADO - 12X36 NOTURNO</v>
          </cell>
          <cell r="BJ182">
            <v>0</v>
          </cell>
        </row>
        <row r="183">
          <cell r="H183" t="str">
            <v>VIGILANTE ARMADO - 12X36 NOTURNO</v>
          </cell>
          <cell r="BJ183">
            <v>0</v>
          </cell>
        </row>
        <row r="184">
          <cell r="H184" t="str">
            <v>VIGILANTE ARMADO - 12X36 NOTURNO</v>
          </cell>
          <cell r="BJ184">
            <v>383.45838611900837</v>
          </cell>
        </row>
        <row r="185">
          <cell r="H185" t="str">
            <v>VIGILANTE ARMADO - 12X36 NOTURNO</v>
          </cell>
          <cell r="BJ185">
            <v>383.45838611900837</v>
          </cell>
        </row>
        <row r="186">
          <cell r="H186" t="str">
            <v>VIGILANTE ARMADO - 12X36 NOTURNO</v>
          </cell>
          <cell r="BJ186">
            <v>0</v>
          </cell>
        </row>
        <row r="187">
          <cell r="H187" t="str">
            <v>VIGILANTE ARMADO - 12X36 NOTURNO</v>
          </cell>
          <cell r="BJ187">
            <v>383.45838611900837</v>
          </cell>
        </row>
        <row r="188">
          <cell r="H188" t="str">
            <v>VIGILANTE ARMADO - 12X36 DIURNO</v>
          </cell>
          <cell r="BJ188">
            <v>320.27655636363642</v>
          </cell>
        </row>
        <row r="189">
          <cell r="H189" t="str">
            <v>VIGILANTE ARMADO - 12X36 NOTURNO</v>
          </cell>
          <cell r="BJ189">
            <v>383.45838611900837</v>
          </cell>
        </row>
        <row r="190">
          <cell r="H190" t="str">
            <v>VIGILANTE ARMADO - 220 H</v>
          </cell>
          <cell r="BJ190">
            <v>415.46412644848493</v>
          </cell>
        </row>
        <row r="191">
          <cell r="H191" t="str">
            <v>VIGILANTE ARMADO - 12X36 DIURNO</v>
          </cell>
          <cell r="BJ191">
            <v>320.27655636363642</v>
          </cell>
        </row>
        <row r="192">
          <cell r="H192" t="str">
            <v>VIGILANTE ARMADO - 12X36 DIURNO</v>
          </cell>
          <cell r="BJ192">
            <v>320.27655636363642</v>
          </cell>
        </row>
        <row r="193">
          <cell r="H193" t="str">
            <v>VIGILANTE ARMADO - 12X36 NOTURNO</v>
          </cell>
          <cell r="BJ193">
            <v>383.45838611900837</v>
          </cell>
        </row>
        <row r="194">
          <cell r="H194" t="str">
            <v>VIGILANTE ARMADO - 12X36 NOTURNO</v>
          </cell>
          <cell r="BJ194">
            <v>383.45838611900837</v>
          </cell>
        </row>
        <row r="195">
          <cell r="H195" t="str">
            <v>VIGILANTE ARMADO - 12X36 DIURNO</v>
          </cell>
          <cell r="BJ195">
            <v>320.27655636363642</v>
          </cell>
        </row>
        <row r="196">
          <cell r="H196" t="str">
            <v>VIGILANTE ARMADO - 12X36 NOTURNO</v>
          </cell>
          <cell r="BJ196">
            <v>383.45838611900837</v>
          </cell>
        </row>
        <row r="197">
          <cell r="H197" t="str">
            <v>VIGILANTE ARMADO - 12X36 NOTURNO</v>
          </cell>
          <cell r="BJ197">
            <v>383.45838611900837</v>
          </cell>
        </row>
        <row r="198">
          <cell r="H198" t="str">
            <v>VIGILANTE ARMADO - 12X36 DIURNO</v>
          </cell>
          <cell r="BJ198">
            <v>320.27655636363642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439.74</v>
          </cell>
        </row>
        <row r="12">
          <cell r="B12">
            <v>1</v>
          </cell>
          <cell r="F12" t="str">
            <v>VIGILANTE ARMADO - 220 H</v>
          </cell>
          <cell r="R12">
            <v>439.74</v>
          </cell>
        </row>
        <row r="13">
          <cell r="B13">
            <v>1</v>
          </cell>
          <cell r="F13" t="str">
            <v>VIGILANTE ARMADO - 220 H</v>
          </cell>
          <cell r="R13">
            <v>439.74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439.74</v>
          </cell>
        </row>
        <row r="16">
          <cell r="B16">
            <v>0</v>
          </cell>
          <cell r="F16" t="str">
            <v>VIGILANTE ARMADO - 220 H</v>
          </cell>
          <cell r="R16">
            <v>0</v>
          </cell>
        </row>
        <row r="17">
          <cell r="B17">
            <v>1</v>
          </cell>
          <cell r="F17" t="str">
            <v>VIGILANTE ARMADO - 220 H</v>
          </cell>
          <cell r="R17">
            <v>439.74</v>
          </cell>
        </row>
        <row r="18">
          <cell r="B18">
            <v>1</v>
          </cell>
          <cell r="F18" t="str">
            <v>VIGILANTE ARMADO - 12X36 NOTURNO</v>
          </cell>
          <cell r="R18">
            <v>340.79849999999999</v>
          </cell>
        </row>
        <row r="19">
          <cell r="B19">
            <v>0</v>
          </cell>
          <cell r="F19" t="str">
            <v>VIGILANTE ARMADO - 12X36 NOTURNO</v>
          </cell>
          <cell r="R19">
            <v>0</v>
          </cell>
        </row>
        <row r="20">
          <cell r="B20">
            <v>1</v>
          </cell>
          <cell r="F20" t="str">
            <v>VIGILANTE ARMADO - 12X36 NOTURNO</v>
          </cell>
          <cell r="R20">
            <v>340.79849999999999</v>
          </cell>
        </row>
        <row r="21">
          <cell r="B21">
            <v>1</v>
          </cell>
          <cell r="F21" t="str">
            <v>VIGILANTE ARMADO - 12X36 NOTURNO</v>
          </cell>
          <cell r="R21">
            <v>340.79849999999999</v>
          </cell>
        </row>
        <row r="22">
          <cell r="B22">
            <v>1</v>
          </cell>
          <cell r="F22" t="str">
            <v>VIGILANTE ARMADO - 12X36 DIURNO</v>
          </cell>
          <cell r="R22">
            <v>340.79849999999999</v>
          </cell>
        </row>
        <row r="23">
          <cell r="B23">
            <v>1</v>
          </cell>
          <cell r="F23" t="str">
            <v>VIGILANTE ARMADO - 12X36 NOTURNO</v>
          </cell>
          <cell r="R23">
            <v>340.79849999999999</v>
          </cell>
        </row>
        <row r="24">
          <cell r="B24">
            <v>1</v>
          </cell>
          <cell r="F24" t="str">
            <v>VIGILANTE ARMADO - 12X36 NOTURNO</v>
          </cell>
          <cell r="R24">
            <v>340.79849999999999</v>
          </cell>
        </row>
        <row r="25">
          <cell r="B25">
            <v>0</v>
          </cell>
          <cell r="F25" t="str">
            <v>VIGILANTE ARMADO - 12X36 NOTURNO</v>
          </cell>
          <cell r="R25">
            <v>0</v>
          </cell>
        </row>
        <row r="26">
          <cell r="B26">
            <v>1</v>
          </cell>
          <cell r="F26" t="str">
            <v>VIGILANTE ARMADO - 12X36 DIURNO</v>
          </cell>
          <cell r="R26">
            <v>340.79849999999999</v>
          </cell>
        </row>
        <row r="27">
          <cell r="B27">
            <v>0</v>
          </cell>
          <cell r="F27" t="str">
            <v>VIGILANTE ARMADO - 12X36 NOTURNO</v>
          </cell>
          <cell r="R27">
            <v>0</v>
          </cell>
        </row>
        <row r="28">
          <cell r="B28">
            <v>0</v>
          </cell>
          <cell r="F28" t="str">
            <v>VIGILANTE ARMADO - 12X36 DIURNO</v>
          </cell>
          <cell r="R28">
            <v>0</v>
          </cell>
        </row>
        <row r="29">
          <cell r="B29">
            <v>1</v>
          </cell>
          <cell r="F29" t="str">
            <v>VIGILANTE ARMADO - 12X36 NOTURNO</v>
          </cell>
          <cell r="R29">
            <v>340.79849999999999</v>
          </cell>
        </row>
        <row r="30">
          <cell r="B30">
            <v>1</v>
          </cell>
          <cell r="F30" t="str">
            <v>VIGILANTE ARMADO - 220 H</v>
          </cell>
          <cell r="R30">
            <v>439.74</v>
          </cell>
        </row>
        <row r="31">
          <cell r="B31">
            <v>1</v>
          </cell>
          <cell r="F31" t="str">
            <v>VIGILANTE ARMADO - 12X36 DIURNO</v>
          </cell>
          <cell r="R31">
            <v>340.79849999999999</v>
          </cell>
        </row>
        <row r="32">
          <cell r="B32">
            <v>1</v>
          </cell>
          <cell r="F32" t="str">
            <v>VIGILANTE ARMADO - 220 H</v>
          </cell>
          <cell r="R32">
            <v>439.74</v>
          </cell>
        </row>
        <row r="33">
          <cell r="B33">
            <v>1</v>
          </cell>
          <cell r="F33" t="str">
            <v>VIGILANTE ARMADO - 12X36 NOTURNO</v>
          </cell>
          <cell r="R33">
            <v>340.79849999999999</v>
          </cell>
        </row>
        <row r="34">
          <cell r="B34">
            <v>1</v>
          </cell>
          <cell r="F34" t="str">
            <v>VIGILANTE ARMADO - 12X36 NOTURNO</v>
          </cell>
          <cell r="R34">
            <v>340.79849999999999</v>
          </cell>
        </row>
        <row r="35">
          <cell r="B35">
            <v>0</v>
          </cell>
          <cell r="F35" t="str">
            <v>VIGILANTE ARMADO - 12X36 DIURNO</v>
          </cell>
          <cell r="R35">
            <v>0</v>
          </cell>
        </row>
        <row r="36">
          <cell r="B36">
            <v>1</v>
          </cell>
          <cell r="F36" t="str">
            <v>VIGILANTE ARMADO - 12X36 DIURNO</v>
          </cell>
          <cell r="R36">
            <v>340.79849999999999</v>
          </cell>
        </row>
        <row r="37">
          <cell r="B37">
            <v>0</v>
          </cell>
          <cell r="F37" t="str">
            <v>VIGILANTE ARMADO - 12X36 DIURNO</v>
          </cell>
          <cell r="R37">
            <v>0</v>
          </cell>
        </row>
        <row r="38">
          <cell r="B38">
            <v>1</v>
          </cell>
          <cell r="F38" t="str">
            <v>VIGILANTE ARMADO - 12X36 DIURNO</v>
          </cell>
          <cell r="R38">
            <v>340.79849999999999</v>
          </cell>
        </row>
        <row r="39">
          <cell r="B39">
            <v>0</v>
          </cell>
          <cell r="F39" t="str">
            <v>VIGILANTE ARMADO - 12X36 DIURNO</v>
          </cell>
          <cell r="R39">
            <v>0</v>
          </cell>
        </row>
        <row r="40">
          <cell r="B40">
            <v>0</v>
          </cell>
          <cell r="F40" t="str">
            <v>VIGILANTE ARMADO - 12X36 DIURNO</v>
          </cell>
          <cell r="R40">
            <v>0</v>
          </cell>
        </row>
        <row r="41">
          <cell r="B41">
            <v>1</v>
          </cell>
          <cell r="F41" t="str">
            <v>VIGILANTE ARMADO - 12X36 DIURNO</v>
          </cell>
          <cell r="R41">
            <v>340.79849999999999</v>
          </cell>
        </row>
        <row r="42">
          <cell r="B42">
            <v>1</v>
          </cell>
          <cell r="F42" t="str">
            <v>VIGILANTE ARMADO - 12X36 DIURNO</v>
          </cell>
          <cell r="R42">
            <v>340.79849999999999</v>
          </cell>
        </row>
        <row r="43">
          <cell r="B43">
            <v>0</v>
          </cell>
          <cell r="F43" t="str">
            <v>VIGILANTE ARMADO - 12X36 DIURNO</v>
          </cell>
          <cell r="R43">
            <v>0</v>
          </cell>
        </row>
        <row r="44">
          <cell r="B44">
            <v>1</v>
          </cell>
          <cell r="F44" t="str">
            <v>VIGILANTE ARMADO - 12X36 DIURNO</v>
          </cell>
          <cell r="R44">
            <v>340.79849999999999</v>
          </cell>
        </row>
        <row r="45">
          <cell r="B45">
            <v>0</v>
          </cell>
          <cell r="F45" t="str">
            <v>VIGILANTE ARMADO - 220 H</v>
          </cell>
          <cell r="R45">
            <v>0</v>
          </cell>
        </row>
        <row r="46">
          <cell r="B46">
            <v>1</v>
          </cell>
          <cell r="F46" t="str">
            <v>VIGILANTE ARMADO - 220 H</v>
          </cell>
          <cell r="R46">
            <v>439.74</v>
          </cell>
        </row>
        <row r="47">
          <cell r="B47">
            <v>0</v>
          </cell>
          <cell r="F47" t="str">
            <v>VIGILANTE ARMADO - 220 H</v>
          </cell>
          <cell r="R47">
            <v>0</v>
          </cell>
        </row>
        <row r="48">
          <cell r="B48">
            <v>1</v>
          </cell>
          <cell r="F48" t="str">
            <v>VIGILANTE ARMADO - 12X36 NOTURNO</v>
          </cell>
          <cell r="R48">
            <v>340.79849999999999</v>
          </cell>
        </row>
        <row r="49">
          <cell r="B49">
            <v>1</v>
          </cell>
          <cell r="F49" t="str">
            <v>VIGILANTE ARMADO - 220 H</v>
          </cell>
          <cell r="R49">
            <v>439.74</v>
          </cell>
        </row>
        <row r="50">
          <cell r="B50">
            <v>0</v>
          </cell>
          <cell r="F50" t="str">
            <v>VIGILANTE ARMADO - 12X36 DIURNO</v>
          </cell>
          <cell r="R50">
            <v>0</v>
          </cell>
        </row>
        <row r="51">
          <cell r="B51">
            <v>1</v>
          </cell>
          <cell r="F51" t="str">
            <v>VIGILANTE ARMADO - 220 H</v>
          </cell>
          <cell r="R51">
            <v>439.74</v>
          </cell>
        </row>
        <row r="52">
          <cell r="B52">
            <v>0</v>
          </cell>
          <cell r="F52" t="str">
            <v>VIGILANTE ARMADO - 12X36 DIURNO</v>
          </cell>
          <cell r="R52">
            <v>0</v>
          </cell>
        </row>
        <row r="53">
          <cell r="B53">
            <v>1</v>
          </cell>
          <cell r="F53" t="str">
            <v>VIGILANTE ARMADO - 12X36 DIURNO</v>
          </cell>
          <cell r="R53">
            <v>340.79849999999999</v>
          </cell>
        </row>
        <row r="54">
          <cell r="B54">
            <v>1</v>
          </cell>
          <cell r="F54" t="str">
            <v>VIGILANTE ARMADO - 12X36 DIURNO</v>
          </cell>
          <cell r="R54">
            <v>340.79849999999999</v>
          </cell>
        </row>
        <row r="55">
          <cell r="B55">
            <v>1</v>
          </cell>
          <cell r="F55" t="str">
            <v>VIGILANTE ARMADO - 220 H</v>
          </cell>
          <cell r="R55">
            <v>439.74</v>
          </cell>
        </row>
        <row r="56">
          <cell r="B56">
            <v>0</v>
          </cell>
          <cell r="F56" t="str">
            <v>VIGILANTE ARMADO - 220 H</v>
          </cell>
          <cell r="R56">
            <v>0</v>
          </cell>
        </row>
        <row r="57">
          <cell r="B57">
            <v>0</v>
          </cell>
          <cell r="F57" t="str">
            <v>VIGILANTE ARMADO - 12X36 DIURNO</v>
          </cell>
          <cell r="R57">
            <v>0</v>
          </cell>
        </row>
        <row r="58">
          <cell r="B58">
            <v>1</v>
          </cell>
          <cell r="F58" t="str">
            <v>VIGILANTE ARMADO - 12X36 DIURNO</v>
          </cell>
          <cell r="R58">
            <v>340.79849999999999</v>
          </cell>
        </row>
        <row r="59">
          <cell r="B59">
            <v>1</v>
          </cell>
          <cell r="F59" t="str">
            <v>VIGILANTE ARMADO - 220 H</v>
          </cell>
          <cell r="R59">
            <v>439.74</v>
          </cell>
        </row>
        <row r="60">
          <cell r="B60">
            <v>0</v>
          </cell>
          <cell r="F60" t="str">
            <v>VIGILANTE ARMADO - 12X36 NOTURNO</v>
          </cell>
          <cell r="R60">
            <v>0</v>
          </cell>
        </row>
        <row r="61">
          <cell r="B61">
            <v>0</v>
          </cell>
          <cell r="F61" t="str">
            <v>VIGILANTE ARMADO - 12X36 DIURNO</v>
          </cell>
          <cell r="R61">
            <v>0</v>
          </cell>
        </row>
        <row r="62">
          <cell r="B62">
            <v>1</v>
          </cell>
          <cell r="F62" t="str">
            <v>VIGILANTE ARMADO - 12X36 DIURNO</v>
          </cell>
          <cell r="R62">
            <v>340.79849999999999</v>
          </cell>
        </row>
        <row r="63">
          <cell r="B63">
            <v>0</v>
          </cell>
          <cell r="F63" t="str">
            <v>VIGILANTE ARMADO - 12X36 DIURNO</v>
          </cell>
          <cell r="R63">
            <v>0</v>
          </cell>
        </row>
        <row r="64">
          <cell r="B64">
            <v>1</v>
          </cell>
          <cell r="F64" t="str">
            <v>VIGILANTE ARMADO - 12X36 DIURNO</v>
          </cell>
          <cell r="R64">
            <v>340.79849999999999</v>
          </cell>
        </row>
        <row r="65">
          <cell r="B65">
            <v>0</v>
          </cell>
          <cell r="F65" t="str">
            <v>VIGILANTE ARMADO - 12X36 DIURNO</v>
          </cell>
          <cell r="R65">
            <v>0</v>
          </cell>
        </row>
        <row r="66">
          <cell r="B66">
            <v>1</v>
          </cell>
          <cell r="F66" t="str">
            <v>VIGILANTE ARMADO - 220 H</v>
          </cell>
          <cell r="R66">
            <v>439.74</v>
          </cell>
        </row>
        <row r="67">
          <cell r="B67">
            <v>0</v>
          </cell>
          <cell r="F67" t="str">
            <v>VIGILANTE ARMADO - 12X36 DIURNO</v>
          </cell>
          <cell r="R67">
            <v>0</v>
          </cell>
        </row>
        <row r="68">
          <cell r="B68">
            <v>1</v>
          </cell>
          <cell r="F68" t="str">
            <v>VIGILANTE ARMADO - 12X36 DIURNO</v>
          </cell>
          <cell r="R68">
            <v>340.79849999999999</v>
          </cell>
        </row>
        <row r="69">
          <cell r="B69">
            <v>1</v>
          </cell>
          <cell r="F69" t="str">
            <v>VIGILANTE ARMADO - 12X36 NOTURNO</v>
          </cell>
          <cell r="R69">
            <v>340.79849999999999</v>
          </cell>
        </row>
        <row r="70">
          <cell r="B70">
            <v>0</v>
          </cell>
          <cell r="F70" t="str">
            <v>VIGILANTE ARMADO - 12X36 NOTURNO</v>
          </cell>
          <cell r="R70">
            <v>0</v>
          </cell>
        </row>
        <row r="71">
          <cell r="B71">
            <v>0</v>
          </cell>
          <cell r="F71" t="str">
            <v>VIGILANTE ARMADO - 12X36 DIURNO</v>
          </cell>
          <cell r="R71">
            <v>0</v>
          </cell>
        </row>
        <row r="72">
          <cell r="B72">
            <v>0</v>
          </cell>
          <cell r="F72" t="str">
            <v>VIGILANTE ARMADO - 12X36 DIURNO</v>
          </cell>
          <cell r="R72">
            <v>0</v>
          </cell>
        </row>
        <row r="73">
          <cell r="B73">
            <v>0</v>
          </cell>
          <cell r="F73" t="str">
            <v>VIGILANTE ARMADO - 12X36 DIURNO</v>
          </cell>
          <cell r="R73">
            <v>0</v>
          </cell>
        </row>
        <row r="74">
          <cell r="B74">
            <v>1</v>
          </cell>
          <cell r="F74" t="str">
            <v>VIGILANTE ARMADO - 12X36 DIURNO</v>
          </cell>
          <cell r="R74">
            <v>340.79849999999999</v>
          </cell>
        </row>
        <row r="75">
          <cell r="B75">
            <v>1</v>
          </cell>
          <cell r="F75" t="str">
            <v>VIGILANTE ARMADO - 12X36 NOTURNO</v>
          </cell>
          <cell r="R75">
            <v>340.79849999999999</v>
          </cell>
        </row>
        <row r="76">
          <cell r="B76">
            <v>0</v>
          </cell>
          <cell r="F76" t="str">
            <v>VIGILANTE ARMADO - 12X36 NOTURNO</v>
          </cell>
          <cell r="R76">
            <v>0</v>
          </cell>
        </row>
        <row r="77">
          <cell r="B77">
            <v>0</v>
          </cell>
          <cell r="F77" t="str">
            <v>VIGILANTE ARMADO - 12X36 NOTURNO</v>
          </cell>
          <cell r="R77">
            <v>0</v>
          </cell>
        </row>
        <row r="78">
          <cell r="B78">
            <v>0</v>
          </cell>
          <cell r="F78" t="str">
            <v>VIGILANTE ARMADO - 12X36 DIURNO</v>
          </cell>
          <cell r="R78">
            <v>0</v>
          </cell>
        </row>
        <row r="79">
          <cell r="B79">
            <v>1</v>
          </cell>
          <cell r="F79" t="str">
            <v>VIGILANTE ARMADO - 12X36 DIURNO</v>
          </cell>
          <cell r="R79">
            <v>340.79849999999999</v>
          </cell>
        </row>
        <row r="80">
          <cell r="B80">
            <v>0</v>
          </cell>
          <cell r="F80" t="str">
            <v>VIGILANTE ARMADO - 12X36 NOTURNO</v>
          </cell>
          <cell r="R80">
            <v>0</v>
          </cell>
        </row>
        <row r="81">
          <cell r="B81">
            <v>1</v>
          </cell>
          <cell r="F81" t="str">
            <v>VIGILANTE ARMADO - 12X36 NOTURNO</v>
          </cell>
          <cell r="R81">
            <v>340.79849999999999</v>
          </cell>
        </row>
        <row r="82">
          <cell r="B82">
            <v>1</v>
          </cell>
          <cell r="F82" t="str">
            <v>VIGILANTE ARMADO - 12X36 DIURNO</v>
          </cell>
          <cell r="R82">
            <v>340.79849999999999</v>
          </cell>
        </row>
        <row r="83">
          <cell r="B83">
            <v>1</v>
          </cell>
          <cell r="F83" t="str">
            <v>VIGILANTE ARMADO - 12X36 DIURNO</v>
          </cell>
          <cell r="R83">
            <v>340.79849999999999</v>
          </cell>
        </row>
        <row r="84">
          <cell r="B84">
            <v>0</v>
          </cell>
          <cell r="F84" t="str">
            <v>VIGILANTE ARMADO - 220 H</v>
          </cell>
          <cell r="R84">
            <v>0</v>
          </cell>
        </row>
        <row r="85">
          <cell r="B85">
            <v>1</v>
          </cell>
          <cell r="F85" t="str">
            <v>VIGILANTE ARMADO - 220 H</v>
          </cell>
          <cell r="R85">
            <v>439.74</v>
          </cell>
        </row>
        <row r="86">
          <cell r="B86">
            <v>1</v>
          </cell>
          <cell r="F86" t="str">
            <v>VIGILANTE ARMADO - 12X36 DIURNO</v>
          </cell>
          <cell r="R86">
            <v>340.79849999999999</v>
          </cell>
        </row>
        <row r="87">
          <cell r="B87">
            <v>0</v>
          </cell>
          <cell r="F87" t="str">
            <v>VIGILANTE ARMADO - 12X36 NOTURNO</v>
          </cell>
          <cell r="R87">
            <v>0</v>
          </cell>
        </row>
        <row r="88">
          <cell r="B88">
            <v>0</v>
          </cell>
          <cell r="F88" t="str">
            <v>VIGILANTE ARMADO - 220 H</v>
          </cell>
          <cell r="R88">
            <v>0</v>
          </cell>
        </row>
        <row r="89">
          <cell r="B89">
            <v>1</v>
          </cell>
          <cell r="F89" t="str">
            <v>VIGILANTE ARMADO - 12X36 DIURNO</v>
          </cell>
          <cell r="R89">
            <v>340.79849999999999</v>
          </cell>
        </row>
        <row r="90">
          <cell r="B90">
            <v>0</v>
          </cell>
          <cell r="F90" t="str">
            <v>VIGILANTE ARMADO - 12X36 DIURNO</v>
          </cell>
          <cell r="R90">
            <v>0</v>
          </cell>
        </row>
        <row r="91">
          <cell r="B91">
            <v>1</v>
          </cell>
          <cell r="F91" t="str">
            <v>VIGILANTE ARMADO - 12X36 DIURNO</v>
          </cell>
          <cell r="R91">
            <v>340.79849999999999</v>
          </cell>
        </row>
        <row r="92">
          <cell r="B92">
            <v>1</v>
          </cell>
          <cell r="F92" t="str">
            <v>VIGILANTE ARMADO - 12X36 DIURNO</v>
          </cell>
          <cell r="R92">
            <v>340.79849999999999</v>
          </cell>
        </row>
        <row r="93">
          <cell r="B93">
            <v>1</v>
          </cell>
          <cell r="F93" t="str">
            <v>VIGILANTE ARMADO - 220 H</v>
          </cell>
          <cell r="R93">
            <v>439.74</v>
          </cell>
        </row>
        <row r="94">
          <cell r="B94">
            <v>0</v>
          </cell>
          <cell r="F94" t="str">
            <v>VIGILANTE ARMADO - 220 H</v>
          </cell>
          <cell r="R94">
            <v>0</v>
          </cell>
        </row>
        <row r="95">
          <cell r="B95">
            <v>1</v>
          </cell>
          <cell r="F95" t="str">
            <v>VIGILANTE ARMADO - 220 H</v>
          </cell>
          <cell r="R95">
            <v>439.74</v>
          </cell>
        </row>
        <row r="96">
          <cell r="B96">
            <v>1</v>
          </cell>
          <cell r="F96" t="str">
            <v>VIGILANTE ARMADO - 220 H</v>
          </cell>
          <cell r="R96">
            <v>439.74</v>
          </cell>
        </row>
        <row r="97">
          <cell r="B97">
            <v>1</v>
          </cell>
          <cell r="F97" t="str">
            <v>VIGILANTE ARMADO - 220 H</v>
          </cell>
          <cell r="R97">
            <v>439.74</v>
          </cell>
        </row>
        <row r="98">
          <cell r="B98">
            <v>1</v>
          </cell>
          <cell r="F98" t="str">
            <v>VIGILANTE ARMADO - 220 H</v>
          </cell>
          <cell r="R98">
            <v>439.74</v>
          </cell>
        </row>
        <row r="99">
          <cell r="B99">
            <v>1</v>
          </cell>
          <cell r="F99" t="str">
            <v>VIGILANTE ARMADO - 12X36 NOTURNO</v>
          </cell>
          <cell r="R99">
            <v>340.79849999999999</v>
          </cell>
        </row>
        <row r="100">
          <cell r="B100">
            <v>0</v>
          </cell>
          <cell r="F100" t="str">
            <v>VIGILANTE ARMADO - 12X36 NOTURNO</v>
          </cell>
          <cell r="R100">
            <v>0</v>
          </cell>
        </row>
        <row r="101">
          <cell r="B101">
            <v>1</v>
          </cell>
          <cell r="F101" t="str">
            <v>VIGILANTE ARMADO - 12X36 NOTURNO</v>
          </cell>
          <cell r="R101">
            <v>340.79849999999999</v>
          </cell>
        </row>
        <row r="102">
          <cell r="B102">
            <v>1</v>
          </cell>
          <cell r="F102" t="str">
            <v>VIGILANTE ARMADO - 12X36 DIURNO</v>
          </cell>
          <cell r="R102">
            <v>340.79849999999999</v>
          </cell>
        </row>
        <row r="103">
          <cell r="B103">
            <v>1</v>
          </cell>
          <cell r="F103" t="str">
            <v>VIGILANTE ARMADO - 12X36 DIURNO</v>
          </cell>
          <cell r="R103">
            <v>340.79849999999999</v>
          </cell>
        </row>
        <row r="104">
          <cell r="B104">
            <v>0</v>
          </cell>
          <cell r="F104" t="str">
            <v>VIGILANTE ARMADO - 12X36 DIURNO</v>
          </cell>
          <cell r="R104">
            <v>0</v>
          </cell>
        </row>
        <row r="105">
          <cell r="B105">
            <v>1</v>
          </cell>
          <cell r="F105" t="str">
            <v>VIGILANTE ARMADO - 220 H</v>
          </cell>
          <cell r="R105">
            <v>439.74</v>
          </cell>
        </row>
        <row r="106">
          <cell r="B106">
            <v>1</v>
          </cell>
          <cell r="F106" t="str">
            <v>VIGILANTE ARMADO - 220 H</v>
          </cell>
          <cell r="R106">
            <v>439.74</v>
          </cell>
        </row>
        <row r="107">
          <cell r="B107">
            <v>1</v>
          </cell>
          <cell r="F107" t="str">
            <v>VIGILANTE ARMADO - 220 H</v>
          </cell>
          <cell r="R107">
            <v>439.74</v>
          </cell>
        </row>
        <row r="108">
          <cell r="B108">
            <v>1</v>
          </cell>
          <cell r="F108" t="str">
            <v>VIGILANTE ARMADO - 12X36 DIURNO</v>
          </cell>
          <cell r="R108">
            <v>340.79849999999999</v>
          </cell>
        </row>
        <row r="109">
          <cell r="B109">
            <v>1</v>
          </cell>
          <cell r="F109" t="str">
            <v>VIGILANTE ARMADO - 12X36 NOTURNO</v>
          </cell>
          <cell r="R109">
            <v>340.79849999999999</v>
          </cell>
        </row>
        <row r="110">
          <cell r="B110">
            <v>1</v>
          </cell>
          <cell r="F110" t="str">
            <v>VIGILANTE ARMADO - 12X36 DIURNO</v>
          </cell>
          <cell r="R110">
            <v>340.79849999999999</v>
          </cell>
        </row>
        <row r="111">
          <cell r="B111">
            <v>1</v>
          </cell>
          <cell r="F111" t="str">
            <v>VIGILANTE ARMADO - 12X36 NOTURNO</v>
          </cell>
          <cell r="R111">
            <v>340.79849999999999</v>
          </cell>
        </row>
        <row r="112">
          <cell r="B112">
            <v>0</v>
          </cell>
          <cell r="F112" t="str">
            <v>VIGILANTE ARMADO - 12X36 NOTURNO</v>
          </cell>
          <cell r="R112">
            <v>0</v>
          </cell>
        </row>
        <row r="113">
          <cell r="B113">
            <v>0</v>
          </cell>
          <cell r="F113" t="str">
            <v>VIGILANTE ARMADO - 220 H</v>
          </cell>
          <cell r="R113">
            <v>0</v>
          </cell>
        </row>
        <row r="114">
          <cell r="B114">
            <v>1</v>
          </cell>
          <cell r="F114" t="str">
            <v>VIGILANTE ARMADO - 220 H</v>
          </cell>
          <cell r="R114">
            <v>439.74</v>
          </cell>
        </row>
        <row r="115">
          <cell r="B115">
            <v>1</v>
          </cell>
          <cell r="F115" t="str">
            <v>VIGILANTE ARMADO - 220 H</v>
          </cell>
          <cell r="R115">
            <v>439.74</v>
          </cell>
        </row>
        <row r="116">
          <cell r="B116">
            <v>0</v>
          </cell>
          <cell r="F116" t="str">
            <v>VIGILANTE ARMADO - 220 H</v>
          </cell>
          <cell r="R116">
            <v>0</v>
          </cell>
        </row>
        <row r="117">
          <cell r="B117">
            <v>0</v>
          </cell>
          <cell r="F117" t="str">
            <v>VIGILANTE ARMADO - 220 H</v>
          </cell>
          <cell r="R117">
            <v>0</v>
          </cell>
        </row>
        <row r="118">
          <cell r="B118">
            <v>0</v>
          </cell>
          <cell r="F118" t="str">
            <v>VIGILANTE ARMADO - 220 H</v>
          </cell>
          <cell r="R118">
            <v>0</v>
          </cell>
        </row>
        <row r="119">
          <cell r="B119">
            <v>1</v>
          </cell>
          <cell r="F119" t="str">
            <v>VIGILANTE ARMADO - 220 H</v>
          </cell>
          <cell r="R119">
            <v>439.74</v>
          </cell>
        </row>
        <row r="120">
          <cell r="B120">
            <v>1</v>
          </cell>
          <cell r="F120" t="str">
            <v>VIGILANTE ARMADO - 220 H</v>
          </cell>
          <cell r="R120">
            <v>439.74</v>
          </cell>
        </row>
        <row r="121">
          <cell r="B121">
            <v>1</v>
          </cell>
          <cell r="F121" t="str">
            <v>VIGILANTE ARMADO - 220 H</v>
          </cell>
          <cell r="R121">
            <v>439.74</v>
          </cell>
        </row>
        <row r="122">
          <cell r="B122">
            <v>0</v>
          </cell>
          <cell r="F122" t="str">
            <v>VIGILANTE ARMADO - 220 H</v>
          </cell>
          <cell r="R122">
            <v>0</v>
          </cell>
        </row>
        <row r="123">
          <cell r="B123">
            <v>1</v>
          </cell>
          <cell r="F123" t="str">
            <v>VIGILANTE ARMADO - 220 H</v>
          </cell>
          <cell r="R123">
            <v>439.74</v>
          </cell>
        </row>
        <row r="124">
          <cell r="B124">
            <v>0</v>
          </cell>
          <cell r="F124" t="str">
            <v>VIGILANTE ARMADO - 12X36 DIURNO</v>
          </cell>
          <cell r="R124">
            <v>0</v>
          </cell>
        </row>
        <row r="125">
          <cell r="B125">
            <v>1</v>
          </cell>
          <cell r="F125" t="str">
            <v>VIGILANTE ARMADO - 220 H</v>
          </cell>
          <cell r="R125">
            <v>439.74</v>
          </cell>
        </row>
        <row r="126">
          <cell r="B126">
            <v>1</v>
          </cell>
          <cell r="F126" t="str">
            <v>VIGILANTE ARMADO - 12X36 DIURNO</v>
          </cell>
          <cell r="R126">
            <v>340.79849999999999</v>
          </cell>
        </row>
        <row r="127">
          <cell r="B127">
            <v>0</v>
          </cell>
          <cell r="F127" t="str">
            <v>VIGILANTE ARMADO - 12X36 NOTURNO</v>
          </cell>
          <cell r="R127">
            <v>0</v>
          </cell>
        </row>
        <row r="128">
          <cell r="B128">
            <v>1</v>
          </cell>
          <cell r="F128" t="str">
            <v>VIGILANTE ARMADO - 12X36 NOTURNO</v>
          </cell>
          <cell r="R128">
            <v>340.79849999999999</v>
          </cell>
        </row>
        <row r="129">
          <cell r="B129">
            <v>0</v>
          </cell>
          <cell r="F129" t="str">
            <v>VIGILANTE ARMADO - 12X36 NOTURNO</v>
          </cell>
          <cell r="R129">
            <v>0</v>
          </cell>
        </row>
        <row r="130">
          <cell r="B130">
            <v>1</v>
          </cell>
          <cell r="F130" t="str">
            <v>VIGILANTE ARMADO - 12X36 DIURNO</v>
          </cell>
          <cell r="R130">
            <v>340.79849999999999</v>
          </cell>
        </row>
        <row r="131">
          <cell r="B131">
            <v>0</v>
          </cell>
          <cell r="F131" t="str">
            <v>VIGILANTE ARMADO - 12X36 DIURNO</v>
          </cell>
          <cell r="R131">
            <v>0</v>
          </cell>
        </row>
        <row r="132">
          <cell r="B132">
            <v>1</v>
          </cell>
          <cell r="F132" t="str">
            <v>VIGILANTE ARMADO - 12X36 NOTURNO</v>
          </cell>
          <cell r="R132">
            <v>340.79849999999999</v>
          </cell>
        </row>
        <row r="133">
          <cell r="B133">
            <v>0</v>
          </cell>
          <cell r="F133" t="str">
            <v>VIGILANTE ARMADO - 12X36 NOTURNO</v>
          </cell>
          <cell r="R133">
            <v>0</v>
          </cell>
        </row>
        <row r="134">
          <cell r="B134">
            <v>0</v>
          </cell>
          <cell r="F134" t="str">
            <v>VIGILANTE ARMADO - 220 H</v>
          </cell>
          <cell r="R134">
            <v>0</v>
          </cell>
        </row>
        <row r="135">
          <cell r="B135">
            <v>1</v>
          </cell>
          <cell r="F135" t="str">
            <v>VIGILANTE ARMADO - 220 H</v>
          </cell>
          <cell r="R135">
            <v>439.74</v>
          </cell>
        </row>
        <row r="136">
          <cell r="B136">
            <v>1</v>
          </cell>
          <cell r="F136" t="str">
            <v>VIGILANTE ARMADO - 220 H</v>
          </cell>
          <cell r="R136">
            <v>439.74</v>
          </cell>
        </row>
        <row r="137">
          <cell r="B137">
            <v>1</v>
          </cell>
          <cell r="F137" t="str">
            <v>VIGILANTE ARMADO - 220 H</v>
          </cell>
          <cell r="R137">
            <v>439.74</v>
          </cell>
        </row>
        <row r="138">
          <cell r="B138">
            <v>0</v>
          </cell>
          <cell r="F138" t="str">
            <v>VIGILANTE ARMADO - 12X36 NOTURNO</v>
          </cell>
          <cell r="R138">
            <v>0</v>
          </cell>
        </row>
        <row r="139">
          <cell r="B139">
            <v>0</v>
          </cell>
          <cell r="F139" t="str">
            <v>VIGILANTE ARMADO - 12X36 NOTURNO</v>
          </cell>
          <cell r="R139">
            <v>0</v>
          </cell>
        </row>
        <row r="140">
          <cell r="B140">
            <v>0</v>
          </cell>
          <cell r="F140" t="str">
            <v>VIGILANTE ARMADO - 12X36 NOTURNO</v>
          </cell>
          <cell r="R140">
            <v>0</v>
          </cell>
        </row>
        <row r="141">
          <cell r="B141">
            <v>1</v>
          </cell>
          <cell r="F141" t="str">
            <v>VIGILANTE ARMADO - 220 H</v>
          </cell>
          <cell r="R141">
            <v>439.74</v>
          </cell>
        </row>
        <row r="142">
          <cell r="B142">
            <v>1</v>
          </cell>
          <cell r="F142" t="str">
            <v>VIGILANTE ARMADO - 12X36 NOTURNO</v>
          </cell>
          <cell r="R142">
            <v>340.79849999999999</v>
          </cell>
        </row>
        <row r="143">
          <cell r="B143">
            <v>0</v>
          </cell>
          <cell r="F143" t="str">
            <v>VIGILANTE ARMADO - 12X36 NOTURNO</v>
          </cell>
          <cell r="R143">
            <v>0</v>
          </cell>
        </row>
        <row r="144">
          <cell r="B144">
            <v>1</v>
          </cell>
          <cell r="F144" t="str">
            <v>VIGILANTE ARMADO - 12X36 NOTURNO</v>
          </cell>
          <cell r="R144">
            <v>340.79849999999999</v>
          </cell>
        </row>
        <row r="145">
          <cell r="B145">
            <v>0</v>
          </cell>
          <cell r="F145" t="str">
            <v>VIGILANTE ARMADO - 12X36 NOTURNO</v>
          </cell>
          <cell r="R145">
            <v>0</v>
          </cell>
        </row>
        <row r="146">
          <cell r="B146">
            <v>1</v>
          </cell>
          <cell r="F146" t="str">
            <v>VIGILANTE ARMADO - 12X36 DIURNO</v>
          </cell>
          <cell r="R146">
            <v>340.79849999999999</v>
          </cell>
        </row>
        <row r="147">
          <cell r="B147">
            <v>1</v>
          </cell>
          <cell r="F147" t="str">
            <v>VIGILANTE ARMADO - 12X36 DIURNO</v>
          </cell>
          <cell r="R147">
            <v>340.79849999999999</v>
          </cell>
        </row>
        <row r="148">
          <cell r="B148">
            <v>1</v>
          </cell>
          <cell r="F148" t="str">
            <v>VIGILANTE ARMADO - 12X36 DIURNO</v>
          </cell>
          <cell r="R148">
            <v>340.79849999999999</v>
          </cell>
        </row>
        <row r="149">
          <cell r="B149">
            <v>0</v>
          </cell>
          <cell r="F149" t="str">
            <v>VIGILANTE ARMADO - 12X36 DIURNO</v>
          </cell>
          <cell r="R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340.79849999999999</v>
          </cell>
        </row>
        <row r="151">
          <cell r="B151">
            <v>1</v>
          </cell>
          <cell r="F151" t="str">
            <v>VIGILANTE ARMADO - 220 H</v>
          </cell>
          <cell r="R151">
            <v>439.74</v>
          </cell>
        </row>
        <row r="152">
          <cell r="B152">
            <v>1</v>
          </cell>
          <cell r="F152" t="str">
            <v>VIGILANTE ARMADO - 12X36 NOTURNO</v>
          </cell>
          <cell r="R152">
            <v>340.79849999999999</v>
          </cell>
        </row>
        <row r="153">
          <cell r="B153">
            <v>1</v>
          </cell>
          <cell r="F153" t="str">
            <v>VIGILANTE ARMADO - 12X36 NOTURNO</v>
          </cell>
          <cell r="R153">
            <v>340.79849999999999</v>
          </cell>
        </row>
        <row r="154">
          <cell r="B154">
            <v>1</v>
          </cell>
          <cell r="F154" t="str">
            <v>VIGILANTE ARMADO - 220 H</v>
          </cell>
          <cell r="R154">
            <v>439.74</v>
          </cell>
        </row>
        <row r="155">
          <cell r="B155">
            <v>0</v>
          </cell>
          <cell r="F155" t="str">
            <v>VIGILANTE ARMADO - 220 H</v>
          </cell>
          <cell r="R155">
            <v>0</v>
          </cell>
        </row>
        <row r="156">
          <cell r="B156">
            <v>0</v>
          </cell>
          <cell r="F156" t="str">
            <v>VIGILANTE ARMADO - 12X36 DIURNO</v>
          </cell>
          <cell r="R156">
            <v>0</v>
          </cell>
        </row>
        <row r="157">
          <cell r="B157">
            <v>1</v>
          </cell>
          <cell r="F157" t="str">
            <v>VIGILANTE ARMADO - 12X36 DIURNO</v>
          </cell>
          <cell r="R157">
            <v>340.79849999999999</v>
          </cell>
        </row>
        <row r="158">
          <cell r="B158">
            <v>0</v>
          </cell>
          <cell r="F158" t="str">
            <v>VIGILANTE ARMADO - 12X36 DIURNO</v>
          </cell>
          <cell r="R158">
            <v>0</v>
          </cell>
        </row>
        <row r="159">
          <cell r="B159">
            <v>0</v>
          </cell>
          <cell r="F159" t="str">
            <v>VIGILANTE ARMADO - 12X36 DIURNO</v>
          </cell>
          <cell r="R159">
            <v>0</v>
          </cell>
        </row>
        <row r="160">
          <cell r="B160">
            <v>1</v>
          </cell>
          <cell r="F160" t="str">
            <v>VIGILANTE ARMADO - 12X36 NOTURNO</v>
          </cell>
          <cell r="R160">
            <v>340.79849999999999</v>
          </cell>
        </row>
        <row r="161">
          <cell r="B161">
            <v>0</v>
          </cell>
          <cell r="F161" t="str">
            <v>VIGILANTE ARMADO - 12X36 DIURNO</v>
          </cell>
          <cell r="R161">
            <v>0</v>
          </cell>
        </row>
        <row r="162">
          <cell r="B162">
            <v>0</v>
          </cell>
          <cell r="F162" t="str">
            <v>VIGILANTE ARMADO - 12X36 DIURNO</v>
          </cell>
          <cell r="R162">
            <v>0</v>
          </cell>
        </row>
        <row r="163">
          <cell r="B163">
            <v>1</v>
          </cell>
          <cell r="F163" t="str">
            <v>VIGILANTE ARMADO - 12X36 DIURNO</v>
          </cell>
          <cell r="R163">
            <v>340.79849999999999</v>
          </cell>
        </row>
        <row r="164">
          <cell r="B164">
            <v>0</v>
          </cell>
          <cell r="F164" t="str">
            <v>VIGILANTE ARMADO - 12X36 NOTURNO</v>
          </cell>
          <cell r="R164">
            <v>0</v>
          </cell>
        </row>
        <row r="165">
          <cell r="B165">
            <v>1</v>
          </cell>
          <cell r="F165" t="str">
            <v>VIGILANTE ARMADO - 12X36 NOTURNO</v>
          </cell>
          <cell r="R165">
            <v>340.79849999999999</v>
          </cell>
        </row>
        <row r="166">
          <cell r="B166">
            <v>0</v>
          </cell>
          <cell r="F166" t="str">
            <v>VIGILANTE ARMADO - 12X36 NOTURNO</v>
          </cell>
          <cell r="R166">
            <v>0</v>
          </cell>
        </row>
        <row r="167">
          <cell r="B167">
            <v>0</v>
          </cell>
          <cell r="F167" t="str">
            <v>VIGILANTE ARMADO - 12X36 NOTURNO</v>
          </cell>
          <cell r="R167">
            <v>0</v>
          </cell>
        </row>
        <row r="168">
          <cell r="B168">
            <v>1</v>
          </cell>
          <cell r="F168" t="str">
            <v>VIGILANTE ARMADO - 220 H</v>
          </cell>
          <cell r="R168">
            <v>439.74</v>
          </cell>
        </row>
        <row r="169">
          <cell r="B169">
            <v>1</v>
          </cell>
          <cell r="F169" t="str">
            <v>VIGILANTE ARMADO - 12X36 NOTURNO</v>
          </cell>
          <cell r="R169">
            <v>340.79849999999999</v>
          </cell>
        </row>
        <row r="170">
          <cell r="B170">
            <v>1</v>
          </cell>
          <cell r="F170" t="str">
            <v>VIGILANTE ARMADO - 12X36 DIURNO</v>
          </cell>
          <cell r="R170">
            <v>340.79849999999999</v>
          </cell>
        </row>
        <row r="171">
          <cell r="B171">
            <v>1</v>
          </cell>
          <cell r="F171" t="str">
            <v>VIGILANTE ARMADO - 12X36 DIURNO</v>
          </cell>
          <cell r="R171">
            <v>340.79849999999999</v>
          </cell>
        </row>
        <row r="172">
          <cell r="B172">
            <v>1</v>
          </cell>
          <cell r="F172" t="str">
            <v>VIGILANTE ARMADO - 12X36 NOTURNO</v>
          </cell>
          <cell r="R172">
            <v>340.79849999999999</v>
          </cell>
        </row>
        <row r="173">
          <cell r="B173">
            <v>0</v>
          </cell>
          <cell r="F173" t="str">
            <v>VIGILANTE ARMADO - 12X36 NOTURNO</v>
          </cell>
          <cell r="R173">
            <v>0</v>
          </cell>
        </row>
        <row r="174">
          <cell r="B174">
            <v>1</v>
          </cell>
          <cell r="F174" t="str">
            <v>VIGILANTE ARMADO - 220 H</v>
          </cell>
          <cell r="R174">
            <v>439.74</v>
          </cell>
        </row>
        <row r="175">
          <cell r="B175">
            <v>1</v>
          </cell>
          <cell r="F175" t="str">
            <v>VIGILANTE ARMADO - 220 H</v>
          </cell>
          <cell r="R175">
            <v>439.74</v>
          </cell>
        </row>
        <row r="176">
          <cell r="B176">
            <v>0</v>
          </cell>
          <cell r="F176" t="str">
            <v>VIGILANTE ARMADO - 220 H</v>
          </cell>
          <cell r="R176">
            <v>0</v>
          </cell>
        </row>
        <row r="177">
          <cell r="B177">
            <v>0</v>
          </cell>
          <cell r="F177" t="str">
            <v>VIGILANTE ARMADO - 220 H</v>
          </cell>
          <cell r="R177">
            <v>0</v>
          </cell>
        </row>
        <row r="178">
          <cell r="B178">
            <v>1</v>
          </cell>
          <cell r="F178" t="str">
            <v>VIGILANTE ARMADO - 12X36 DIURNO</v>
          </cell>
          <cell r="R178">
            <v>340.79849999999999</v>
          </cell>
        </row>
        <row r="179">
          <cell r="B179">
            <v>0</v>
          </cell>
          <cell r="F179" t="str">
            <v>VIGILANTE ARMADO - 12X36 DIURNO</v>
          </cell>
          <cell r="R179">
            <v>0</v>
          </cell>
        </row>
        <row r="180">
          <cell r="B180">
            <v>1</v>
          </cell>
          <cell r="F180" t="str">
            <v>VIGILANTE ARMADO - 12X36 DIURNO</v>
          </cell>
          <cell r="R180">
            <v>340.79849999999999</v>
          </cell>
        </row>
        <row r="181">
          <cell r="B181">
            <v>1</v>
          </cell>
          <cell r="F181" t="str">
            <v>VIGILANTE ARMADO - 12X36 DIURNO</v>
          </cell>
          <cell r="R181">
            <v>340.79849999999999</v>
          </cell>
        </row>
        <row r="182">
          <cell r="B182">
            <v>0</v>
          </cell>
          <cell r="F182" t="str">
            <v>VIGILANTE ARMADO - 12X36 NOTURNO</v>
          </cell>
          <cell r="R182">
            <v>0</v>
          </cell>
        </row>
        <row r="183">
          <cell r="B183">
            <v>0</v>
          </cell>
          <cell r="F183" t="str">
            <v>VIGILANTE ARMADO - 12X36 NOTURNO</v>
          </cell>
          <cell r="R183">
            <v>0</v>
          </cell>
        </row>
        <row r="184">
          <cell r="B184">
            <v>1</v>
          </cell>
          <cell r="F184" t="str">
            <v>VIGILANTE ARMADO - 12X36 NOTURNO</v>
          </cell>
          <cell r="R184">
            <v>340.79849999999999</v>
          </cell>
        </row>
        <row r="185">
          <cell r="B185">
            <v>1</v>
          </cell>
          <cell r="F185" t="str">
            <v>VIGILANTE ARMADO - 12X36 NOTURNO</v>
          </cell>
          <cell r="R185">
            <v>340.79849999999999</v>
          </cell>
        </row>
        <row r="186">
          <cell r="B186">
            <v>0</v>
          </cell>
          <cell r="F186" t="str">
            <v>VIGILANTE ARMADO - 12X36 NOTURNO</v>
          </cell>
          <cell r="R186">
            <v>0</v>
          </cell>
        </row>
        <row r="187">
          <cell r="B187">
            <v>1</v>
          </cell>
          <cell r="F187" t="str">
            <v>VIGILANTE ARMADO - 12X36 NOTURNO</v>
          </cell>
          <cell r="R187">
            <v>340.79849999999999</v>
          </cell>
        </row>
        <row r="188">
          <cell r="B188">
            <v>1</v>
          </cell>
          <cell r="F188" t="str">
            <v>VIGILANTE ARMADO - 12X36 DIURNO</v>
          </cell>
          <cell r="R188">
            <v>340.79849999999999</v>
          </cell>
        </row>
        <row r="189">
          <cell r="B189">
            <v>1</v>
          </cell>
          <cell r="F189" t="str">
            <v>VIGILANTE ARMADO - 12X36 NOTURNO</v>
          </cell>
          <cell r="R189">
            <v>340.79849999999999</v>
          </cell>
        </row>
        <row r="190">
          <cell r="B190">
            <v>1</v>
          </cell>
          <cell r="F190" t="str">
            <v>VIGILANTE ARMADO - 220 H</v>
          </cell>
          <cell r="R190">
            <v>439.74</v>
          </cell>
        </row>
        <row r="191">
          <cell r="B191">
            <v>1</v>
          </cell>
          <cell r="F191" t="str">
            <v>VIGILANTE ARMADO - 12X36 DIURNO</v>
          </cell>
          <cell r="R191">
            <v>340.79849999999999</v>
          </cell>
        </row>
        <row r="192">
          <cell r="B192">
            <v>1</v>
          </cell>
          <cell r="F192" t="str">
            <v>VIGILANTE ARMADO - 12X36 DIURNO</v>
          </cell>
          <cell r="R192">
            <v>340.79849999999999</v>
          </cell>
        </row>
        <row r="193">
          <cell r="B193">
            <v>1</v>
          </cell>
          <cell r="F193" t="str">
            <v>VIGILANTE ARMADO - 12X36 NOTURNO</v>
          </cell>
          <cell r="R193">
            <v>340.79849999999999</v>
          </cell>
        </row>
        <row r="194">
          <cell r="B194">
            <v>1</v>
          </cell>
          <cell r="F194" t="str">
            <v>VIGILANTE ARMADO - 12X36 NOTURNO</v>
          </cell>
          <cell r="R194">
            <v>340.79849999999999</v>
          </cell>
        </row>
        <row r="195">
          <cell r="B195">
            <v>1</v>
          </cell>
          <cell r="F195" t="str">
            <v>VIGILANTE ARMADO - 12X36 DIURNO</v>
          </cell>
          <cell r="R195">
            <v>340.79849999999999</v>
          </cell>
        </row>
        <row r="196">
          <cell r="B196">
            <v>1</v>
          </cell>
          <cell r="F196" t="str">
            <v>VIGILANTE ARMADO - 12X36 NOTURNO</v>
          </cell>
          <cell r="R196">
            <v>340.79849999999999</v>
          </cell>
        </row>
        <row r="197">
          <cell r="B197">
            <v>1</v>
          </cell>
          <cell r="F197" t="str">
            <v>VIGILANTE ARMADO - 12X36 NOTURNO</v>
          </cell>
          <cell r="R197">
            <v>340.79849999999999</v>
          </cell>
        </row>
        <row r="198">
          <cell r="B198">
            <v>1</v>
          </cell>
          <cell r="F198" t="str">
            <v>VIGILANTE ARMADO - 12X36 DIURNO</v>
          </cell>
          <cell r="R198">
            <v>340.79849999999999</v>
          </cell>
        </row>
        <row r="207">
          <cell r="B207" t="str">
            <v>FOI DEFINIDO QUE A METODOLOGIA DO CÁLCULO DE DIAS PARA VA E VT SERÁ IGUAL A "DIAS (20) MENOS DIAS ÚTEIS NÃO TRABALHADOS"</v>
          </cell>
        </row>
        <row r="208">
          <cell r="B208" t="str">
            <v xml:space="preserve">INICIALMENTE, QUANDO HOUVER FALTAS, FÉRIAS, AFASTAMENTOS, ETC, COM SUBSTITUTO, OS DIAS TRABALHADOS PELO SUBSTITUTO PODERÃO SER LANÇADOS NO TITULAR. </v>
          </cell>
        </row>
        <row r="209">
          <cell r="B209" t="str">
            <v>COM RELAÇÃO AO VALE TRANSPORTE, O DESCONTO DE 6% TERÁ SEMPRE DE SER PROPORCIONALIZADO PELOS DIAS TRABALHADOS NO MÊS (ISSO PARA O TITULAR E O SUBSTITUTO, SE HOUVER)</v>
          </cell>
        </row>
        <row r="210">
          <cell r="B210" t="str">
            <v>COM RELAÇÃO AO VALE TRANSPORTE, NAS FÉRIAS E FALTAS COM SUBSTITUTO, A REGRA É SEGUIR O TITULAR. SE ELE RECEBE O SUBSTITUTO RECEBE. SE NÃO RECEBE, O SUBSTITUTO NÃO RECEBE.</v>
          </cell>
        </row>
        <row r="211">
          <cell r="B211" t="str">
            <v>COM RELAÇÃO AO VALE TRANSPORTE, NAS LICENÇAS MATERNIDADE OU INSS E NAS DEMISSÕES,  A REGRA É SEGUIR O SUBSTITUTO OU NOVO CONTRATADO.</v>
          </cell>
        </row>
        <row r="212">
          <cell r="B212" t="str">
            <v>COM RELAÇÃO AO VALE TRANSPORTE, NO MÊS DA DEMISSÃO COM NOVO CONTRATADO,  SÓ PODE HAVER UM DESCONTO DE R$ 1,00  (POR DEFINIÇÃO SERÁ O DEMITIDO) POR POSTO DE TRABALHO.</v>
          </cell>
        </row>
        <row r="213">
          <cell r="B213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415.46412644848493</v>
          </cell>
        </row>
        <row r="13">
          <cell r="H13" t="str">
            <v>VIGILANTE ARMADO - 220 H</v>
          </cell>
          <cell r="BJ13">
            <v>415.46412644848493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415.46412644848493</v>
          </cell>
        </row>
        <row r="16">
          <cell r="H16" t="str">
            <v>VIGILANTE ARMADO - 220 H</v>
          </cell>
          <cell r="BJ16">
            <v>0</v>
          </cell>
        </row>
        <row r="17">
          <cell r="H17" t="str">
            <v>VIGILANTE ARMADO - 220 H</v>
          </cell>
          <cell r="BJ17">
            <v>415.46412644848493</v>
          </cell>
        </row>
        <row r="18">
          <cell r="H18" t="str">
            <v>VIGILANTE ARMADO - 12X36 NOTURNO</v>
          </cell>
          <cell r="BJ18">
            <v>383.45838611900837</v>
          </cell>
        </row>
        <row r="19">
          <cell r="H19" t="str">
            <v>VIGILANTE ARMADO - 12X36 NOTURNO</v>
          </cell>
          <cell r="BJ19">
            <v>0</v>
          </cell>
        </row>
        <row r="20">
          <cell r="H20" t="str">
            <v>VIGILANTE ARMADO - 12X36 NOTURNO</v>
          </cell>
          <cell r="BJ20">
            <v>383.45838611900837</v>
          </cell>
        </row>
        <row r="21">
          <cell r="H21" t="str">
            <v>VIGILANTE ARMADO - 12X36 NOTURNO</v>
          </cell>
          <cell r="BJ21">
            <v>383.45838611900837</v>
          </cell>
        </row>
        <row r="22">
          <cell r="H22" t="str">
            <v>VIGILANTE ARMADO - 12X36 NOTURNO</v>
          </cell>
          <cell r="BJ22">
            <v>383.45838611900837</v>
          </cell>
        </row>
        <row r="23">
          <cell r="H23" t="str">
            <v>VIGILANTE ARMADO - 12X36 DIURNO</v>
          </cell>
          <cell r="BJ23">
            <v>0</v>
          </cell>
        </row>
        <row r="24">
          <cell r="H24" t="str">
            <v>VIGILANTE ARMADO - 12X36 DIURNO</v>
          </cell>
          <cell r="BJ24">
            <v>320.27655636363642</v>
          </cell>
        </row>
        <row r="25">
          <cell r="H25" t="str">
            <v>VIGILANTE ARMADO - 12X36 NOTURNO</v>
          </cell>
          <cell r="BJ25">
            <v>383.45838611900837</v>
          </cell>
        </row>
        <row r="26">
          <cell r="H26" t="str">
            <v>VIGILANTE ARMADO - 12X36 NOTURNO</v>
          </cell>
          <cell r="BJ26">
            <v>383.45838611900837</v>
          </cell>
        </row>
        <row r="27">
          <cell r="H27" t="str">
            <v>VIGILANTE ARMADO - 12X36 NOTURNO</v>
          </cell>
          <cell r="BJ27">
            <v>0</v>
          </cell>
        </row>
        <row r="28">
          <cell r="H28" t="str">
            <v>VIGILANTE ARMADO - 12X36 DIURNO</v>
          </cell>
          <cell r="BJ28">
            <v>320.27655636363642</v>
          </cell>
        </row>
        <row r="29">
          <cell r="H29" t="str">
            <v>VIGILANTE ARMADO - 12X36 NOTURNO</v>
          </cell>
          <cell r="BJ29">
            <v>0</v>
          </cell>
        </row>
        <row r="30">
          <cell r="H30" t="str">
            <v>VIGILANTE ARMADO - 12X36 DIURNO</v>
          </cell>
          <cell r="BJ30">
            <v>0</v>
          </cell>
        </row>
        <row r="31">
          <cell r="H31" t="str">
            <v>VIGILANTE ARMADO - 12X36 NOTURNO</v>
          </cell>
          <cell r="BJ31">
            <v>383.45838611900837</v>
          </cell>
        </row>
        <row r="32">
          <cell r="H32" t="str">
            <v>VIGILANTE ARMADO - 220 H</v>
          </cell>
          <cell r="BJ32">
            <v>415.46412644848493</v>
          </cell>
        </row>
        <row r="33">
          <cell r="H33" t="str">
            <v>VIGILANTE ARMADO - 220 H</v>
          </cell>
          <cell r="BJ33">
            <v>0</v>
          </cell>
        </row>
        <row r="34">
          <cell r="H34" t="str">
            <v>VIGILANTE ARMADO - 12X36 DIURNO</v>
          </cell>
          <cell r="BJ34">
            <v>320.27655636363642</v>
          </cell>
        </row>
        <row r="35">
          <cell r="H35" t="str">
            <v>VIGILANTE ARMADO - 220 H</v>
          </cell>
          <cell r="BJ35">
            <v>415.46412644848493</v>
          </cell>
        </row>
        <row r="36">
          <cell r="H36" t="str">
            <v>VIGILANTE ARMADO - 12X36 NOTURNO</v>
          </cell>
          <cell r="BJ36">
            <v>383.45838611900837</v>
          </cell>
        </row>
        <row r="37">
          <cell r="H37" t="str">
            <v>VIGILANTE ARMADO - 12X36 NOTURNO</v>
          </cell>
          <cell r="BJ37">
            <v>383.45838611900837</v>
          </cell>
        </row>
        <row r="38">
          <cell r="H38" t="str">
            <v>VIGILANTE ARMADO - 12X36 DIURNO</v>
          </cell>
          <cell r="BJ38">
            <v>0</v>
          </cell>
        </row>
        <row r="39">
          <cell r="H39" t="str">
            <v>VIGILANTE ARMADO - 12X36 DIURNO</v>
          </cell>
          <cell r="BJ39">
            <v>320.27655636363642</v>
          </cell>
        </row>
        <row r="40">
          <cell r="H40" t="str">
            <v>VIGILANTE ARMADO - 12X36 DIURNO</v>
          </cell>
          <cell r="BJ40">
            <v>0</v>
          </cell>
        </row>
        <row r="41">
          <cell r="H41" t="str">
            <v>VIGILANTE ARMADO - 12X36 DIURNO</v>
          </cell>
          <cell r="BJ41">
            <v>0</v>
          </cell>
        </row>
        <row r="42">
          <cell r="H42" t="str">
            <v>VIGILANTE ARMADO - 12X36 DIURNO</v>
          </cell>
          <cell r="BJ42">
            <v>320.27655636363642</v>
          </cell>
        </row>
        <row r="43">
          <cell r="H43" t="str">
            <v>VIGILANTE ARMADO - 12X36 DIURNO</v>
          </cell>
          <cell r="BJ43">
            <v>0</v>
          </cell>
        </row>
        <row r="44">
          <cell r="H44" t="str">
            <v>VIGILANTE ARMADO - 12X36 DIURNO</v>
          </cell>
          <cell r="BJ44">
            <v>320.27655636363642</v>
          </cell>
        </row>
        <row r="45">
          <cell r="H45" t="str">
            <v>VIGILANTE ARMADO - 12X36 DIURNO</v>
          </cell>
          <cell r="BJ45">
            <v>320.27655636363642</v>
          </cell>
        </row>
        <row r="46">
          <cell r="H46" t="str">
            <v>VIGILANTE ARMADO - 12X36 DIURNO</v>
          </cell>
          <cell r="BJ46">
            <v>0</v>
          </cell>
        </row>
        <row r="47">
          <cell r="H47" t="str">
            <v>VIGILANTE ARMADO - 12X36 DIURNO</v>
          </cell>
          <cell r="BJ47">
            <v>0</v>
          </cell>
        </row>
        <row r="48">
          <cell r="H48" t="str">
            <v>VIGILANTE ARMADO - 12X36 DIURNO</v>
          </cell>
          <cell r="BJ48">
            <v>320.27655636363642</v>
          </cell>
        </row>
        <row r="49">
          <cell r="H49" t="str">
            <v>VIGILANTE ARMADO - 220 H</v>
          </cell>
          <cell r="BJ49">
            <v>0</v>
          </cell>
        </row>
        <row r="50">
          <cell r="H50" t="str">
            <v>VIGILANTE ARMADO - 220 H</v>
          </cell>
          <cell r="BJ50">
            <v>415.46412644848493</v>
          </cell>
        </row>
        <row r="51">
          <cell r="H51" t="str">
            <v>VIGILANTE ARMADO - 12X36 NOTURNO</v>
          </cell>
          <cell r="BJ51">
            <v>383.45838611900837</v>
          </cell>
        </row>
        <row r="52">
          <cell r="H52" t="str">
            <v>VIGILANTE ARMADO - 220 H</v>
          </cell>
          <cell r="BJ52">
            <v>415.46412644848493</v>
          </cell>
        </row>
        <row r="53">
          <cell r="H53" t="str">
            <v>VIGILANTE ARMADO - 220 H</v>
          </cell>
          <cell r="BJ53">
            <v>0</v>
          </cell>
        </row>
        <row r="54">
          <cell r="H54" t="str">
            <v>VIGILANTE ARMADO - 12X36 DIURNO</v>
          </cell>
          <cell r="BJ54">
            <v>0</v>
          </cell>
        </row>
        <row r="55">
          <cell r="H55" t="str">
            <v>VIGILANTE ARMADO - 220 H</v>
          </cell>
          <cell r="BJ55">
            <v>415.46412644848493</v>
          </cell>
        </row>
        <row r="56">
          <cell r="H56" t="str">
            <v>VIGILANTE ARMADO - 12X36 DIURNO</v>
          </cell>
          <cell r="BJ56">
            <v>0</v>
          </cell>
        </row>
        <row r="57">
          <cell r="H57" t="str">
            <v>VIGILANTE ARMADO - 12X36 DIURNO</v>
          </cell>
          <cell r="BJ57">
            <v>320.27655636363642</v>
          </cell>
        </row>
        <row r="58">
          <cell r="H58" t="str">
            <v>VIGILANTE ARMADO - 12X36 DIURNO</v>
          </cell>
          <cell r="BJ58">
            <v>320.27655636363642</v>
          </cell>
        </row>
        <row r="59">
          <cell r="H59" t="str">
            <v>VIGILANTE ARMADO - 220 H</v>
          </cell>
          <cell r="BJ59">
            <v>415.46412644848493</v>
          </cell>
        </row>
        <row r="60">
          <cell r="H60" t="str">
            <v>VIGILANTE ARMADO - 220 H</v>
          </cell>
          <cell r="BJ60">
            <v>0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- 12X36 DIURNO</v>
          </cell>
          <cell r="BJ62">
            <v>320.27655636363642</v>
          </cell>
        </row>
        <row r="63">
          <cell r="H63" t="str">
            <v>VIGILANTE ARMADO - 220 H</v>
          </cell>
          <cell r="BJ63">
            <v>415.46412644848493</v>
          </cell>
        </row>
        <row r="64">
          <cell r="H64" t="str">
            <v>VIGILANTE ARMADO - 12X36 NOTURNO</v>
          </cell>
          <cell r="BJ64">
            <v>0</v>
          </cell>
        </row>
        <row r="65">
          <cell r="H65" t="str">
            <v>VIGILANTE ARMADO - 12X36 DIURNO</v>
          </cell>
          <cell r="BJ65">
            <v>320.27655636363642</v>
          </cell>
        </row>
        <row r="66">
          <cell r="H66" t="str">
            <v>VIGILANTE ARMADO - 12X36 DIURNO</v>
          </cell>
          <cell r="BJ66">
            <v>0</v>
          </cell>
        </row>
        <row r="67">
          <cell r="H67" t="str">
            <v>VIGILANTE ARMADO - 12X36 DIURNO</v>
          </cell>
          <cell r="BJ67">
            <v>320.27655636363642</v>
          </cell>
        </row>
        <row r="68">
          <cell r="H68" t="str">
            <v>VIGILANTE ARMADO - 12X36 DIURNO</v>
          </cell>
          <cell r="BJ68">
            <v>0</v>
          </cell>
        </row>
        <row r="69">
          <cell r="H69" t="str">
            <v>VIGILANTE ARMADO - 220 H</v>
          </cell>
          <cell r="BJ69">
            <v>415.46412644848493</v>
          </cell>
        </row>
        <row r="70">
          <cell r="H70" t="str">
            <v>VIGILANTE ARMADO - 12X36 DIURNO</v>
          </cell>
          <cell r="BJ70">
            <v>0</v>
          </cell>
        </row>
        <row r="71">
          <cell r="H71" t="str">
            <v>VIGILANTE ARMADO - 12X36 DIURNO</v>
          </cell>
          <cell r="BJ71">
            <v>320.27655636363642</v>
          </cell>
        </row>
        <row r="72">
          <cell r="H72" t="str">
            <v>VIGILANTE ARMADO - 12X36 NOTURNO</v>
          </cell>
          <cell r="BJ72">
            <v>383.45838611900837</v>
          </cell>
        </row>
        <row r="73">
          <cell r="H73" t="str">
            <v>VIGILANTE ARMADO - 12X36 NOTURNO</v>
          </cell>
          <cell r="BJ73">
            <v>0</v>
          </cell>
        </row>
        <row r="74">
          <cell r="H74" t="str">
            <v>VIGILANTE ARMADO - 12X36 DIURNO</v>
          </cell>
          <cell r="BJ74">
            <v>0</v>
          </cell>
        </row>
        <row r="75">
          <cell r="H75" t="str">
            <v>VIGILANTE ARMADO - 12X36 DIURNO</v>
          </cell>
          <cell r="BJ75">
            <v>0</v>
          </cell>
        </row>
        <row r="76">
          <cell r="H76" t="str">
            <v>VIGILANTE ARMADO - 12X36 DIURNO</v>
          </cell>
          <cell r="BJ76">
            <v>0</v>
          </cell>
        </row>
        <row r="77">
          <cell r="H77" t="str">
            <v>VIGILANTE ARMADO - 12X36 DIURNO</v>
          </cell>
          <cell r="BJ77">
            <v>320.27655636363642</v>
          </cell>
        </row>
        <row r="78">
          <cell r="H78" t="str">
            <v>VIGILANTE ARMADO - 12X36 NOTURNO</v>
          </cell>
          <cell r="BJ78">
            <v>383.45838611900837</v>
          </cell>
        </row>
        <row r="79">
          <cell r="H79" t="str">
            <v>VIGILANTE ARMADO - 12X36 NOTURNO</v>
          </cell>
          <cell r="BJ79">
            <v>0</v>
          </cell>
        </row>
        <row r="80">
          <cell r="H80" t="str">
            <v>VIGILANTE ARMADO - 12X36 DIURNO</v>
          </cell>
          <cell r="BJ80">
            <v>0</v>
          </cell>
        </row>
        <row r="81">
          <cell r="H81" t="str">
            <v>VIGILANTE ARMADO - 12X36 DIURNO</v>
          </cell>
          <cell r="BJ81">
            <v>320.27655636363642</v>
          </cell>
        </row>
        <row r="82">
          <cell r="H82" t="str">
            <v>VIGILANTE ARMADO - 12X36 NOTURNO</v>
          </cell>
          <cell r="BJ82">
            <v>0</v>
          </cell>
        </row>
        <row r="83">
          <cell r="H83" t="str">
            <v>VIGILANTE ARMADO - 12X36 NOTURNO</v>
          </cell>
          <cell r="BJ83">
            <v>383.45838611900837</v>
          </cell>
        </row>
        <row r="84">
          <cell r="H84" t="str">
            <v>VIGILANTE ARMADO - 12X36 DIURNO</v>
          </cell>
          <cell r="BJ84">
            <v>320.27655636363642</v>
          </cell>
        </row>
        <row r="85">
          <cell r="H85" t="str">
            <v>VIGILANTE ARMADO - 12X36 DIURNO</v>
          </cell>
          <cell r="BJ85">
            <v>0</v>
          </cell>
        </row>
        <row r="86">
          <cell r="H86" t="str">
            <v>VIGILANTE ARMADO - 12X36 DIURNO</v>
          </cell>
          <cell r="BJ86">
            <v>320.27655636363642</v>
          </cell>
        </row>
        <row r="87">
          <cell r="H87" t="str">
            <v>VIGILANTE ARMADO - 220 H</v>
          </cell>
          <cell r="BJ87">
            <v>0</v>
          </cell>
        </row>
        <row r="88">
          <cell r="H88" t="str">
            <v>VIGILANTE ARMADO - 220 H</v>
          </cell>
          <cell r="BJ88">
            <v>415.46412644848493</v>
          </cell>
        </row>
        <row r="89">
          <cell r="H89" t="str">
            <v>VIGILANTE ARMADO - 12X36 DIURNO</v>
          </cell>
          <cell r="BJ89">
            <v>320.27655636363642</v>
          </cell>
        </row>
        <row r="90">
          <cell r="H90" t="str">
            <v>VIGILANTE ARMADO - 12X36 DIURNO</v>
          </cell>
          <cell r="BJ90">
            <v>320.27655636363642</v>
          </cell>
        </row>
        <row r="91">
          <cell r="H91" t="str">
            <v>VIGILANTE ARMADO - 12X36 NOTURNO</v>
          </cell>
          <cell r="BJ91">
            <v>0</v>
          </cell>
        </row>
        <row r="92">
          <cell r="H92" t="str">
            <v>VIGILANTE ARMADO - 220 H</v>
          </cell>
          <cell r="BJ92">
            <v>0</v>
          </cell>
        </row>
        <row r="93">
          <cell r="H93" t="str">
            <v>VIGILANTE ARMADO - 12X36 DIURNO</v>
          </cell>
          <cell r="BJ93">
            <v>320.27655636363642</v>
          </cell>
        </row>
        <row r="94">
          <cell r="H94" t="str">
            <v>VIGILANTE ARMADO - 12X36 DIURNO</v>
          </cell>
          <cell r="BJ94">
            <v>320.27655636363642</v>
          </cell>
        </row>
        <row r="95">
          <cell r="H95" t="str">
            <v>VIGILANTE ARMADO - 12X36 DIURNO</v>
          </cell>
          <cell r="BJ95">
            <v>0</v>
          </cell>
        </row>
        <row r="96">
          <cell r="H96" t="str">
            <v>VIGILANTE ARMADO - 12X36 DIURNO</v>
          </cell>
          <cell r="BJ96">
            <v>320.27655636363642</v>
          </cell>
        </row>
        <row r="97">
          <cell r="H97" t="str">
            <v>VIGILANTE ARMADO - 12X36 DIURNO</v>
          </cell>
          <cell r="BJ97">
            <v>320.27655636363642</v>
          </cell>
        </row>
        <row r="98">
          <cell r="H98" t="str">
            <v>VIGILANTE ARMADO - 220 H</v>
          </cell>
          <cell r="BJ98">
            <v>415.46412644848493</v>
          </cell>
        </row>
        <row r="99">
          <cell r="H99" t="str">
            <v>VIGILANTE ARMADO - 220 H</v>
          </cell>
          <cell r="BJ99">
            <v>0</v>
          </cell>
        </row>
        <row r="100">
          <cell r="H100" t="str">
            <v>VIGILANTE ARMADO - 220 H</v>
          </cell>
          <cell r="BJ100">
            <v>415.46412644848493</v>
          </cell>
        </row>
        <row r="101">
          <cell r="H101" t="str">
            <v>VIGILANTE ARMADO - 220 H</v>
          </cell>
          <cell r="BJ101">
            <v>415.46412644848493</v>
          </cell>
        </row>
        <row r="102">
          <cell r="H102" t="str">
            <v>VIGILANTE ARMADO - 220 H</v>
          </cell>
          <cell r="BJ102">
            <v>415.46412644848493</v>
          </cell>
        </row>
        <row r="103">
          <cell r="H103" t="str">
            <v>VIGILANTE ARMADO - 220 H</v>
          </cell>
          <cell r="BJ103">
            <v>415.46412644848493</v>
          </cell>
        </row>
        <row r="104">
          <cell r="H104" t="str">
            <v>VIGILANTE ARMADO - 12X36 NOTURNO</v>
          </cell>
          <cell r="BJ104">
            <v>383.45838611900837</v>
          </cell>
        </row>
        <row r="105">
          <cell r="H105" t="str">
            <v>VIGILANTE ARMADO - 12X36 NOTURNO</v>
          </cell>
          <cell r="BJ105">
            <v>383.45838611900837</v>
          </cell>
        </row>
        <row r="106">
          <cell r="H106" t="str">
            <v>VIGILANTE ARMADO - 12X36 DIURNO</v>
          </cell>
          <cell r="BJ106">
            <v>320.27655636363642</v>
          </cell>
        </row>
        <row r="107">
          <cell r="H107" t="str">
            <v>VIGILANTE ARMADO - 12X36 DIURNO</v>
          </cell>
          <cell r="BJ107">
            <v>320.27655636363642</v>
          </cell>
        </row>
        <row r="108">
          <cell r="H108" t="str">
            <v>VIGILANTE ARMADO - 12X36 DIURNO</v>
          </cell>
          <cell r="BJ108">
            <v>0</v>
          </cell>
        </row>
        <row r="109">
          <cell r="H109" t="str">
            <v>VIGILANTE ARMADO - 220 H</v>
          </cell>
          <cell r="BJ109">
            <v>415.46412644848493</v>
          </cell>
        </row>
        <row r="110">
          <cell r="H110" t="str">
            <v>VIGILANTE ARMADO - 220 H</v>
          </cell>
          <cell r="BJ110">
            <v>415.46412644848493</v>
          </cell>
        </row>
        <row r="111">
          <cell r="H111" t="str">
            <v>VIGILANTE ARMADO - 220 H</v>
          </cell>
          <cell r="BJ111">
            <v>415.46412644848493</v>
          </cell>
        </row>
        <row r="112">
          <cell r="H112" t="str">
            <v>VIGILANTE ARMADO - 12X36 DIURNO</v>
          </cell>
          <cell r="BJ112">
            <v>320.27655636363642</v>
          </cell>
        </row>
        <row r="113">
          <cell r="H113" t="str">
            <v>VIGILANTE ARMADO - 12X36 DIURNO</v>
          </cell>
          <cell r="BJ113">
            <v>0</v>
          </cell>
        </row>
        <row r="114">
          <cell r="H114" t="str">
            <v>VIGILANTE ARMADO - 12X36 NOTURNO</v>
          </cell>
          <cell r="BJ114">
            <v>383.45838611900837</v>
          </cell>
        </row>
        <row r="115">
          <cell r="H115" t="str">
            <v>VIGILANTE ARMADO - 12X36 DIURNO</v>
          </cell>
          <cell r="BJ115">
            <v>320.27655636363642</v>
          </cell>
        </row>
        <row r="116">
          <cell r="H116" t="str">
            <v>VIGILANTE ARMADO - 12X36 NOTURNO</v>
          </cell>
          <cell r="BJ116">
            <v>383.45838611900837</v>
          </cell>
        </row>
        <row r="117">
          <cell r="H117" t="str">
            <v>VIGILANTE ARMADO - 12X36 NOTURNO</v>
          </cell>
          <cell r="BJ117">
            <v>0</v>
          </cell>
        </row>
        <row r="118">
          <cell r="H118" t="str">
            <v>VIGILANTE ARMADO - 220 H</v>
          </cell>
          <cell r="BJ118">
            <v>0</v>
          </cell>
        </row>
        <row r="119">
          <cell r="H119" t="str">
            <v>VIGILANTE ARMADO - 220 H</v>
          </cell>
          <cell r="BJ119">
            <v>415.46412644848493</v>
          </cell>
        </row>
        <row r="120">
          <cell r="H120" t="str">
            <v>VIGILANTE ARMADO - 220 H</v>
          </cell>
          <cell r="BJ120">
            <v>415.46412644848493</v>
          </cell>
        </row>
        <row r="121">
          <cell r="H121" t="str">
            <v>VIGILANTE ARMADO - 220 H</v>
          </cell>
          <cell r="BJ121">
            <v>0</v>
          </cell>
        </row>
        <row r="122">
          <cell r="H122" t="str">
            <v>VIGILANTE ARMADO - 220 H</v>
          </cell>
          <cell r="BJ122">
            <v>0</v>
          </cell>
        </row>
        <row r="123">
          <cell r="H123" t="str">
            <v>VIGILANTE ARMADO - 220 H</v>
          </cell>
          <cell r="BJ123">
            <v>415.46412644848493</v>
          </cell>
        </row>
        <row r="124">
          <cell r="H124" t="str">
            <v>VIGILANTE ARMADO - 220 H</v>
          </cell>
          <cell r="BJ124">
            <v>415.46412644848493</v>
          </cell>
        </row>
        <row r="125">
          <cell r="H125" t="str">
            <v>VIGILANTE ARMADO - 220 H</v>
          </cell>
          <cell r="BJ125">
            <v>415.46412644848493</v>
          </cell>
        </row>
        <row r="126">
          <cell r="H126" t="str">
            <v>VIGILANTE ARMADO - 220 H</v>
          </cell>
          <cell r="BJ126">
            <v>0</v>
          </cell>
        </row>
        <row r="127">
          <cell r="H127" t="str">
            <v>VIGILANTE ARMADO - 220 H</v>
          </cell>
          <cell r="BJ127">
            <v>415.46412644848493</v>
          </cell>
        </row>
        <row r="128">
          <cell r="H128" t="str">
            <v>VIGILANTE ARMADO - 12X36 DIURNO</v>
          </cell>
          <cell r="BJ128">
            <v>0</v>
          </cell>
        </row>
        <row r="129">
          <cell r="H129" t="str">
            <v>VIGILANTE ARMADO - 220 H</v>
          </cell>
          <cell r="BJ129">
            <v>415.46412644848493</v>
          </cell>
        </row>
        <row r="130">
          <cell r="H130" t="str">
            <v>VIGILANTE ARMADO - 12X36 DIURNO</v>
          </cell>
          <cell r="BJ130">
            <v>320.27655636363642</v>
          </cell>
        </row>
        <row r="131">
          <cell r="H131" t="str">
            <v>VIGILANTE ARMADO - 12X36 NOTURNO</v>
          </cell>
          <cell r="BJ131">
            <v>0</v>
          </cell>
        </row>
        <row r="132">
          <cell r="H132" t="str">
            <v>VIGILANTE ARMADO - 12X36 NOTURNO</v>
          </cell>
          <cell r="BJ132">
            <v>383.45838611900837</v>
          </cell>
        </row>
        <row r="133">
          <cell r="H133" t="str">
            <v>VIGILANTE ARMADO - 12X36 DIURNO</v>
          </cell>
          <cell r="BJ133">
            <v>320.27655636363642</v>
          </cell>
        </row>
        <row r="134">
          <cell r="H134" t="str">
            <v>VIGILANTE ARMADO - 12X36 DIURNO</v>
          </cell>
          <cell r="BJ134">
            <v>0</v>
          </cell>
        </row>
        <row r="135">
          <cell r="H135" t="str">
            <v>VIGILANTE ARMADO - 12X36 NOTURNO</v>
          </cell>
          <cell r="BJ135">
            <v>383.45838611900837</v>
          </cell>
        </row>
        <row r="136">
          <cell r="H136" t="str">
            <v>VIGILANTE ARMADO - 12X36 NOTURNO</v>
          </cell>
          <cell r="BJ136">
            <v>0</v>
          </cell>
        </row>
        <row r="137">
          <cell r="H137" t="str">
            <v>VIGILANTE ARMADO - 220 H</v>
          </cell>
          <cell r="BJ137">
            <v>0</v>
          </cell>
        </row>
        <row r="138">
          <cell r="H138" t="str">
            <v>VIGILANTE ARMADO - 220 H</v>
          </cell>
          <cell r="BJ138">
            <v>415.46412644848493</v>
          </cell>
        </row>
        <row r="139">
          <cell r="H139" t="str">
            <v>VIGILANTE ARMADO - 220 H</v>
          </cell>
          <cell r="BJ139">
            <v>415.46412644848493</v>
          </cell>
        </row>
        <row r="140">
          <cell r="H140" t="str">
            <v>VIGILANTE ARMADO - 220 H</v>
          </cell>
          <cell r="BJ140">
            <v>415.46412644848493</v>
          </cell>
        </row>
        <row r="141">
          <cell r="H141" t="str">
            <v>VIGILANTE ARMADO - 12X36 NOTURNO</v>
          </cell>
          <cell r="BJ141">
            <v>0</v>
          </cell>
        </row>
        <row r="142">
          <cell r="H142" t="str">
            <v>VIGILANTE ARMADO - 12X36 NOTURNO</v>
          </cell>
          <cell r="BJ142">
            <v>0</v>
          </cell>
        </row>
        <row r="143">
          <cell r="H143" t="str">
            <v>VIGILANTE ARMADO - 12X36 NOTURNO</v>
          </cell>
          <cell r="BJ143">
            <v>0</v>
          </cell>
        </row>
        <row r="144">
          <cell r="H144" t="str">
            <v>VIGILANTE ARMADO - 220 H</v>
          </cell>
          <cell r="BJ144">
            <v>415.46412644848493</v>
          </cell>
        </row>
        <row r="145">
          <cell r="H145" t="str">
            <v>VIGILANTE ARMADO - 12X36 NOTURNO</v>
          </cell>
          <cell r="BJ145">
            <v>383.45838611900837</v>
          </cell>
        </row>
        <row r="146">
          <cell r="H146" t="str">
            <v>VIGILANTE ARMADO - 12X36 NOTURNO</v>
          </cell>
          <cell r="BJ146">
            <v>383.45838611900837</v>
          </cell>
        </row>
        <row r="147">
          <cell r="H147" t="str">
            <v>VIGILANTE ARMADO - 12X36 NOTURNO</v>
          </cell>
          <cell r="BJ147">
            <v>0</v>
          </cell>
        </row>
        <row r="148">
          <cell r="H148" t="str">
            <v>VIGILANTE ARMADO - 12X36 DIURNO</v>
          </cell>
          <cell r="BJ148">
            <v>320.27655636363642</v>
          </cell>
        </row>
        <row r="149">
          <cell r="H149" t="str">
            <v>VIGILANTE ARMADO - 12X36 DIURNO</v>
          </cell>
          <cell r="BJ149">
            <v>0</v>
          </cell>
        </row>
        <row r="150">
          <cell r="H150" t="str">
            <v>VIGILANTE ARMADO - 12X36 DIURNO</v>
          </cell>
          <cell r="BJ150">
            <v>320.27655636363642</v>
          </cell>
        </row>
        <row r="151">
          <cell r="H151" t="str">
            <v>VIGILANTE ARMADO - 12X36 DIURNO</v>
          </cell>
          <cell r="BJ151">
            <v>320.27655636363642</v>
          </cell>
        </row>
        <row r="152">
          <cell r="H152" t="str">
            <v>VIGILANTE ARMADO - 12X36 DIURNO</v>
          </cell>
          <cell r="BJ152">
            <v>0</v>
          </cell>
        </row>
        <row r="153">
          <cell r="H153" t="str">
            <v>VIGILANTE ARMADO - 12X36 DIURNO</v>
          </cell>
          <cell r="BJ153">
            <v>320.27655636363642</v>
          </cell>
        </row>
        <row r="154">
          <cell r="H154" t="str">
            <v>VIGILANTE ARMADO - 220 H</v>
          </cell>
          <cell r="BJ154">
            <v>415.46412644848493</v>
          </cell>
        </row>
        <row r="155">
          <cell r="H155" t="str">
            <v>VIGILANTE ARMADO - 12X36 NOTURNO</v>
          </cell>
          <cell r="BJ155">
            <v>383.45838611900837</v>
          </cell>
        </row>
        <row r="156">
          <cell r="H156" t="str">
            <v>VIGILANTE ARMADO - 12X36 NOTURNO</v>
          </cell>
          <cell r="BJ156">
            <v>383.45838611900837</v>
          </cell>
        </row>
        <row r="157">
          <cell r="H157" t="str">
            <v>VIGILANTE ARMADO - 220 H</v>
          </cell>
          <cell r="BJ157">
            <v>415.46412644848493</v>
          </cell>
        </row>
        <row r="158">
          <cell r="H158" t="str">
            <v>VIGILANTE ARMADO - 12X36 DIURNO</v>
          </cell>
          <cell r="BJ158">
            <v>0</v>
          </cell>
        </row>
        <row r="159">
          <cell r="H159" t="str">
            <v>VIGILANTE ARMADO - 12X36 DIURNO</v>
          </cell>
          <cell r="BJ159">
            <v>0</v>
          </cell>
        </row>
        <row r="160">
          <cell r="H160" t="str">
            <v>VIGILANTE ARMADO - 12X36 DIURNO</v>
          </cell>
          <cell r="BJ160">
            <v>320.27655636363642</v>
          </cell>
        </row>
        <row r="161">
          <cell r="H161" t="str">
            <v>VIGILANTE ARMADO - 12X36 DIURNO</v>
          </cell>
          <cell r="BJ161">
            <v>0</v>
          </cell>
        </row>
        <row r="162">
          <cell r="H162" t="str">
            <v>VIGILANTE ARMADO - 12X36 DIURNO</v>
          </cell>
          <cell r="BJ162">
            <v>0</v>
          </cell>
        </row>
        <row r="163">
          <cell r="H163" t="str">
            <v>VIGILANTE ARMADO - 12X36 NOTURNO</v>
          </cell>
          <cell r="BJ163">
            <v>383.45838611900837</v>
          </cell>
        </row>
        <row r="164">
          <cell r="H164" t="str">
            <v>VIGILANTE ARMADO - 12X36 DIURNO</v>
          </cell>
          <cell r="BJ164">
            <v>0</v>
          </cell>
        </row>
        <row r="165">
          <cell r="H165" t="str">
            <v>VIGILANTE ARMADO - 12X36 DIURNO</v>
          </cell>
          <cell r="BJ165">
            <v>0</v>
          </cell>
        </row>
        <row r="166">
          <cell r="H166" t="str">
            <v>VIGILANTE ARMADO - 12X36 DIURNO</v>
          </cell>
          <cell r="BJ166">
            <v>320.27655636363642</v>
          </cell>
        </row>
        <row r="167">
          <cell r="H167" t="str">
            <v>VIGILANTE ARMADO - 12X36 NOTURNO</v>
          </cell>
          <cell r="BJ167">
            <v>0</v>
          </cell>
        </row>
        <row r="168">
          <cell r="H168" t="str">
            <v>VIGILANTE ARMADO - 12X36 NOTURNO</v>
          </cell>
          <cell r="BJ168">
            <v>383.45838611900837</v>
          </cell>
        </row>
        <row r="169">
          <cell r="H169" t="str">
            <v>VIGILANTE ARMADO - 220 H</v>
          </cell>
          <cell r="BJ169">
            <v>415.46412644848493</v>
          </cell>
        </row>
        <row r="170">
          <cell r="H170" t="str">
            <v>VIGILANTE ARMADO - 12X36 NOTURNO</v>
          </cell>
          <cell r="BJ170">
            <v>383.45838611900837</v>
          </cell>
        </row>
        <row r="171">
          <cell r="H171" t="str">
            <v>VIGILANTE ARMADO - 12X36 DIURNO</v>
          </cell>
          <cell r="BJ171">
            <v>320.27655636363642</v>
          </cell>
        </row>
        <row r="172">
          <cell r="H172" t="str">
            <v>VIGILANTE ARMADO - 12X36 DIURNO</v>
          </cell>
          <cell r="BJ172">
            <v>320.27655636363642</v>
          </cell>
        </row>
        <row r="173">
          <cell r="H173" t="str">
            <v>VIGILANTE ARMADO - 12X36 NOTURNO</v>
          </cell>
          <cell r="BJ173">
            <v>383.45838611900837</v>
          </cell>
        </row>
        <row r="174">
          <cell r="H174" t="str">
            <v>VIGILANTE ARMADO - 12X36 NOTURNO</v>
          </cell>
          <cell r="BJ174">
            <v>0</v>
          </cell>
        </row>
        <row r="175">
          <cell r="H175" t="str">
            <v>VIGILANTE ARMADO - 220 H</v>
          </cell>
          <cell r="BJ175">
            <v>415.46412644848493</v>
          </cell>
        </row>
        <row r="176">
          <cell r="H176" t="str">
            <v>VIGILANTE ARMADO - 220 H</v>
          </cell>
          <cell r="BJ176">
            <v>415.46412644848493</v>
          </cell>
        </row>
        <row r="177">
          <cell r="H177" t="str">
            <v>VIGILANTE ARMADO - 220 H</v>
          </cell>
          <cell r="BJ177">
            <v>0</v>
          </cell>
        </row>
        <row r="178">
          <cell r="H178" t="str">
            <v>VIGILANTE ARMADO - 220 H</v>
          </cell>
          <cell r="BJ178">
            <v>0</v>
          </cell>
        </row>
        <row r="179">
          <cell r="H179" t="str">
            <v>VIGILANTE ARMADO - 12X36 DIURNO</v>
          </cell>
          <cell r="BJ179">
            <v>320.27655636363642</v>
          </cell>
        </row>
        <row r="180">
          <cell r="H180" t="str">
            <v>VIGILANTE ARMADO - 12X36 DIURNO</v>
          </cell>
          <cell r="BJ180">
            <v>0</v>
          </cell>
        </row>
        <row r="181">
          <cell r="H181" t="str">
            <v>VIGILANTE ARMADO - 12X36 DIURNO</v>
          </cell>
          <cell r="BJ181">
            <v>0</v>
          </cell>
        </row>
        <row r="182">
          <cell r="H182" t="str">
            <v>VIGILANTE ARMADO - 12X36 DIURNO</v>
          </cell>
          <cell r="BJ182">
            <v>0</v>
          </cell>
        </row>
        <row r="183">
          <cell r="H183" t="str">
            <v>VIGILANTE ARMADO - 12X36 DIURNO</v>
          </cell>
          <cell r="BJ183">
            <v>320.27655636363642</v>
          </cell>
        </row>
        <row r="184">
          <cell r="H184" t="str">
            <v>VIGILANTE ARMADO - 12X36 DIURNO</v>
          </cell>
          <cell r="BJ184">
            <v>320.27655636363642</v>
          </cell>
        </row>
        <row r="185">
          <cell r="H185" t="str">
            <v>VIGILANTE ARMADO - 12X36 NOTURNO</v>
          </cell>
          <cell r="BJ185">
            <v>0</v>
          </cell>
        </row>
        <row r="186">
          <cell r="H186" t="str">
            <v>VIGILANTE ARMADO - 12X36 NOTURNO</v>
          </cell>
          <cell r="BJ186">
            <v>0</v>
          </cell>
        </row>
        <row r="187">
          <cell r="H187" t="str">
            <v>VIGILANTE ARMADO - 12X36 NOTURNO</v>
          </cell>
          <cell r="BJ187">
            <v>383.45838611900837</v>
          </cell>
        </row>
        <row r="188">
          <cell r="H188" t="str">
            <v>VIGILANTE ARMADO - 12X36 NOTURNO</v>
          </cell>
          <cell r="BJ188">
            <v>383.45838611900837</v>
          </cell>
        </row>
        <row r="189">
          <cell r="H189" t="str">
            <v>VIGILANTE ARMADO - 12X36 NOTURNO</v>
          </cell>
          <cell r="BJ189">
            <v>0</v>
          </cell>
        </row>
        <row r="190">
          <cell r="H190" t="str">
            <v>VIGILANTE ARMADO - 12X36 NOTURNO</v>
          </cell>
          <cell r="BJ190">
            <v>383.45838611900837</v>
          </cell>
        </row>
        <row r="191">
          <cell r="H191" t="str">
            <v>VIGILANTE ARMADO - 12X36 DIURNO</v>
          </cell>
          <cell r="BJ191">
            <v>320.27655636363642</v>
          </cell>
        </row>
        <row r="192">
          <cell r="H192" t="str">
            <v>VIGILANTE ARMADO - 12X36 NOTURNO</v>
          </cell>
          <cell r="BJ192">
            <v>383.45838611900837</v>
          </cell>
        </row>
        <row r="193">
          <cell r="H193" t="str">
            <v>VIGILANTE ARMADO - 220 H</v>
          </cell>
          <cell r="BJ193">
            <v>415.46412644848493</v>
          </cell>
        </row>
        <row r="194">
          <cell r="H194" t="str">
            <v>VIGILANTE ARMADO - 12X36 DIURNO</v>
          </cell>
          <cell r="BJ194">
            <v>320.27655636363642</v>
          </cell>
        </row>
        <row r="195">
          <cell r="H195" t="str">
            <v>VIGILANTE ARMADO - 12X36 DIURNO</v>
          </cell>
          <cell r="BJ195">
            <v>320.27655636363642</v>
          </cell>
        </row>
        <row r="196">
          <cell r="H196" t="str">
            <v>VIGILANTE ARMADO - 12X36 NOTURNO</v>
          </cell>
          <cell r="BJ196">
            <v>383.45838611900837</v>
          </cell>
        </row>
        <row r="197">
          <cell r="H197" t="str">
            <v>VIGILANTE ARMADO - 12X36 NOTURNO</v>
          </cell>
          <cell r="BJ197">
            <v>383.45838611900837</v>
          </cell>
        </row>
        <row r="198">
          <cell r="H198" t="str">
            <v>VIGILANTE ARMADO - 12X36 DIURNO</v>
          </cell>
          <cell r="BJ198">
            <v>320.27655636363642</v>
          </cell>
        </row>
        <row r="199">
          <cell r="H199" t="str">
            <v>VIGILANTE ARMADO - 12X36 NOTURNO</v>
          </cell>
          <cell r="BJ199">
            <v>383.45838611900837</v>
          </cell>
        </row>
        <row r="200">
          <cell r="H200" t="str">
            <v>VIGILANTE ARMADO - 12X36 NOTURNO</v>
          </cell>
          <cell r="BJ200">
            <v>383.45838611900837</v>
          </cell>
        </row>
        <row r="201">
          <cell r="H201" t="str">
            <v>VIGILANTE ARMADO - 12X36 DIURNO</v>
          </cell>
          <cell r="BJ201">
            <v>320.27655636363642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439.74</v>
          </cell>
        </row>
        <row r="12">
          <cell r="B12">
            <v>1</v>
          </cell>
          <cell r="F12" t="str">
            <v>VIGILANTE ARMADO - 220 H</v>
          </cell>
          <cell r="R12">
            <v>439.74</v>
          </cell>
        </row>
        <row r="13">
          <cell r="B13">
            <v>1</v>
          </cell>
          <cell r="F13" t="str">
            <v>VIGILANTE ARMADO - 220 H</v>
          </cell>
          <cell r="R13">
            <v>439.74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439.74</v>
          </cell>
        </row>
        <row r="16">
          <cell r="B16">
            <v>0</v>
          </cell>
          <cell r="F16" t="str">
            <v>VIGILANTE ARMADO - 220 H</v>
          </cell>
          <cell r="R16">
            <v>0</v>
          </cell>
        </row>
        <row r="17">
          <cell r="B17">
            <v>1</v>
          </cell>
          <cell r="F17" t="str">
            <v>VIGILANTE ARMADO - 220 H</v>
          </cell>
          <cell r="R17">
            <v>439.74</v>
          </cell>
        </row>
        <row r="18">
          <cell r="B18">
            <v>1</v>
          </cell>
          <cell r="F18" t="str">
            <v>VIGILANTE ARMADO - 12X36 NOTURNO</v>
          </cell>
          <cell r="R18">
            <v>340.79849999999999</v>
          </cell>
        </row>
        <row r="19">
          <cell r="B19">
            <v>0</v>
          </cell>
          <cell r="F19" t="str">
            <v>VIGILANTE ARMADO - 12X36 NOTURNO</v>
          </cell>
          <cell r="R19">
            <v>0</v>
          </cell>
        </row>
        <row r="20">
          <cell r="B20">
            <v>1</v>
          </cell>
          <cell r="F20" t="str">
            <v>VIGILANTE ARMADO - 12X36 NOTURNO</v>
          </cell>
          <cell r="R20">
            <v>340.79849999999999</v>
          </cell>
        </row>
        <row r="21">
          <cell r="B21">
            <v>1</v>
          </cell>
          <cell r="F21" t="str">
            <v>VIGILANTE ARMADO - 12X36 NOTURNO</v>
          </cell>
          <cell r="R21">
            <v>0</v>
          </cell>
        </row>
        <row r="22">
          <cell r="B22">
            <v>1</v>
          </cell>
          <cell r="F22" t="str">
            <v>VIGILANTE ARMADO - 12X36 NOTURNO</v>
          </cell>
          <cell r="R22">
            <v>340.79849999999999</v>
          </cell>
        </row>
        <row r="23">
          <cell r="B23">
            <v>0</v>
          </cell>
          <cell r="F23" t="str">
            <v>VIGILANTE ARMADO - 12X36 DIURNO</v>
          </cell>
          <cell r="R23">
            <v>0</v>
          </cell>
        </row>
        <row r="24">
          <cell r="B24">
            <v>1</v>
          </cell>
          <cell r="F24" t="str">
            <v>VIGILANTE ARMADO - 12X36 DIURNO</v>
          </cell>
          <cell r="R24">
            <v>340.79849999999999</v>
          </cell>
        </row>
        <row r="25">
          <cell r="B25">
            <v>1</v>
          </cell>
          <cell r="F25" t="str">
            <v>VIGILANTE ARMADO - 12X36 NOTURNO</v>
          </cell>
          <cell r="R25">
            <v>340.79849999999999</v>
          </cell>
        </row>
        <row r="26">
          <cell r="B26">
            <v>1</v>
          </cell>
          <cell r="F26" t="str">
            <v>VIGILANTE ARMADO - 12X36 NOTURNO</v>
          </cell>
          <cell r="R26">
            <v>340.79849999999999</v>
          </cell>
        </row>
        <row r="27">
          <cell r="B27">
            <v>0</v>
          </cell>
          <cell r="F27" t="str">
            <v>VIGILANTE ARMADO - 12X36 NOTURNO</v>
          </cell>
          <cell r="R27">
            <v>0</v>
          </cell>
        </row>
        <row r="28">
          <cell r="B28">
            <v>1</v>
          </cell>
          <cell r="F28" t="str">
            <v>VIGILANTE ARMADO - 12X36 DIURNO</v>
          </cell>
          <cell r="R28">
            <v>340.79849999999999</v>
          </cell>
        </row>
        <row r="29">
          <cell r="B29">
            <v>0</v>
          </cell>
          <cell r="F29" t="str">
            <v>VIGILANTE ARMADO - 12X36 NOTURNO</v>
          </cell>
          <cell r="R29">
            <v>0</v>
          </cell>
        </row>
        <row r="30">
          <cell r="B30">
            <v>0</v>
          </cell>
          <cell r="F30" t="str">
            <v>VIGILANTE ARMADO - 12X36 DIURNO</v>
          </cell>
          <cell r="R30">
            <v>0</v>
          </cell>
        </row>
        <row r="31">
          <cell r="B31">
            <v>1</v>
          </cell>
          <cell r="F31" t="str">
            <v>VIGILANTE ARMADO - 12X36 NOTURNO</v>
          </cell>
          <cell r="R31">
            <v>340.79849999999999</v>
          </cell>
        </row>
        <row r="32">
          <cell r="B32">
            <v>1</v>
          </cell>
          <cell r="F32" t="str">
            <v>VIGILANTE ARMADO - 220 H</v>
          </cell>
          <cell r="R32">
            <v>439.74</v>
          </cell>
        </row>
        <row r="33">
          <cell r="B33">
            <v>0</v>
          </cell>
          <cell r="F33" t="str">
            <v>VIGILANTE ARMADO - 220 H</v>
          </cell>
          <cell r="R33">
            <v>0</v>
          </cell>
        </row>
        <row r="34">
          <cell r="B34">
            <v>1</v>
          </cell>
          <cell r="F34" t="str">
            <v>VIGILANTE ARMADO - 12X36 DIURNO</v>
          </cell>
          <cell r="R34">
            <v>340.79849999999999</v>
          </cell>
        </row>
        <row r="35">
          <cell r="B35">
            <v>1</v>
          </cell>
          <cell r="F35" t="str">
            <v>VIGILANTE ARMADO - 220 H</v>
          </cell>
          <cell r="R35">
            <v>439.74</v>
          </cell>
        </row>
        <row r="36">
          <cell r="B36">
            <v>1</v>
          </cell>
          <cell r="F36" t="str">
            <v>VIGILANTE ARMADO - 12X36 NOTURNO</v>
          </cell>
          <cell r="R36">
            <v>340.79849999999999</v>
          </cell>
        </row>
        <row r="37">
          <cell r="B37">
            <v>1</v>
          </cell>
          <cell r="F37" t="str">
            <v>VIGILANTE ARMADO - 12X36 NOTURNO</v>
          </cell>
          <cell r="R37">
            <v>340.79849999999999</v>
          </cell>
        </row>
        <row r="38">
          <cell r="B38">
            <v>0</v>
          </cell>
          <cell r="F38" t="str">
            <v>VIGILANTE ARMADO - 12X36 DIURNO</v>
          </cell>
          <cell r="R38">
            <v>0</v>
          </cell>
        </row>
        <row r="39">
          <cell r="B39">
            <v>1</v>
          </cell>
          <cell r="F39" t="str">
            <v>VIGILANTE ARMADO - 12X36 DIURNO</v>
          </cell>
          <cell r="R39">
            <v>340.79849999999999</v>
          </cell>
        </row>
        <row r="40">
          <cell r="B40">
            <v>0</v>
          </cell>
          <cell r="F40" t="str">
            <v>VIGILANTE ARMADO - 12X36 DIURNO</v>
          </cell>
          <cell r="R40">
            <v>0</v>
          </cell>
        </row>
        <row r="41">
          <cell r="B41">
            <v>0</v>
          </cell>
          <cell r="F41" t="str">
            <v>VIGILANTE ARMADO - 12X36 DIURNO</v>
          </cell>
          <cell r="R41">
            <v>0</v>
          </cell>
        </row>
        <row r="42">
          <cell r="B42">
            <v>1</v>
          </cell>
          <cell r="F42" t="str">
            <v>VIGILANTE ARMADO - 12X36 DIURNO</v>
          </cell>
          <cell r="R42">
            <v>340.79849999999999</v>
          </cell>
        </row>
        <row r="43">
          <cell r="B43">
            <v>0</v>
          </cell>
          <cell r="F43" t="str">
            <v>VIGILANTE ARMADO - 12X36 DIURNO</v>
          </cell>
          <cell r="R43">
            <v>0</v>
          </cell>
        </row>
        <row r="44">
          <cell r="B44">
            <v>1</v>
          </cell>
          <cell r="F44" t="str">
            <v>VIGILANTE ARMADO - 12X36 DIURNO</v>
          </cell>
          <cell r="R44">
            <v>340.79849999999999</v>
          </cell>
        </row>
        <row r="45">
          <cell r="B45">
            <v>1</v>
          </cell>
          <cell r="F45" t="str">
            <v>VIGILANTE ARMADO - 12X36 DIURNO</v>
          </cell>
          <cell r="R45">
            <v>340.79849999999999</v>
          </cell>
        </row>
        <row r="46">
          <cell r="B46">
            <v>0</v>
          </cell>
          <cell r="F46" t="str">
            <v>VIGILANTE ARMADO - 12X36 DIURNO</v>
          </cell>
          <cell r="R46">
            <v>0</v>
          </cell>
        </row>
        <row r="47">
          <cell r="B47">
            <v>0</v>
          </cell>
          <cell r="F47" t="str">
            <v>VIGILANTE ARMADO - 12X36 DIURNO</v>
          </cell>
          <cell r="R47">
            <v>0</v>
          </cell>
        </row>
        <row r="48">
          <cell r="B48">
            <v>1</v>
          </cell>
          <cell r="F48" t="str">
            <v>VIGILANTE ARMADO - 12X36 DIURNO</v>
          </cell>
          <cell r="R48">
            <v>340.79849999999999</v>
          </cell>
        </row>
        <row r="49">
          <cell r="B49">
            <v>0</v>
          </cell>
          <cell r="F49" t="str">
            <v>VIGILANTE ARMADO - 220 H</v>
          </cell>
          <cell r="R49">
            <v>0</v>
          </cell>
        </row>
        <row r="50">
          <cell r="B50">
            <v>1</v>
          </cell>
          <cell r="F50" t="str">
            <v>VIGILANTE ARMADO - 220 H</v>
          </cell>
          <cell r="R50">
            <v>439.74</v>
          </cell>
        </row>
        <row r="51">
          <cell r="B51">
            <v>1</v>
          </cell>
          <cell r="F51" t="str">
            <v>VIGILANTE ARMADO - 12X36 NOTURNO</v>
          </cell>
          <cell r="R51">
            <v>340.79849999999999</v>
          </cell>
        </row>
        <row r="52">
          <cell r="B52">
            <v>1</v>
          </cell>
          <cell r="F52" t="str">
            <v>VIGILANTE ARMADO - 220 H</v>
          </cell>
          <cell r="R52">
            <v>439.74</v>
          </cell>
        </row>
        <row r="53">
          <cell r="B53">
            <v>0</v>
          </cell>
          <cell r="F53" t="str">
            <v>VIGILANTE ARMADO - 220 H</v>
          </cell>
          <cell r="R53">
            <v>0</v>
          </cell>
        </row>
        <row r="54">
          <cell r="B54">
            <v>0</v>
          </cell>
          <cell r="F54" t="str">
            <v>VIGILANTE ARMADO - 12X36 DIURNO</v>
          </cell>
          <cell r="R54">
            <v>0</v>
          </cell>
        </row>
        <row r="55">
          <cell r="B55">
            <v>1</v>
          </cell>
          <cell r="F55" t="str">
            <v>VIGILANTE ARMADO - 220 H</v>
          </cell>
          <cell r="R55">
            <v>439.74</v>
          </cell>
        </row>
        <row r="56">
          <cell r="B56">
            <v>0</v>
          </cell>
          <cell r="F56" t="str">
            <v>VIGILANTE ARMADO - 12X36 DIURNO</v>
          </cell>
          <cell r="R56">
            <v>0</v>
          </cell>
        </row>
        <row r="57">
          <cell r="B57">
            <v>1</v>
          </cell>
          <cell r="F57" t="str">
            <v>VIGILANTE ARMADO - 12X36 DIURNO</v>
          </cell>
          <cell r="R57">
            <v>340.79849999999999</v>
          </cell>
        </row>
        <row r="58">
          <cell r="B58">
            <v>1</v>
          </cell>
          <cell r="F58" t="str">
            <v>VIGILANTE ARMADO - 12X36 DIURNO</v>
          </cell>
          <cell r="R58">
            <v>340.79849999999999</v>
          </cell>
        </row>
        <row r="59">
          <cell r="B59">
            <v>1</v>
          </cell>
          <cell r="F59" t="str">
            <v>VIGILANTE ARMADO - 220 H</v>
          </cell>
          <cell r="R59">
            <v>439.74</v>
          </cell>
        </row>
        <row r="60">
          <cell r="B60">
            <v>0</v>
          </cell>
          <cell r="F60" t="str">
            <v>VIGILANTE ARMADO - 220 H</v>
          </cell>
          <cell r="R60">
            <v>0</v>
          </cell>
        </row>
        <row r="61">
          <cell r="B61">
            <v>0</v>
          </cell>
          <cell r="F61" t="str">
            <v>VIGILANTE ARMADO - 12X36 DIURNO</v>
          </cell>
          <cell r="R61">
            <v>0</v>
          </cell>
        </row>
        <row r="62">
          <cell r="B62">
            <v>1</v>
          </cell>
          <cell r="F62" t="str">
            <v>VIGILANTE ARMADO - 12X36 DIURNO</v>
          </cell>
          <cell r="R62">
            <v>340.79849999999999</v>
          </cell>
        </row>
        <row r="63">
          <cell r="B63">
            <v>1</v>
          </cell>
          <cell r="F63" t="str">
            <v>VIGILANTE ARMADO - 220 H</v>
          </cell>
          <cell r="R63">
            <v>439.74</v>
          </cell>
        </row>
        <row r="64">
          <cell r="B64">
            <v>0</v>
          </cell>
          <cell r="F64" t="str">
            <v>VIGILANTE ARMADO - 12X36 NOTURNO</v>
          </cell>
          <cell r="R64">
            <v>0</v>
          </cell>
        </row>
        <row r="65">
          <cell r="B65">
            <v>1</v>
          </cell>
          <cell r="F65" t="str">
            <v>VIGILANTE ARMADO - 12X36 DIURNO</v>
          </cell>
          <cell r="R65">
            <v>340.79849999999999</v>
          </cell>
        </row>
        <row r="66">
          <cell r="B66">
            <v>0</v>
          </cell>
          <cell r="F66" t="str">
            <v>VIGILANTE ARMADO - 12X36 DIURNO</v>
          </cell>
          <cell r="R66">
            <v>0</v>
          </cell>
        </row>
        <row r="67">
          <cell r="B67">
            <v>1</v>
          </cell>
          <cell r="F67" t="str">
            <v>VIGILANTE ARMADO - 12X36 DIURNO</v>
          </cell>
          <cell r="R67">
            <v>340.79849999999999</v>
          </cell>
        </row>
        <row r="68">
          <cell r="B68">
            <v>0</v>
          </cell>
          <cell r="F68" t="str">
            <v>VIGILANTE ARMADO - 12X36 DIURNO</v>
          </cell>
          <cell r="R68">
            <v>0</v>
          </cell>
        </row>
        <row r="69">
          <cell r="B69">
            <v>1</v>
          </cell>
          <cell r="F69" t="str">
            <v>VIGILANTE ARMADO - 220 H</v>
          </cell>
          <cell r="R69">
            <v>439.74</v>
          </cell>
        </row>
        <row r="70">
          <cell r="B70">
            <v>0</v>
          </cell>
          <cell r="F70" t="str">
            <v>VIGILANTE ARMADO - 12X36 DIURNO</v>
          </cell>
          <cell r="R70">
            <v>0</v>
          </cell>
        </row>
        <row r="71">
          <cell r="B71">
            <v>1</v>
          </cell>
          <cell r="F71" t="str">
            <v>VIGILANTE ARMADO - 12X36 DIURNO</v>
          </cell>
          <cell r="R71">
            <v>340.79849999999999</v>
          </cell>
        </row>
        <row r="72">
          <cell r="B72">
            <v>1</v>
          </cell>
          <cell r="F72" t="str">
            <v>VIGILANTE ARMADO - 12X36 NOTURNO</v>
          </cell>
          <cell r="R72">
            <v>340.79849999999999</v>
          </cell>
        </row>
        <row r="73">
          <cell r="B73">
            <v>0</v>
          </cell>
          <cell r="F73" t="str">
            <v>VIGILANTE ARMADO - 12X36 NOTURNO</v>
          </cell>
          <cell r="R73">
            <v>0</v>
          </cell>
        </row>
        <row r="74">
          <cell r="B74">
            <v>0</v>
          </cell>
          <cell r="F74" t="str">
            <v>VIGILANTE ARMADO - 12X36 DIURNO</v>
          </cell>
          <cell r="R74">
            <v>0</v>
          </cell>
        </row>
        <row r="75">
          <cell r="B75">
            <v>0</v>
          </cell>
          <cell r="F75" t="str">
            <v>VIGILANTE ARMADO - 12X36 DIURNO</v>
          </cell>
          <cell r="R75">
            <v>0</v>
          </cell>
        </row>
        <row r="76">
          <cell r="B76">
            <v>0</v>
          </cell>
          <cell r="F76" t="str">
            <v>VIGILANTE ARMADO - 12X36 DIURNO</v>
          </cell>
          <cell r="R76">
            <v>0</v>
          </cell>
        </row>
        <row r="77">
          <cell r="B77">
            <v>1</v>
          </cell>
          <cell r="F77" t="str">
            <v>VIGILANTE ARMADO - 12X36 DIURNO</v>
          </cell>
          <cell r="R77">
            <v>340.79849999999999</v>
          </cell>
        </row>
        <row r="78">
          <cell r="B78">
            <v>1</v>
          </cell>
          <cell r="F78" t="str">
            <v>VIGILANTE ARMADO - 12X36 NOTURNO</v>
          </cell>
          <cell r="R78">
            <v>340.79849999999999</v>
          </cell>
        </row>
        <row r="79">
          <cell r="B79">
            <v>0</v>
          </cell>
          <cell r="F79" t="str">
            <v>VIGILANTE ARMADO - 12X36 NOTURNO</v>
          </cell>
          <cell r="R79">
            <v>0</v>
          </cell>
        </row>
        <row r="80">
          <cell r="B80">
            <v>0</v>
          </cell>
          <cell r="F80" t="str">
            <v>VIGILANTE ARMADO - 12X36 DIURNO</v>
          </cell>
          <cell r="R80">
            <v>0</v>
          </cell>
        </row>
        <row r="81">
          <cell r="B81">
            <v>1</v>
          </cell>
          <cell r="F81" t="str">
            <v>VIGILANTE ARMADO - 12X36 DIURNO</v>
          </cell>
          <cell r="R81">
            <v>340.79849999999999</v>
          </cell>
        </row>
        <row r="82">
          <cell r="B82">
            <v>0</v>
          </cell>
          <cell r="F82" t="str">
            <v>VIGILANTE ARMADO - 12X36 NOTURNO</v>
          </cell>
          <cell r="R82">
            <v>0</v>
          </cell>
        </row>
        <row r="83">
          <cell r="B83">
            <v>1</v>
          </cell>
          <cell r="F83" t="str">
            <v>VIGILANTE ARMADO - 12X36 NOTURNO</v>
          </cell>
          <cell r="R83">
            <v>340.79849999999999</v>
          </cell>
        </row>
        <row r="84">
          <cell r="B84">
            <v>1</v>
          </cell>
          <cell r="F84" t="str">
            <v>VIGILANTE ARMADO - 12X36 DIURNO</v>
          </cell>
          <cell r="R84">
            <v>340.79849999999999</v>
          </cell>
        </row>
        <row r="85">
          <cell r="B85">
            <v>0</v>
          </cell>
          <cell r="F85" t="str">
            <v>VIGILANTE ARMADO - 12X36 DIURNO</v>
          </cell>
          <cell r="R85">
            <v>0</v>
          </cell>
        </row>
        <row r="86">
          <cell r="B86">
            <v>1</v>
          </cell>
          <cell r="F86" t="str">
            <v>VIGILANTE ARMADO - 12X36 DIURNO</v>
          </cell>
          <cell r="R86">
            <v>340.79849999999999</v>
          </cell>
        </row>
        <row r="87">
          <cell r="B87">
            <v>0</v>
          </cell>
          <cell r="F87" t="str">
            <v>VIGILANTE ARMADO - 220 H</v>
          </cell>
          <cell r="R87">
            <v>0</v>
          </cell>
        </row>
        <row r="88">
          <cell r="B88">
            <v>1</v>
          </cell>
          <cell r="F88" t="str">
            <v>VIGILANTE ARMADO - 220 H</v>
          </cell>
          <cell r="R88">
            <v>439.74</v>
          </cell>
        </row>
        <row r="89">
          <cell r="B89">
            <v>1</v>
          </cell>
          <cell r="F89" t="str">
            <v>VIGILANTE ARMADO - 12X36 DIURNO</v>
          </cell>
          <cell r="R89">
            <v>340.79849999999999</v>
          </cell>
        </row>
        <row r="90">
          <cell r="B90">
            <v>1</v>
          </cell>
          <cell r="F90" t="str">
            <v>VIGILANTE ARMADO - 12X36 DIURNO</v>
          </cell>
          <cell r="R90">
            <v>340.79849999999999</v>
          </cell>
        </row>
        <row r="91">
          <cell r="B91">
            <v>0</v>
          </cell>
          <cell r="F91" t="str">
            <v>VIGILANTE ARMADO - 12X36 NOTURNO</v>
          </cell>
          <cell r="R91">
            <v>0</v>
          </cell>
        </row>
        <row r="92">
          <cell r="B92">
            <v>0</v>
          </cell>
          <cell r="F92" t="str">
            <v>VIGILANTE ARMADO - 220 H</v>
          </cell>
          <cell r="R92">
            <v>0</v>
          </cell>
        </row>
        <row r="93">
          <cell r="B93">
            <v>1</v>
          </cell>
          <cell r="F93" t="str">
            <v>VIGILANTE ARMADO - 12X36 DIURNO</v>
          </cell>
          <cell r="R93">
            <v>340.79849999999999</v>
          </cell>
        </row>
        <row r="94">
          <cell r="B94">
            <v>1</v>
          </cell>
          <cell r="F94" t="str">
            <v>VIGILANTE ARMADO - 12X36 DIURNO</v>
          </cell>
          <cell r="R94">
            <v>340.79849999999999</v>
          </cell>
        </row>
        <row r="95">
          <cell r="B95">
            <v>0</v>
          </cell>
          <cell r="F95" t="str">
            <v>VIGILANTE ARMADO - 12X36 DIURNO</v>
          </cell>
          <cell r="R95">
            <v>0</v>
          </cell>
        </row>
        <row r="96">
          <cell r="B96">
            <v>1</v>
          </cell>
          <cell r="F96" t="str">
            <v>VIGILANTE ARMADO - 12X36 DIURNO</v>
          </cell>
          <cell r="R96">
            <v>340.79849999999999</v>
          </cell>
        </row>
        <row r="97">
          <cell r="B97">
            <v>1</v>
          </cell>
          <cell r="F97" t="str">
            <v>VIGILANTE ARMADO - 12X36 DIURNO</v>
          </cell>
          <cell r="R97">
            <v>340.79849999999999</v>
          </cell>
        </row>
        <row r="98">
          <cell r="B98">
            <v>1</v>
          </cell>
          <cell r="F98" t="str">
            <v>VIGILANTE ARMADO - 220 H</v>
          </cell>
          <cell r="R98">
            <v>439.74</v>
          </cell>
        </row>
        <row r="99">
          <cell r="B99">
            <v>0</v>
          </cell>
          <cell r="F99" t="str">
            <v>VIGILANTE ARMADO - 220 H</v>
          </cell>
          <cell r="R99">
            <v>0</v>
          </cell>
        </row>
        <row r="100">
          <cell r="B100">
            <v>1</v>
          </cell>
          <cell r="F100" t="str">
            <v>VIGILANTE ARMADO - 220 H</v>
          </cell>
          <cell r="R100">
            <v>439.74</v>
          </cell>
        </row>
        <row r="101">
          <cell r="B101">
            <v>1</v>
          </cell>
          <cell r="F101" t="str">
            <v>VIGILANTE ARMADO - 220 H</v>
          </cell>
          <cell r="R101">
            <v>439.74</v>
          </cell>
        </row>
        <row r="102">
          <cell r="B102">
            <v>1</v>
          </cell>
          <cell r="F102" t="str">
            <v>VIGILANTE ARMADO - 220 H</v>
          </cell>
          <cell r="R102">
            <v>439.74</v>
          </cell>
        </row>
        <row r="103">
          <cell r="B103">
            <v>1</v>
          </cell>
          <cell r="F103" t="str">
            <v>VIGILANTE ARMADO - 220 H</v>
          </cell>
          <cell r="R103">
            <v>439.74</v>
          </cell>
        </row>
        <row r="104">
          <cell r="B104">
            <v>1</v>
          </cell>
          <cell r="F104" t="str">
            <v>VIGILANTE ARMADO - 12X36 NOTURNO</v>
          </cell>
          <cell r="R104">
            <v>340.79849999999999</v>
          </cell>
        </row>
        <row r="105">
          <cell r="B105">
            <v>1</v>
          </cell>
          <cell r="F105" t="str">
            <v>VIGILANTE ARMADO - 12X36 NOTURNO</v>
          </cell>
          <cell r="R105">
            <v>340.79849999999999</v>
          </cell>
        </row>
        <row r="106">
          <cell r="B106">
            <v>1</v>
          </cell>
          <cell r="F106" t="str">
            <v>VIGILANTE ARMADO - 12X36 DIURNO</v>
          </cell>
          <cell r="R106">
            <v>340.79849999999999</v>
          </cell>
        </row>
        <row r="107">
          <cell r="B107">
            <v>1</v>
          </cell>
          <cell r="F107" t="str">
            <v>VIGILANTE ARMADO - 12X36 DIURNO</v>
          </cell>
          <cell r="R107">
            <v>340.79849999999999</v>
          </cell>
        </row>
        <row r="108">
          <cell r="B108">
            <v>0</v>
          </cell>
          <cell r="F108" t="str">
            <v>VIGILANTE ARMADO - 12X36 DIURNO</v>
          </cell>
          <cell r="R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439.74</v>
          </cell>
        </row>
        <row r="110">
          <cell r="B110">
            <v>1</v>
          </cell>
          <cell r="F110" t="str">
            <v>VIGILANTE ARMADO - 220 H</v>
          </cell>
          <cell r="R110">
            <v>439.74</v>
          </cell>
        </row>
        <row r="111">
          <cell r="B111">
            <v>1</v>
          </cell>
          <cell r="F111" t="str">
            <v>VIGILANTE ARMADO - 220 H</v>
          </cell>
          <cell r="R111">
            <v>439.74</v>
          </cell>
        </row>
        <row r="112">
          <cell r="B112">
            <v>1</v>
          </cell>
          <cell r="F112" t="str">
            <v>VIGILANTE ARMADO - 12X36 DIURNO</v>
          </cell>
          <cell r="R112">
            <v>340.79849999999999</v>
          </cell>
        </row>
        <row r="113">
          <cell r="B113">
            <v>0</v>
          </cell>
          <cell r="F113" t="str">
            <v>VIGILANTE ARMADO - 12X36 DIURNO</v>
          </cell>
          <cell r="R113">
            <v>0</v>
          </cell>
        </row>
        <row r="114">
          <cell r="B114">
            <v>1</v>
          </cell>
          <cell r="F114" t="str">
            <v>VIGILANTE ARMADO - 12X36 NOTURNO</v>
          </cell>
          <cell r="R114">
            <v>340.79849999999999</v>
          </cell>
        </row>
        <row r="115">
          <cell r="B115">
            <v>1</v>
          </cell>
          <cell r="F115" t="str">
            <v>VIGILANTE ARMADO - 12X36 DIURNO</v>
          </cell>
          <cell r="R115">
            <v>340.79849999999999</v>
          </cell>
        </row>
        <row r="116">
          <cell r="B116">
            <v>1</v>
          </cell>
          <cell r="F116" t="str">
            <v>VIGILANTE ARMADO - 12X36 NOTURNO</v>
          </cell>
          <cell r="R116">
            <v>340.79849999999999</v>
          </cell>
        </row>
        <row r="117">
          <cell r="B117">
            <v>0</v>
          </cell>
          <cell r="F117" t="str">
            <v>VIGILANTE ARMADO - 12X36 NOTURNO</v>
          </cell>
          <cell r="R117">
            <v>0</v>
          </cell>
        </row>
        <row r="118">
          <cell r="B118">
            <v>0</v>
          </cell>
          <cell r="F118" t="str">
            <v>VIGILANTE ARMADO - 220 H</v>
          </cell>
          <cell r="R118">
            <v>0</v>
          </cell>
        </row>
        <row r="119">
          <cell r="B119">
            <v>1</v>
          </cell>
          <cell r="F119" t="str">
            <v>VIGILANTE ARMADO - 220 H</v>
          </cell>
          <cell r="R119">
            <v>439.74</v>
          </cell>
        </row>
        <row r="120">
          <cell r="B120">
            <v>1</v>
          </cell>
          <cell r="F120" t="str">
            <v>VIGILANTE ARMADO - 220 H</v>
          </cell>
          <cell r="R120">
            <v>439.74</v>
          </cell>
        </row>
        <row r="121">
          <cell r="B121">
            <v>0</v>
          </cell>
          <cell r="F121" t="str">
            <v>VIGILANTE ARMADO - 220 H</v>
          </cell>
          <cell r="R121">
            <v>0</v>
          </cell>
        </row>
        <row r="122">
          <cell r="B122">
            <v>0</v>
          </cell>
          <cell r="F122" t="str">
            <v>VIGILANTE ARMADO - 220 H</v>
          </cell>
          <cell r="R122">
            <v>0</v>
          </cell>
        </row>
        <row r="123">
          <cell r="B123">
            <v>1</v>
          </cell>
          <cell r="F123" t="str">
            <v>VIGILANTE ARMADO - 220 H</v>
          </cell>
          <cell r="R123">
            <v>439.74</v>
          </cell>
        </row>
        <row r="124">
          <cell r="B124">
            <v>1</v>
          </cell>
          <cell r="F124" t="str">
            <v>VIGILANTE ARMADO - 220 H</v>
          </cell>
          <cell r="R124">
            <v>439.74</v>
          </cell>
        </row>
        <row r="125">
          <cell r="B125">
            <v>1</v>
          </cell>
          <cell r="F125" t="str">
            <v>VIGILANTE ARMADO - 220 H</v>
          </cell>
          <cell r="R125">
            <v>439.74</v>
          </cell>
        </row>
        <row r="126">
          <cell r="B126">
            <v>0</v>
          </cell>
          <cell r="F126" t="str">
            <v>VIGILANTE ARMADO - 220 H</v>
          </cell>
          <cell r="R126">
            <v>0</v>
          </cell>
        </row>
        <row r="127">
          <cell r="B127">
            <v>1</v>
          </cell>
          <cell r="F127" t="str">
            <v>VIGILANTE ARMADO - 220 H</v>
          </cell>
          <cell r="R127">
            <v>439.74</v>
          </cell>
        </row>
        <row r="128">
          <cell r="B128">
            <v>0</v>
          </cell>
          <cell r="F128" t="str">
            <v>VIGILANTE ARMADO - 12X36 DIURNO</v>
          </cell>
          <cell r="R128">
            <v>0</v>
          </cell>
        </row>
        <row r="129">
          <cell r="B129">
            <v>1</v>
          </cell>
          <cell r="F129" t="str">
            <v>VIGILANTE ARMADO - 220 H</v>
          </cell>
          <cell r="R129">
            <v>439.74</v>
          </cell>
        </row>
        <row r="130">
          <cell r="B130">
            <v>1</v>
          </cell>
          <cell r="F130" t="str">
            <v>VIGILANTE ARMADO - 12X36 DIURNO</v>
          </cell>
          <cell r="R130">
            <v>340.79849999999999</v>
          </cell>
        </row>
        <row r="131">
          <cell r="B131">
            <v>0</v>
          </cell>
          <cell r="F131" t="str">
            <v>VIGILANTE ARMADO - 12X36 NOTURNO</v>
          </cell>
          <cell r="R131">
            <v>0</v>
          </cell>
        </row>
        <row r="132">
          <cell r="B132">
            <v>1</v>
          </cell>
          <cell r="F132" t="str">
            <v>VIGILANTE ARMADO - 12X36 NOTURNO</v>
          </cell>
          <cell r="R132">
            <v>340.79849999999999</v>
          </cell>
        </row>
        <row r="133">
          <cell r="B133">
            <v>1</v>
          </cell>
          <cell r="F133" t="str">
            <v>VIGILANTE ARMADO - 12X36 DIURNO</v>
          </cell>
          <cell r="R133">
            <v>340.79849999999999</v>
          </cell>
        </row>
        <row r="134">
          <cell r="B134">
            <v>0</v>
          </cell>
          <cell r="F134" t="str">
            <v>VIGILANTE ARMADO - 12X36 DIURNO</v>
          </cell>
          <cell r="R134">
            <v>0</v>
          </cell>
        </row>
        <row r="135">
          <cell r="B135">
            <v>1</v>
          </cell>
          <cell r="F135" t="str">
            <v>VIGILANTE ARMADO - 12X36 NOTURNO</v>
          </cell>
          <cell r="R135">
            <v>340.79849999999999</v>
          </cell>
        </row>
        <row r="136">
          <cell r="B136">
            <v>0</v>
          </cell>
          <cell r="F136" t="str">
            <v>VIGILANTE ARMADO - 12X36 NOTURNO</v>
          </cell>
          <cell r="R136">
            <v>0</v>
          </cell>
        </row>
        <row r="137">
          <cell r="B137">
            <v>0</v>
          </cell>
          <cell r="F137" t="str">
            <v>VIGILANTE ARMADO - 220 H</v>
          </cell>
          <cell r="R137">
            <v>0</v>
          </cell>
        </row>
        <row r="138">
          <cell r="B138">
            <v>1</v>
          </cell>
          <cell r="F138" t="str">
            <v>VIGILANTE ARMADO - 220 H</v>
          </cell>
          <cell r="R138">
            <v>439.74</v>
          </cell>
        </row>
        <row r="139">
          <cell r="B139">
            <v>1</v>
          </cell>
          <cell r="F139" t="str">
            <v>VIGILANTE ARMADO - 220 H</v>
          </cell>
          <cell r="R139">
            <v>439.74</v>
          </cell>
        </row>
        <row r="140">
          <cell r="B140">
            <v>1</v>
          </cell>
          <cell r="F140" t="str">
            <v>VIGILANTE ARMADO - 220 H</v>
          </cell>
          <cell r="R140">
            <v>439.74</v>
          </cell>
        </row>
        <row r="141">
          <cell r="B141">
            <v>0</v>
          </cell>
          <cell r="F141" t="str">
            <v>VIGILANTE ARMADO - 12X36 NOTURNO</v>
          </cell>
          <cell r="R141">
            <v>0</v>
          </cell>
        </row>
        <row r="142">
          <cell r="B142">
            <v>0</v>
          </cell>
          <cell r="F142" t="str">
            <v>VIGILANTE ARMADO - 12X36 NOTURNO</v>
          </cell>
          <cell r="R142">
            <v>0</v>
          </cell>
        </row>
        <row r="143">
          <cell r="B143">
            <v>0</v>
          </cell>
          <cell r="F143" t="str">
            <v>VIGILANTE ARMADO - 12X36 NOTURNO</v>
          </cell>
          <cell r="R143">
            <v>0</v>
          </cell>
        </row>
        <row r="144">
          <cell r="B144">
            <v>1</v>
          </cell>
          <cell r="F144" t="str">
            <v>VIGILANTE ARMADO - 220 H</v>
          </cell>
          <cell r="R144">
            <v>439.74</v>
          </cell>
        </row>
        <row r="145">
          <cell r="B145">
            <v>1</v>
          </cell>
          <cell r="F145" t="str">
            <v>VIGILANTE ARMADO - 12X36 NOTURNO</v>
          </cell>
          <cell r="R145">
            <v>340.79849999999999</v>
          </cell>
        </row>
        <row r="146">
          <cell r="B146">
            <v>1</v>
          </cell>
          <cell r="F146" t="str">
            <v>VIGILANTE ARMADO - 12X36 NOTURNO</v>
          </cell>
          <cell r="R146">
            <v>340.79849999999999</v>
          </cell>
        </row>
        <row r="147">
          <cell r="B147">
            <v>0</v>
          </cell>
          <cell r="F147" t="str">
            <v>VIGILANTE ARMADO - 12X36 NOTURNO</v>
          </cell>
          <cell r="R147">
            <v>0</v>
          </cell>
        </row>
        <row r="148">
          <cell r="B148">
            <v>1</v>
          </cell>
          <cell r="F148" t="str">
            <v>VIGILANTE ARMADO - 12X36 DIURNO</v>
          </cell>
          <cell r="R148">
            <v>340.79849999999999</v>
          </cell>
        </row>
        <row r="149">
          <cell r="B149">
            <v>0</v>
          </cell>
          <cell r="F149" t="str">
            <v>VIGILANTE ARMADO - 12X36 DIURNO</v>
          </cell>
          <cell r="R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340.79849999999999</v>
          </cell>
        </row>
        <row r="151">
          <cell r="B151">
            <v>1</v>
          </cell>
          <cell r="F151" t="str">
            <v>VIGILANTE ARMADO - 12X36 DIURNO</v>
          </cell>
          <cell r="R151">
            <v>340.79849999999999</v>
          </cell>
        </row>
        <row r="152">
          <cell r="B152">
            <v>0</v>
          </cell>
          <cell r="F152" t="str">
            <v>VIGILANTE ARMADO - 12X36 DIURNO</v>
          </cell>
          <cell r="R152">
            <v>0</v>
          </cell>
        </row>
        <row r="153">
          <cell r="B153">
            <v>1</v>
          </cell>
          <cell r="F153" t="str">
            <v>VIGILANTE ARMADO - 12X36 DIURNO</v>
          </cell>
          <cell r="R153">
            <v>340.79849999999999</v>
          </cell>
        </row>
        <row r="154">
          <cell r="B154">
            <v>1</v>
          </cell>
          <cell r="F154" t="str">
            <v>VIGILANTE ARMADO - 220 H</v>
          </cell>
          <cell r="R154">
            <v>439.74</v>
          </cell>
        </row>
        <row r="155">
          <cell r="B155">
            <v>1</v>
          </cell>
          <cell r="F155" t="str">
            <v>VIGILANTE ARMADO - 12X36 NOTURNO</v>
          </cell>
          <cell r="R155">
            <v>340.79849999999999</v>
          </cell>
        </row>
        <row r="156">
          <cell r="B156">
            <v>1</v>
          </cell>
          <cell r="F156" t="str">
            <v>VIGILANTE ARMADO - 12X36 NOTURNO</v>
          </cell>
          <cell r="R156">
            <v>340.79849999999999</v>
          </cell>
        </row>
        <row r="157">
          <cell r="B157">
            <v>1</v>
          </cell>
          <cell r="F157" t="str">
            <v>VIGILANTE ARMADO - 220 H</v>
          </cell>
          <cell r="R157">
            <v>439.74</v>
          </cell>
        </row>
        <row r="158">
          <cell r="B158">
            <v>0</v>
          </cell>
          <cell r="F158" t="str">
            <v>VIGILANTE ARMADO - 12X36 DIURNO</v>
          </cell>
          <cell r="R158">
            <v>0</v>
          </cell>
        </row>
        <row r="159">
          <cell r="B159">
            <v>0</v>
          </cell>
          <cell r="F159" t="str">
            <v>VIGILANTE ARMADO - 12X36 DIURNO</v>
          </cell>
          <cell r="R159">
            <v>0</v>
          </cell>
        </row>
        <row r="160">
          <cell r="B160">
            <v>1</v>
          </cell>
          <cell r="F160" t="str">
            <v>VIGILANTE ARMADO - 12X36 DIURNO</v>
          </cell>
          <cell r="R160">
            <v>340.79849999999999</v>
          </cell>
        </row>
        <row r="161">
          <cell r="B161">
            <v>0</v>
          </cell>
          <cell r="F161" t="str">
            <v>VIGILANTE ARMADO - 12X36 DIURNO</v>
          </cell>
          <cell r="R161">
            <v>0</v>
          </cell>
        </row>
        <row r="162">
          <cell r="B162">
            <v>0</v>
          </cell>
          <cell r="F162" t="str">
            <v>VIGILANTE ARMADO - 12X36 DIURNO</v>
          </cell>
          <cell r="R162">
            <v>0</v>
          </cell>
        </row>
        <row r="163">
          <cell r="B163">
            <v>1</v>
          </cell>
          <cell r="F163" t="str">
            <v>VIGILANTE ARMADO - 12X36 NOTURNO</v>
          </cell>
          <cell r="R163">
            <v>340.79849999999999</v>
          </cell>
        </row>
        <row r="164">
          <cell r="B164">
            <v>0</v>
          </cell>
          <cell r="F164" t="str">
            <v>VIGILANTE ARMADO - 12X36 DIURNO</v>
          </cell>
          <cell r="R164">
            <v>0</v>
          </cell>
        </row>
        <row r="165">
          <cell r="B165">
            <v>0</v>
          </cell>
          <cell r="F165" t="str">
            <v>VIGILANTE ARMADO - 12X36 DIURNO</v>
          </cell>
          <cell r="R165">
            <v>0</v>
          </cell>
        </row>
        <row r="166">
          <cell r="B166">
            <v>1</v>
          </cell>
          <cell r="F166" t="str">
            <v>VIGILANTE ARMADO - 12X36 DIURNO</v>
          </cell>
          <cell r="R166">
            <v>340.79849999999999</v>
          </cell>
        </row>
        <row r="167">
          <cell r="B167">
            <v>0</v>
          </cell>
          <cell r="F167" t="str">
            <v>VIGILANTE ARMADO - 12X36 NOTURNO</v>
          </cell>
          <cell r="R167">
            <v>0</v>
          </cell>
        </row>
        <row r="168">
          <cell r="B168">
            <v>1</v>
          </cell>
          <cell r="F168" t="str">
            <v>VIGILANTE ARMADO - 12X36 NOTURNO</v>
          </cell>
          <cell r="R168">
            <v>340.79849999999999</v>
          </cell>
        </row>
        <row r="169">
          <cell r="B169">
            <v>1</v>
          </cell>
          <cell r="F169" t="str">
            <v>VIGILANTE ARMADO - 220 H</v>
          </cell>
          <cell r="R169">
            <v>439.74</v>
          </cell>
        </row>
        <row r="170">
          <cell r="B170">
            <v>1</v>
          </cell>
          <cell r="F170" t="str">
            <v>VIGILANTE ARMADO - 12X36 NOTURNO</v>
          </cell>
          <cell r="R170">
            <v>340.79849999999999</v>
          </cell>
        </row>
        <row r="171">
          <cell r="B171">
            <v>1</v>
          </cell>
          <cell r="F171" t="str">
            <v>VIGILANTE ARMADO - 12X36 DIURNO</v>
          </cell>
          <cell r="R171">
            <v>340.79849999999999</v>
          </cell>
        </row>
        <row r="172">
          <cell r="B172">
            <v>1</v>
          </cell>
          <cell r="F172" t="str">
            <v>VIGILANTE ARMADO - 12X36 DIURNO</v>
          </cell>
          <cell r="R172">
            <v>340.79849999999999</v>
          </cell>
        </row>
        <row r="173">
          <cell r="B173">
            <v>1</v>
          </cell>
          <cell r="F173" t="str">
            <v>VIGILANTE ARMADO - 12X36 NOTURNO</v>
          </cell>
          <cell r="R173">
            <v>340.79849999999999</v>
          </cell>
        </row>
        <row r="174">
          <cell r="B174">
            <v>0</v>
          </cell>
          <cell r="F174" t="str">
            <v>VIGILANTE ARMADO - 12X36 NOTURNO</v>
          </cell>
          <cell r="R174">
            <v>0</v>
          </cell>
        </row>
        <row r="175">
          <cell r="B175">
            <v>1</v>
          </cell>
          <cell r="F175" t="str">
            <v>VIGILANTE ARMADO - 220 H</v>
          </cell>
          <cell r="R175">
            <v>439.74</v>
          </cell>
        </row>
        <row r="176">
          <cell r="B176">
            <v>1</v>
          </cell>
          <cell r="F176" t="str">
            <v>VIGILANTE ARMADO - 220 H</v>
          </cell>
          <cell r="R176">
            <v>439.74</v>
          </cell>
        </row>
        <row r="177">
          <cell r="B177">
            <v>0</v>
          </cell>
          <cell r="F177" t="str">
            <v>VIGILANTE ARMADO - 220 H</v>
          </cell>
          <cell r="R177">
            <v>0</v>
          </cell>
        </row>
        <row r="178">
          <cell r="B178">
            <v>0</v>
          </cell>
          <cell r="F178" t="str">
            <v>VIGILANTE ARMADO - 220 H</v>
          </cell>
          <cell r="R178">
            <v>0</v>
          </cell>
        </row>
        <row r="179">
          <cell r="B179">
            <v>1</v>
          </cell>
          <cell r="F179" t="str">
            <v>VIGILANTE ARMADO - 12X36 DIURNO</v>
          </cell>
          <cell r="R179">
            <v>340.79849999999999</v>
          </cell>
        </row>
        <row r="180">
          <cell r="B180">
            <v>0</v>
          </cell>
          <cell r="F180" t="str">
            <v>VIGILANTE ARMADO - 12X36 DIURNO</v>
          </cell>
          <cell r="R180">
            <v>0</v>
          </cell>
        </row>
        <row r="181">
          <cell r="B181">
            <v>0</v>
          </cell>
          <cell r="F181" t="str">
            <v>VIGILANTE ARMADO - 12X36 DIURNO</v>
          </cell>
          <cell r="R181">
            <v>0</v>
          </cell>
        </row>
        <row r="182">
          <cell r="B182">
            <v>0</v>
          </cell>
          <cell r="F182" t="str">
            <v>VIGILANTE ARMADO - 12X36 DIURNO</v>
          </cell>
          <cell r="R182">
            <v>0</v>
          </cell>
        </row>
        <row r="183">
          <cell r="B183">
            <v>1</v>
          </cell>
          <cell r="F183" t="str">
            <v>VIGILANTE ARMADO - 12X36 DIURNO</v>
          </cell>
          <cell r="R183">
            <v>340.79849999999999</v>
          </cell>
        </row>
        <row r="184">
          <cell r="B184">
            <v>1</v>
          </cell>
          <cell r="F184" t="str">
            <v>VIGILANTE ARMADO - 12X36 DIURNO</v>
          </cell>
          <cell r="R184">
            <v>340.79849999999999</v>
          </cell>
        </row>
        <row r="185">
          <cell r="B185">
            <v>0</v>
          </cell>
          <cell r="F185" t="str">
            <v>VIGILANTE ARMADO - 12X36 NOTURNO</v>
          </cell>
          <cell r="R185">
            <v>0</v>
          </cell>
        </row>
        <row r="186">
          <cell r="B186">
            <v>0</v>
          </cell>
          <cell r="F186" t="str">
            <v>VIGILANTE ARMADO - 12X36 NOTURNO</v>
          </cell>
          <cell r="R186">
            <v>0</v>
          </cell>
        </row>
        <row r="187">
          <cell r="B187">
            <v>1</v>
          </cell>
          <cell r="F187" t="str">
            <v>VIGILANTE ARMADO - 12X36 NOTURNO</v>
          </cell>
          <cell r="R187">
            <v>340.79849999999999</v>
          </cell>
        </row>
        <row r="188">
          <cell r="B188">
            <v>1</v>
          </cell>
          <cell r="F188" t="str">
            <v>VIGILANTE ARMADO - 12X36 NOTURNO</v>
          </cell>
          <cell r="R188">
            <v>340.79849999999999</v>
          </cell>
        </row>
        <row r="189">
          <cell r="B189">
            <v>0</v>
          </cell>
          <cell r="F189" t="str">
            <v>VIGILANTE ARMADO - 12X36 NOTURNO</v>
          </cell>
          <cell r="R189">
            <v>0</v>
          </cell>
        </row>
        <row r="190">
          <cell r="B190">
            <v>1</v>
          </cell>
          <cell r="F190" t="str">
            <v>VIGILANTE ARMADO - 12X36 NOTURNO</v>
          </cell>
          <cell r="R190">
            <v>340.79849999999999</v>
          </cell>
        </row>
        <row r="191">
          <cell r="B191">
            <v>1</v>
          </cell>
          <cell r="F191" t="str">
            <v>VIGILANTE ARMADO - 12X36 DIURNO</v>
          </cell>
          <cell r="R191">
            <v>340.79849999999999</v>
          </cell>
        </row>
        <row r="192">
          <cell r="B192">
            <v>1</v>
          </cell>
          <cell r="F192" t="str">
            <v>VIGILANTE ARMADO - 12X36 NOTURNO</v>
          </cell>
          <cell r="R192">
            <v>340.79849999999999</v>
          </cell>
        </row>
        <row r="193">
          <cell r="B193">
            <v>1</v>
          </cell>
          <cell r="F193" t="str">
            <v>VIGILANTE ARMADO - 220 H</v>
          </cell>
          <cell r="R193">
            <v>439.74</v>
          </cell>
        </row>
        <row r="194">
          <cell r="B194">
            <v>1</v>
          </cell>
          <cell r="F194" t="str">
            <v>VIGILANTE ARMADO - 12X36 DIURNO</v>
          </cell>
          <cell r="R194">
            <v>340.79849999999999</v>
          </cell>
        </row>
        <row r="195">
          <cell r="B195">
            <v>1</v>
          </cell>
          <cell r="F195" t="str">
            <v>VIGILANTE ARMADO - 12X36 DIURNO</v>
          </cell>
          <cell r="R195">
            <v>340.79849999999999</v>
          </cell>
        </row>
        <row r="196">
          <cell r="B196">
            <v>1</v>
          </cell>
          <cell r="F196" t="str">
            <v>VIGILANTE ARMADO - 12X36 NOTURNO</v>
          </cell>
          <cell r="R196">
            <v>340.79849999999999</v>
          </cell>
        </row>
        <row r="197">
          <cell r="B197">
            <v>1</v>
          </cell>
          <cell r="F197" t="str">
            <v>VIGILANTE ARMADO - 12X36 NOTURNO</v>
          </cell>
          <cell r="R197">
            <v>340.79849999999999</v>
          </cell>
        </row>
        <row r="198">
          <cell r="B198">
            <v>1</v>
          </cell>
          <cell r="F198" t="str">
            <v>VIGILANTE ARMADO - 12X36 DIURNO</v>
          </cell>
          <cell r="R198">
            <v>340.79849999999999</v>
          </cell>
        </row>
        <row r="199">
          <cell r="B199">
            <v>1</v>
          </cell>
          <cell r="F199" t="str">
            <v>VIGILANTE ARMADO - 12X36 NOTURNO</v>
          </cell>
          <cell r="R199">
            <v>340.79849999999999</v>
          </cell>
        </row>
        <row r="200">
          <cell r="B200">
            <v>1</v>
          </cell>
          <cell r="F200" t="str">
            <v>VIGILANTE ARMADO - 12X36 NOTURNO</v>
          </cell>
          <cell r="R200">
            <v>340.79849999999999</v>
          </cell>
        </row>
        <row r="201">
          <cell r="B201">
            <v>1</v>
          </cell>
          <cell r="F201" t="str">
            <v>VIGILANTE ARMADO - 12X36 DIURNO</v>
          </cell>
          <cell r="R201">
            <v>340.79849999999999</v>
          </cell>
        </row>
        <row r="202">
          <cell r="B202">
            <v>0</v>
          </cell>
          <cell r="F202">
            <v>0</v>
          </cell>
        </row>
        <row r="203">
          <cell r="B203">
            <v>0</v>
          </cell>
          <cell r="F203">
            <v>0</v>
          </cell>
        </row>
        <row r="204">
          <cell r="B204">
            <v>0</v>
          </cell>
        </row>
        <row r="205">
          <cell r="B205" t="str">
            <v>LEGENDA DE CORES</v>
          </cell>
        </row>
        <row r="206">
          <cell r="B206">
            <v>0</v>
          </cell>
        </row>
        <row r="207">
          <cell r="B207" t="str">
            <v>AFASTADO</v>
          </cell>
        </row>
        <row r="213">
          <cell r="B213" t="str">
            <v>FOI DEFINIDO QUE A METODOLOGIA DO CÁLCULO DE DIAS PARA VA E VT SERÁ IGUAL A "DIAS (20) MENOS DIAS ÚTEIS NÃO TRABALHADOS"</v>
          </cell>
        </row>
        <row r="214">
          <cell r="B214" t="str">
            <v xml:space="preserve">INICIALMENTE, QUANDO HOUVER FALTAS, FÉRIAS, AFASTAMENTOS, ETC, COM SUBSTITUTO, OS DIAS TRABALHADOS PELO SUBSTITUTO PODERÃO SER LANÇADOS NO TITULAR. </v>
          </cell>
        </row>
        <row r="215">
          <cell r="B215" t="str">
            <v>COM RELAÇÃO AO VALE TRANSPORTE, O DESCONTO DE 6% TERÁ SEMPRE DE SER PROPORCIONALIZADO PELOS DIAS TRABALHADOS NO MÊS (ISSO PARA O TITULAR E O SUBSTITUTO, SE HOUVER)</v>
          </cell>
        </row>
        <row r="216">
          <cell r="B216" t="str">
            <v>COM RELAÇÃO AO VALE TRANSPORTE, NAS FÉRIAS E FALTAS COM SUBSTITUTO, A REGRA É SEGUIR O TITULAR. SE ELE RECEBE O SUBSTITUTO RECEBE. SE NÃO RECEBE, O SUBSTITUTO NÃO RECEBE.</v>
          </cell>
        </row>
        <row r="217">
          <cell r="B217" t="str">
            <v>COM RELAÇÃO AO VALE TRANSPORTE, NAS LICENÇAS MATERNIDADE OU INSS E NAS DEMISSÕES,  A REGRA É SEGUIR O SUBSTITUTO OU NOVO CONTRATADO.</v>
          </cell>
        </row>
        <row r="218">
          <cell r="B218" t="str">
            <v>COM RELAÇÃO AO VALE TRANSPORTE, NO MÊS DA DEMISSÃO COM NOVO CONTRATADO,  SÓ PODE HAVER UM DESCONTO DE R$ 1,00  (POR DEFINIÇÃO SERÁ O DEMITIDO) POR POSTO DE TRABALHO.</v>
          </cell>
        </row>
        <row r="219">
          <cell r="B219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415.46412644848493</v>
          </cell>
        </row>
        <row r="13">
          <cell r="H13" t="str">
            <v>VIGILANTE ARMADO - 220 H</v>
          </cell>
          <cell r="BJ13">
            <v>0</v>
          </cell>
        </row>
        <row r="14">
          <cell r="H14" t="str">
            <v>VIGILANTE ARMADO - 220 H</v>
          </cell>
          <cell r="BJ14">
            <v>415.46412644848493</v>
          </cell>
        </row>
        <row r="15">
          <cell r="H15" t="str">
            <v>VIGILANTE ARMADO - 220 H</v>
          </cell>
          <cell r="BJ15">
            <v>0</v>
          </cell>
        </row>
        <row r="16">
          <cell r="H16" t="str">
            <v>VIGILANTE ARMADO - 220 H</v>
          </cell>
          <cell r="BJ16">
            <v>0</v>
          </cell>
        </row>
        <row r="17">
          <cell r="H17" t="str">
            <v>VIGILANTE ARMADO - 220 H</v>
          </cell>
          <cell r="BJ17">
            <v>415.46412644848493</v>
          </cell>
        </row>
        <row r="18">
          <cell r="H18" t="str">
            <v>VIGILANTE ARMADO - 220 H</v>
          </cell>
          <cell r="BJ18">
            <v>415.46412644848493</v>
          </cell>
        </row>
        <row r="19">
          <cell r="H19" t="str">
            <v>VIGILANTE ARMADO - 12X36 DIURNO</v>
          </cell>
          <cell r="BJ19">
            <v>0</v>
          </cell>
        </row>
        <row r="20">
          <cell r="H20" t="str">
            <v>VIGILANTE ARMADO - 12X36 NOTURNO</v>
          </cell>
          <cell r="BJ20">
            <v>0</v>
          </cell>
        </row>
        <row r="21">
          <cell r="H21" t="str">
            <v>VIGILANTE ARMADO - 12X36 DIURNO</v>
          </cell>
          <cell r="BJ21">
            <v>320.27655636363642</v>
          </cell>
        </row>
        <row r="22">
          <cell r="H22" t="str">
            <v>VIGILANTE ARMADO - 12X36 DIURNO</v>
          </cell>
          <cell r="BJ22">
            <v>320.27655636363642</v>
          </cell>
        </row>
        <row r="23">
          <cell r="H23" t="str">
            <v>VIGILANTE ARMADO - 12X36 DIURNO</v>
          </cell>
          <cell r="BJ23">
            <v>0</v>
          </cell>
        </row>
        <row r="24">
          <cell r="H24" t="str">
            <v>VIGILANTE ARMADO - 220 H</v>
          </cell>
          <cell r="BJ24">
            <v>494.78501434710751</v>
          </cell>
        </row>
        <row r="25">
          <cell r="H25" t="str">
            <v>VIGILANTE ARMADO - 12X36 DIURNO</v>
          </cell>
          <cell r="BJ25">
            <v>321.98469799757584</v>
          </cell>
        </row>
        <row r="26">
          <cell r="H26" t="str">
            <v>VIGILANTE ARMADO - 12X36 DIURNO</v>
          </cell>
          <cell r="BJ26">
            <v>0</v>
          </cell>
        </row>
        <row r="27">
          <cell r="H27" t="str">
            <v>VIGILANTE ARMADO - 220 H</v>
          </cell>
          <cell r="BJ27">
            <v>413.26007272727276</v>
          </cell>
        </row>
        <row r="28">
          <cell r="H28" t="str">
            <v>VIGILANTE ARMADO - 12X36 DIURNO</v>
          </cell>
          <cell r="BJ28">
            <v>320.27655636363642</v>
          </cell>
        </row>
        <row r="29">
          <cell r="H29" t="str">
            <v>VIGILANTE ARMADO - 220 H</v>
          </cell>
          <cell r="BJ29">
            <v>415.46412644848493</v>
          </cell>
        </row>
        <row r="30">
          <cell r="H30" t="str">
            <v>VIGILANTE ARMADO - 220 H</v>
          </cell>
          <cell r="BJ30">
            <v>0</v>
          </cell>
        </row>
        <row r="31">
          <cell r="H31" t="str">
            <v>VIGILANTE ARMADO - 12X36 DIURNO</v>
          </cell>
          <cell r="BJ31">
            <v>320.27655636363642</v>
          </cell>
        </row>
        <row r="32">
          <cell r="H32" t="str">
            <v>VIGILANTE ARMADO - 12X36 DIURNO</v>
          </cell>
          <cell r="BJ32">
            <v>383.45838611900837</v>
          </cell>
        </row>
        <row r="33">
          <cell r="H33" t="str">
            <v>VIGILANTE ARMADO - 220 H</v>
          </cell>
          <cell r="BJ33">
            <v>413.26007272727276</v>
          </cell>
        </row>
        <row r="34">
          <cell r="H34" t="str">
            <v>VIGILANTE ARMADO - 12X36 NOTURNO</v>
          </cell>
          <cell r="BJ34">
            <v>321.98469799757584</v>
          </cell>
        </row>
        <row r="35">
          <cell r="H35" t="str">
            <v>VIGILANTE ARMADO - 12X36 DIURNO</v>
          </cell>
          <cell r="BJ35">
            <v>320.27655636363642</v>
          </cell>
        </row>
        <row r="36">
          <cell r="H36" t="str">
            <v>VIGILANTE ARMADO - 12X36 NOTURNO</v>
          </cell>
          <cell r="BJ36">
            <v>383.45838611900837</v>
          </cell>
        </row>
        <row r="37">
          <cell r="H37" t="str">
            <v>VIGILANTE ARMADO - 12X36 NOTURNO</v>
          </cell>
          <cell r="BJ37">
            <v>383.45838611900837</v>
          </cell>
        </row>
        <row r="38">
          <cell r="H38" t="str">
            <v>VIGILANTE ARMADO - 12X36 DIURNO</v>
          </cell>
          <cell r="BJ38">
            <v>383.45838611900837</v>
          </cell>
        </row>
        <row r="39">
          <cell r="H39" t="str">
            <v>VIGILANTE ARMADO - 12X36 NOTURNO</v>
          </cell>
          <cell r="BJ39">
            <v>320.27655636363642</v>
          </cell>
        </row>
        <row r="40">
          <cell r="H40" t="str">
            <v>VIGILANTE ARMADO - 12X36 DIURNO</v>
          </cell>
          <cell r="BJ40">
            <v>320.27655636363642</v>
          </cell>
        </row>
        <row r="41">
          <cell r="H41" t="str">
            <v>VIGILANTE ARMADO - 220 H</v>
          </cell>
          <cell r="BJ41">
            <v>415.46412644848493</v>
          </cell>
        </row>
        <row r="42">
          <cell r="H42" t="str">
            <v>VIGILANTE ARMADO - 220 H</v>
          </cell>
          <cell r="BJ42">
            <v>413.26007272727276</v>
          </cell>
        </row>
        <row r="43">
          <cell r="H43" t="str">
            <v>VIGILANTE ARMADO - 12X36 DIURNO</v>
          </cell>
          <cell r="BJ43">
            <v>383.45838611900837</v>
          </cell>
        </row>
        <row r="44">
          <cell r="H44" t="str">
            <v>VIGILANTE ARMADO - 12X36 DIURNO</v>
          </cell>
          <cell r="BJ44">
            <v>383.45838611900837</v>
          </cell>
        </row>
        <row r="45">
          <cell r="H45" t="str">
            <v>VIGILANTE ARMADO - 12X36 DIURNO</v>
          </cell>
          <cell r="BJ45">
            <v>0</v>
          </cell>
        </row>
        <row r="46">
          <cell r="H46" t="str">
            <v>VIGILANTE ARMADO - 220 H</v>
          </cell>
          <cell r="BJ46">
            <v>415.46412644848493</v>
          </cell>
        </row>
        <row r="47">
          <cell r="H47" t="str">
            <v>VIGILANTE ARMADO - 12X36 DIURNO</v>
          </cell>
          <cell r="BJ47">
            <v>383.45838611900837</v>
          </cell>
        </row>
        <row r="48">
          <cell r="H48" t="str">
            <v>VIGILANTE ARMADO - 220 H</v>
          </cell>
          <cell r="BJ48">
            <v>415.46412644848493</v>
          </cell>
        </row>
        <row r="49">
          <cell r="H49" t="str">
            <v>VIGILANTE ARMADO - 12X36 NOTURNO</v>
          </cell>
          <cell r="BJ49">
            <v>321.98469799757584</v>
          </cell>
        </row>
        <row r="50">
          <cell r="H50" t="str">
            <v>VIGILANTE ARMADO - 12X36 DIURNO</v>
          </cell>
          <cell r="BJ50">
            <v>320.27655636363642</v>
          </cell>
        </row>
        <row r="51">
          <cell r="H51" t="str">
            <v>VIGILANTE ARMADO - 12X36 DIURNO</v>
          </cell>
          <cell r="BJ51">
            <v>320.27655636363642</v>
          </cell>
        </row>
        <row r="52">
          <cell r="H52" t="str">
            <v>VIGILANTE ARMADO - 12X36 NOTURNO</v>
          </cell>
          <cell r="BJ52">
            <v>320.27655636363642</v>
          </cell>
        </row>
        <row r="53">
          <cell r="H53" t="str">
            <v>VIGILANTE ARMADO - 220 H</v>
          </cell>
          <cell r="BJ53">
            <v>415.46412644848493</v>
          </cell>
        </row>
        <row r="54">
          <cell r="H54" t="str">
            <v>VIGILANTE ARMADO - 12X36 NOTURNO</v>
          </cell>
          <cell r="BJ54">
            <v>320.27655636363642</v>
          </cell>
        </row>
        <row r="55">
          <cell r="H55" t="str">
            <v>VIGILANTE ARMADO - 12X36 DIURNO</v>
          </cell>
          <cell r="BJ55">
            <v>383.45838611900837</v>
          </cell>
        </row>
        <row r="56">
          <cell r="H56" t="str">
            <v>VIGILANTE ARMADO - 12X36 NOTURNO</v>
          </cell>
          <cell r="BJ56">
            <v>320.27655636363642</v>
          </cell>
        </row>
        <row r="57">
          <cell r="H57" t="str">
            <v>VIGILANTE ARMADO - 12X36 DIURNO</v>
          </cell>
          <cell r="BJ57">
            <v>321.98469799757584</v>
          </cell>
        </row>
        <row r="58">
          <cell r="H58" t="str">
            <v>VIGILANTE ARMADO - 12X36 NOTURNO</v>
          </cell>
          <cell r="BJ58">
            <v>383.45838611900837</v>
          </cell>
        </row>
        <row r="59">
          <cell r="H59" t="str">
            <v>VIGILANTE ARMADO - 12X36 NOTURNO</v>
          </cell>
          <cell r="BJ59">
            <v>320.27655636363642</v>
          </cell>
        </row>
        <row r="60">
          <cell r="H60" t="str">
            <v>VIGILANTE ARMADO - 12X36 DIURNO</v>
          </cell>
          <cell r="BJ60">
            <v>383.45838611900837</v>
          </cell>
        </row>
        <row r="61">
          <cell r="H61" t="str">
            <v>VIGILANTE ARMADO - 12X36 DIURNO</v>
          </cell>
          <cell r="BJ61">
            <v>320.27655636363642</v>
          </cell>
        </row>
        <row r="62">
          <cell r="H62" t="str">
            <v>VIGILANTE ARMADO - 220 H</v>
          </cell>
          <cell r="BJ62">
            <v>413.26007272727276</v>
          </cell>
        </row>
        <row r="63">
          <cell r="H63" t="str">
            <v>VIGILANTE ARMADO - 12X36 NOTURNO</v>
          </cell>
          <cell r="BJ63">
            <v>320.27655636363642</v>
          </cell>
        </row>
        <row r="64">
          <cell r="H64" t="str">
            <v>VIGILANTE ARMADO - 12X36 DIURNO</v>
          </cell>
          <cell r="BJ64">
            <v>320.27655636363642</v>
          </cell>
        </row>
        <row r="65">
          <cell r="H65" t="str">
            <v>VIGILANTE ARMADO - 12X36 NOTURNO</v>
          </cell>
          <cell r="BJ65">
            <v>321.98469799757584</v>
          </cell>
        </row>
        <row r="66">
          <cell r="H66" t="str">
            <v>VIGILANTE ARMADO - 12X36 NOTURNO</v>
          </cell>
          <cell r="BJ66">
            <v>320.27655636363642</v>
          </cell>
        </row>
        <row r="67">
          <cell r="H67" t="str">
            <v>VIGILANTE ARMADO - 12X36 DIURNO</v>
          </cell>
          <cell r="BJ67">
            <v>320.27655636363642</v>
          </cell>
        </row>
        <row r="68">
          <cell r="H68" t="str">
            <v>VIGILANTE ARMADO - 12X36 NOTURNO</v>
          </cell>
          <cell r="BJ68">
            <v>321.98469799757584</v>
          </cell>
        </row>
        <row r="69">
          <cell r="H69" t="str">
            <v>VIGILANTE ARMADO - 220 H</v>
          </cell>
          <cell r="BJ69">
            <v>413.26007272727276</v>
          </cell>
        </row>
        <row r="70">
          <cell r="H70" t="str">
            <v>VIGILANTE ARMADO - 12X36 DIURNO</v>
          </cell>
          <cell r="BJ70">
            <v>320.27655636363642</v>
          </cell>
        </row>
        <row r="71">
          <cell r="H71" t="str">
            <v>VIGILANTE ARMADO - 12X36 DIURNO</v>
          </cell>
          <cell r="BJ71">
            <v>0</v>
          </cell>
        </row>
        <row r="72">
          <cell r="H72" t="str">
            <v>VIGILANTE ARMADO - 12X36 DIURNO</v>
          </cell>
          <cell r="BJ72">
            <v>320.27655636363642</v>
          </cell>
        </row>
        <row r="73">
          <cell r="H73" t="str">
            <v>VIGILANTE ARMADO - 220 H</v>
          </cell>
          <cell r="BJ73">
            <v>415.46412644848493</v>
          </cell>
        </row>
        <row r="74">
          <cell r="H74" t="str">
            <v>VIGILANTE ARMADO - 12X36 DIURNO</v>
          </cell>
          <cell r="BJ74">
            <v>321.98469799757584</v>
          </cell>
        </row>
        <row r="75">
          <cell r="H75" t="str">
            <v>VIGILANTE ARMADO - 12X36 DIURNO</v>
          </cell>
          <cell r="BJ75">
            <v>321.98469799757584</v>
          </cell>
        </row>
        <row r="76">
          <cell r="H76" t="str">
            <v>VIGILANTE ARMADO - 220 H</v>
          </cell>
          <cell r="BJ76">
            <v>415.46412644848493</v>
          </cell>
        </row>
        <row r="77">
          <cell r="H77" t="str">
            <v>VIGILANTE ARMADO - 220 H</v>
          </cell>
          <cell r="BJ77">
            <v>415.46412644848493</v>
          </cell>
        </row>
        <row r="78">
          <cell r="H78" t="str">
            <v>VIGILANTE ARMADO - 220 H</v>
          </cell>
          <cell r="BJ78">
            <v>415.46412644848493</v>
          </cell>
        </row>
        <row r="79">
          <cell r="H79" t="str">
            <v>VIGILANTE ARMADO - 12X36 NOTURNO</v>
          </cell>
          <cell r="BJ79">
            <v>383.45838611900837</v>
          </cell>
        </row>
        <row r="80">
          <cell r="H80" t="str">
            <v>VIGILANTE ARMADO - 12X36 NOTURNO</v>
          </cell>
          <cell r="BJ80">
            <v>383.45838611900837</v>
          </cell>
        </row>
        <row r="81">
          <cell r="H81" t="str">
            <v>VIGILANTE ARMADO - 12X36 DIURNO</v>
          </cell>
          <cell r="BJ81">
            <v>320.27655636363642</v>
          </cell>
        </row>
        <row r="82">
          <cell r="H82" t="str">
            <v>VIGILANTE ARMADO - 12X36 DIURNO</v>
          </cell>
          <cell r="BJ82">
            <v>320.27655636363642</v>
          </cell>
        </row>
        <row r="83">
          <cell r="H83" t="str">
            <v>VIGILANTE ARMADO - 220 H</v>
          </cell>
          <cell r="BJ83">
            <v>415.46412644848493</v>
          </cell>
        </row>
        <row r="84">
          <cell r="H84" t="str">
            <v>VIGILANTE ARMADO - 220 H</v>
          </cell>
          <cell r="BJ84">
            <v>0</v>
          </cell>
        </row>
        <row r="85">
          <cell r="H85" t="str">
            <v>VIGILANTE ARMADO - 220 H</v>
          </cell>
          <cell r="BJ85">
            <v>415.46412644848493</v>
          </cell>
        </row>
        <row r="86">
          <cell r="H86" t="str">
            <v>VIGILANTE ARMADO - 220 H</v>
          </cell>
          <cell r="BJ86">
            <v>415.46412644848493</v>
          </cell>
        </row>
        <row r="87">
          <cell r="H87" t="str">
            <v>VIGILANTE ARMADO - 12X36 DIURNO</v>
          </cell>
          <cell r="BJ87">
            <v>320.27655636363642</v>
          </cell>
        </row>
        <row r="88">
          <cell r="H88" t="str">
            <v>VIGILANTE ARMADO - 12X36 DIURNO</v>
          </cell>
          <cell r="BJ88">
            <v>0</v>
          </cell>
        </row>
        <row r="89">
          <cell r="H89" t="str">
            <v>VIGILANTE ARMADO - 12X36 NOTURNO</v>
          </cell>
          <cell r="BJ89">
            <v>383.45838611900837</v>
          </cell>
        </row>
        <row r="90">
          <cell r="H90" t="str">
            <v>VIGILANTE ARMADO - 12X36 NOTURNO</v>
          </cell>
          <cell r="BJ90">
            <v>0</v>
          </cell>
        </row>
        <row r="91">
          <cell r="H91" t="str">
            <v>VIGILANTE ARMADO - 12X36 DIURNO</v>
          </cell>
          <cell r="BJ91">
            <v>320.27655636363642</v>
          </cell>
        </row>
        <row r="92">
          <cell r="H92" t="str">
            <v>VIGILANTE ARMADO - 12X36 NOTURNO</v>
          </cell>
          <cell r="BJ92">
            <v>383.45838611900837</v>
          </cell>
        </row>
        <row r="93">
          <cell r="H93" t="str">
            <v>VIGILANTE ARMADO - 220 H</v>
          </cell>
          <cell r="BJ93">
            <v>415.46412644848493</v>
          </cell>
        </row>
        <row r="94">
          <cell r="H94" t="str">
            <v>VIGILANTE ARMADO - 220 H</v>
          </cell>
          <cell r="BJ94">
            <v>415.46412644848493</v>
          </cell>
        </row>
        <row r="95">
          <cell r="H95" t="str">
            <v>VIGILANTE ARMADO - 220 H</v>
          </cell>
          <cell r="BJ95">
            <v>0</v>
          </cell>
        </row>
        <row r="96">
          <cell r="H96" t="str">
            <v>VIGILANTE ARMADO - 220 H</v>
          </cell>
          <cell r="BJ96">
            <v>415.46412644848493</v>
          </cell>
        </row>
        <row r="97">
          <cell r="H97" t="str">
            <v>VIGILANTE ARMADO - 220 H</v>
          </cell>
          <cell r="BJ97">
            <v>415.46412644848493</v>
          </cell>
        </row>
        <row r="98">
          <cell r="H98" t="str">
            <v>VIGILANTE ARMADO - 220 H</v>
          </cell>
          <cell r="BJ98">
            <v>415.46412644848493</v>
          </cell>
        </row>
        <row r="99">
          <cell r="H99" t="str">
            <v>VIGILANTE ARMADO - 220 H</v>
          </cell>
          <cell r="BJ99">
            <v>415.46412644848493</v>
          </cell>
        </row>
        <row r="100">
          <cell r="H100" t="str">
            <v>VIGILANTE ARMADO - 220 H</v>
          </cell>
          <cell r="BJ100">
            <v>415.46412644848493</v>
          </cell>
        </row>
        <row r="101">
          <cell r="H101" t="str">
            <v>VIGILANTE ARMADO - 12X36 NOTURNO</v>
          </cell>
          <cell r="BJ101">
            <v>383.45838611900837</v>
          </cell>
        </row>
        <row r="102">
          <cell r="H102" t="str">
            <v>VIGILANTE ARMADO - 12X36 DIURNO</v>
          </cell>
          <cell r="BJ102">
            <v>320.27655636363642</v>
          </cell>
        </row>
        <row r="103">
          <cell r="H103" t="str">
            <v>VIGILANTE ARMADO - 12X36 NOTURNO</v>
          </cell>
          <cell r="BJ103">
            <v>383.45838611900837</v>
          </cell>
        </row>
        <row r="104">
          <cell r="H104" t="str">
            <v>VIGILANTE ARMADO - 12X36 DIURNO</v>
          </cell>
          <cell r="BJ104">
            <v>320.27655636363642</v>
          </cell>
        </row>
        <row r="105">
          <cell r="H105" t="str">
            <v>VIGILANTE ARMADO - 220 H</v>
          </cell>
          <cell r="BJ105">
            <v>415.46412644848493</v>
          </cell>
        </row>
        <row r="106">
          <cell r="H106" t="str">
            <v>VIGILANTE ARMADO - 220 H</v>
          </cell>
          <cell r="BJ106">
            <v>415.46412644848493</v>
          </cell>
        </row>
        <row r="107">
          <cell r="H107" t="str">
            <v>VIGILANTE ARMADO - 220 H</v>
          </cell>
          <cell r="BJ107">
            <v>415.46412644848493</v>
          </cell>
        </row>
        <row r="108">
          <cell r="H108" t="str">
            <v>VIGILANTE ARMADO - 220 H</v>
          </cell>
          <cell r="BJ108">
            <v>415.46412644848493</v>
          </cell>
        </row>
        <row r="109">
          <cell r="H109" t="str">
            <v>VIGILANTE ARMADO - 12X36 NOTURNO</v>
          </cell>
          <cell r="BJ109">
            <v>383.45838611900837</v>
          </cell>
        </row>
        <row r="110">
          <cell r="H110" t="str">
            <v>VIGILANTE ARMADO - 12X36 NOTURNO</v>
          </cell>
          <cell r="BJ110">
            <v>383.45838611900837</v>
          </cell>
        </row>
        <row r="111">
          <cell r="H111" t="str">
            <v>VIGILANTE ARMADO - 12X36 DIURNO</v>
          </cell>
          <cell r="BJ111">
            <v>320.27655636363642</v>
          </cell>
        </row>
        <row r="112">
          <cell r="H112" t="str">
            <v>VIGILANTE ARMADO - 12X36 DIURNO</v>
          </cell>
          <cell r="BJ112">
            <v>0</v>
          </cell>
        </row>
        <row r="113">
          <cell r="H113" t="str">
            <v>VIGILANTE ARMADO - 12X36 DIURNO</v>
          </cell>
          <cell r="BJ113">
            <v>320.27655636363642</v>
          </cell>
        </row>
        <row r="114">
          <cell r="H114" t="str">
            <v>VIGILANTE ARMADO - 12X36 DIURNO</v>
          </cell>
          <cell r="BJ114">
            <v>0</v>
          </cell>
        </row>
        <row r="115">
          <cell r="H115" t="str">
            <v>VIGILANTE ARMADO - 12X36 DIURNO</v>
          </cell>
          <cell r="BJ115">
            <v>320.27655636363642</v>
          </cell>
        </row>
        <row r="116">
          <cell r="H116" t="str">
            <v>VIGILANTE ARMADO - 12X36 DIURNO</v>
          </cell>
          <cell r="BJ116">
            <v>320.27655636363642</v>
          </cell>
        </row>
        <row r="117">
          <cell r="H117" t="str">
            <v>VIGILANTE ARMADO - 220 H</v>
          </cell>
          <cell r="BJ117">
            <v>415.46412644848493</v>
          </cell>
        </row>
        <row r="118">
          <cell r="H118" t="str">
            <v>VIGILANTE ARMADO - 12X36 NOTURNO</v>
          </cell>
          <cell r="BJ118">
            <v>383.45838611900837</v>
          </cell>
        </row>
        <row r="119">
          <cell r="H119" t="str">
            <v>VIGILANTE ARMADO - 12X36 NOTURNO</v>
          </cell>
          <cell r="BJ119">
            <v>383.45838611900837</v>
          </cell>
        </row>
        <row r="120">
          <cell r="H120" t="str">
            <v>VIGILANTE ARMADO - 220 H</v>
          </cell>
          <cell r="BJ120">
            <v>415.46412644848493</v>
          </cell>
        </row>
        <row r="121">
          <cell r="H121" t="str">
            <v>VIGILANTE ARMADO - 12X36 DIURNO</v>
          </cell>
          <cell r="BJ121">
            <v>320.27655636363642</v>
          </cell>
        </row>
        <row r="122">
          <cell r="H122" t="str">
            <v>VIGILANTE ARMADO - 12X36 NOTURNO</v>
          </cell>
          <cell r="BJ122">
            <v>383.45838611900837</v>
          </cell>
        </row>
        <row r="123">
          <cell r="H123" t="str">
            <v>VIGILANTE ARMADO - 12X36 DIURNO</v>
          </cell>
          <cell r="BJ123">
            <v>320.27655636363642</v>
          </cell>
        </row>
        <row r="124">
          <cell r="H124" t="str">
            <v>VIGILANTE ARMADO - 12X36 NOTURNO</v>
          </cell>
          <cell r="BJ124">
            <v>383.45838611900837</v>
          </cell>
        </row>
        <row r="125">
          <cell r="H125" t="str">
            <v>VIGILANTE ARMADO - 220 H</v>
          </cell>
          <cell r="BJ125">
            <v>415.46412644848493</v>
          </cell>
        </row>
        <row r="126">
          <cell r="H126" t="str">
            <v>VIGILANTE ARMADO - 12X36 NOTURNO</v>
          </cell>
          <cell r="BJ126">
            <v>383.45838611900837</v>
          </cell>
        </row>
        <row r="127">
          <cell r="H127" t="str">
            <v>VIGILANTE ARMADO - 12X36 DIURNO</v>
          </cell>
          <cell r="BJ127">
            <v>320.27655636363642</v>
          </cell>
        </row>
        <row r="128">
          <cell r="H128" t="str">
            <v>VIGILANTE ARMADO - 12X36 DIURNO</v>
          </cell>
          <cell r="BJ128">
            <v>0</v>
          </cell>
        </row>
        <row r="129">
          <cell r="H129" t="str">
            <v>VIGILANTE ARMADO - 12X36 DIURNO</v>
          </cell>
          <cell r="BJ129">
            <v>320.27655636363642</v>
          </cell>
        </row>
        <row r="130">
          <cell r="H130" t="str">
            <v>VIGILANTE ARMADO - 12X36 NOTURNO</v>
          </cell>
          <cell r="BJ130">
            <v>383.45838611900837</v>
          </cell>
        </row>
        <row r="131">
          <cell r="H131" t="str">
            <v>VIGILANTE ARMADO - 12X36 NOTURNO</v>
          </cell>
          <cell r="BJ131">
            <v>0</v>
          </cell>
        </row>
        <row r="132">
          <cell r="H132" t="str">
            <v>VIGILANTE ARMADO - 220 H</v>
          </cell>
          <cell r="BJ132">
            <v>415.46412644848493</v>
          </cell>
        </row>
        <row r="133">
          <cell r="H133" t="str">
            <v>VIGILANTE ARMADO - 220 H</v>
          </cell>
          <cell r="BJ133">
            <v>415.46412644848493</v>
          </cell>
        </row>
        <row r="134">
          <cell r="H134" t="str">
            <v>VIGILANTE ARMADO - 12X36 DIURNO</v>
          </cell>
          <cell r="BJ134">
            <v>320.27655636363642</v>
          </cell>
        </row>
        <row r="135">
          <cell r="H135" t="str">
            <v>VIGILANTE ARMADO - 12X36 DIURNO</v>
          </cell>
          <cell r="BJ135">
            <v>320.27655636363642</v>
          </cell>
        </row>
        <row r="136">
          <cell r="H136" t="str">
            <v>VIGILANTE ARMADO - 12X36 NOTURNO</v>
          </cell>
          <cell r="BJ136">
            <v>383.45838611900837</v>
          </cell>
        </row>
        <row r="137">
          <cell r="H137" t="str">
            <v>VIGILANTE ARMADO - 12X36 NOTURNO</v>
          </cell>
          <cell r="BJ137">
            <v>383.45838611900837</v>
          </cell>
        </row>
        <row r="138">
          <cell r="H138" t="str">
            <v>VIGILANTE ARMADO - 12X36 NOTURNO</v>
          </cell>
          <cell r="BJ138">
            <v>383.45838611900837</v>
          </cell>
        </row>
        <row r="139">
          <cell r="H139" t="str">
            <v>VIGILANTE ARMADO - 12X36 DIURNO</v>
          </cell>
          <cell r="BJ139">
            <v>320.27655636363642</v>
          </cell>
        </row>
        <row r="140">
          <cell r="H140" t="str">
            <v>VIGILANTE ARMADO - 12X36 DIURNO</v>
          </cell>
          <cell r="BJ140">
            <v>320.27655636363642</v>
          </cell>
        </row>
        <row r="141">
          <cell r="H141" t="str">
            <v>VIGILANTE ARMADO - 12X36 NOTURNO</v>
          </cell>
          <cell r="BJ141">
            <v>383.45838611900837</v>
          </cell>
        </row>
        <row r="142">
          <cell r="H142" t="str">
            <v>VIGILANTE ARMADO - 220 H</v>
          </cell>
          <cell r="BJ142">
            <v>415.46412644848493</v>
          </cell>
        </row>
        <row r="143">
          <cell r="H143" t="str">
            <v>VIGILANTE ARMADO - 12X36 DIURNO</v>
          </cell>
          <cell r="BJ143">
            <v>320.27655636363642</v>
          </cell>
        </row>
        <row r="144">
          <cell r="H144" t="str">
            <v>VIGILANTE ARMADO - 12X36 DIURNO</v>
          </cell>
          <cell r="BJ144">
            <v>320.27655636363642</v>
          </cell>
        </row>
        <row r="145">
          <cell r="H145" t="str">
            <v>VIGILANTE ARMADO - 12X36 NOTURNO</v>
          </cell>
          <cell r="BJ145">
            <v>383.45838611900837</v>
          </cell>
        </row>
        <row r="146">
          <cell r="H146" t="str">
            <v>VIGILANTE ARMADO - 12X36 NOTURNO</v>
          </cell>
          <cell r="BJ146">
            <v>383.45838611900837</v>
          </cell>
        </row>
        <row r="147">
          <cell r="H147" t="str">
            <v>VIGILANTE ARMADO - 12X36 DIURNO</v>
          </cell>
          <cell r="BJ147">
            <v>320.27655636363642</v>
          </cell>
        </row>
        <row r="148">
          <cell r="H148" t="str">
            <v>VIGILANTE ARMADO - 12X36 NOTURNO</v>
          </cell>
          <cell r="BJ148">
            <v>383.45838611900837</v>
          </cell>
        </row>
        <row r="149">
          <cell r="H149" t="str">
            <v>VIGILANTE ARMADO - 12X36 NOTURNO</v>
          </cell>
          <cell r="BJ149">
            <v>383.45838611900837</v>
          </cell>
        </row>
        <row r="150">
          <cell r="H150" t="str">
            <v>VIGILANTE ARMADO - 12X36 DIURNO</v>
          </cell>
          <cell r="BJ150">
            <v>320.27655636363642</v>
          </cell>
        </row>
        <row r="151">
          <cell r="H151" t="str">
            <v>VIGILANTE ARMADO - 12X36 DIURNO</v>
          </cell>
          <cell r="BJ15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  <cell r="W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439.74</v>
          </cell>
          <cell r="W11">
            <v>0</v>
          </cell>
        </row>
        <row r="12">
          <cell r="B12">
            <v>1</v>
          </cell>
          <cell r="F12" t="str">
            <v>VIGILANTE ARMADO - 220 H</v>
          </cell>
          <cell r="R12">
            <v>439.74</v>
          </cell>
          <cell r="W12">
            <v>0</v>
          </cell>
        </row>
        <row r="13">
          <cell r="B13">
            <v>0</v>
          </cell>
          <cell r="F13" t="str">
            <v>VIGILANTE ARMADO - 220 H</v>
          </cell>
          <cell r="R13">
            <v>0</v>
          </cell>
          <cell r="W13">
            <v>0</v>
          </cell>
        </row>
        <row r="14">
          <cell r="B14">
            <v>1</v>
          </cell>
          <cell r="F14" t="str">
            <v>VIGILANTE ARMADO - 220 H</v>
          </cell>
          <cell r="R14">
            <v>439.74</v>
          </cell>
          <cell r="W14">
            <v>0</v>
          </cell>
        </row>
        <row r="15">
          <cell r="B15">
            <v>0</v>
          </cell>
          <cell r="F15" t="str">
            <v>VIGILANTE ARMADO - 220 H</v>
          </cell>
          <cell r="R15">
            <v>0</v>
          </cell>
          <cell r="W15">
            <v>0</v>
          </cell>
        </row>
        <row r="16">
          <cell r="B16">
            <v>0</v>
          </cell>
          <cell r="F16" t="str">
            <v>VIGILANTE ARMADO - 220 H</v>
          </cell>
          <cell r="R16">
            <v>0</v>
          </cell>
          <cell r="W16">
            <v>0</v>
          </cell>
        </row>
        <row r="17">
          <cell r="B17">
            <v>1</v>
          </cell>
          <cell r="F17" t="str">
            <v>VIGILANTE ARMADO - 220 H</v>
          </cell>
          <cell r="R17">
            <v>439.74</v>
          </cell>
          <cell r="W17">
            <v>0</v>
          </cell>
        </row>
        <row r="18">
          <cell r="B18">
            <v>1</v>
          </cell>
          <cell r="F18" t="str">
            <v>VIGILANTE ARMADO - 220 H</v>
          </cell>
          <cell r="R18">
            <v>439.74</v>
          </cell>
          <cell r="W18">
            <v>88.869399999999985</v>
          </cell>
        </row>
        <row r="19">
          <cell r="B19">
            <v>0</v>
          </cell>
          <cell r="F19" t="str">
            <v>VIGILANTE ARMADO - 12X36 DIURNO</v>
          </cell>
          <cell r="R19">
            <v>0</v>
          </cell>
          <cell r="W19">
            <v>0</v>
          </cell>
        </row>
        <row r="20">
          <cell r="B20">
            <v>0</v>
          </cell>
          <cell r="F20" t="str">
            <v>VIGILANTE ARMADO - 12X36 NOTURNO</v>
          </cell>
          <cell r="R20">
            <v>0</v>
          </cell>
          <cell r="W20">
            <v>0</v>
          </cell>
        </row>
        <row r="21">
          <cell r="B21">
            <v>1</v>
          </cell>
          <cell r="F21" t="str">
            <v>VIGILANTE ARMADO - 12X36 DIURNO</v>
          </cell>
          <cell r="R21">
            <v>340.79849999999999</v>
          </cell>
          <cell r="W21">
            <v>0</v>
          </cell>
        </row>
        <row r="22">
          <cell r="B22">
            <v>1</v>
          </cell>
          <cell r="F22" t="str">
            <v>VIGILANTE ARMADO - 12X36 DIURNO</v>
          </cell>
          <cell r="R22">
            <v>340.79849999999999</v>
          </cell>
          <cell r="W22">
            <v>0</v>
          </cell>
        </row>
        <row r="23">
          <cell r="B23">
            <v>0</v>
          </cell>
          <cell r="F23" t="str">
            <v>VIGILANTE ARMADO - 12X36 DIURNO</v>
          </cell>
          <cell r="R23">
            <v>0</v>
          </cell>
          <cell r="W23">
            <v>0</v>
          </cell>
        </row>
        <row r="24">
          <cell r="B24">
            <v>1</v>
          </cell>
          <cell r="F24" t="str">
            <v>VIGILANTE ARMADO - 220 H</v>
          </cell>
          <cell r="R24">
            <v>439.74</v>
          </cell>
          <cell r="W24">
            <v>0</v>
          </cell>
        </row>
        <row r="25">
          <cell r="B25">
            <v>1</v>
          </cell>
          <cell r="F25" t="str">
            <v>VIGILANTE ARMADO - 12X36 DIURNO</v>
          </cell>
          <cell r="R25">
            <v>340.79849999999999</v>
          </cell>
          <cell r="W25">
            <v>0</v>
          </cell>
        </row>
        <row r="26">
          <cell r="B26">
            <v>0</v>
          </cell>
          <cell r="F26" t="str">
            <v>VIGILANTE ARMADO - 12X36 DIURNO</v>
          </cell>
          <cell r="R26">
            <v>0</v>
          </cell>
          <cell r="W26">
            <v>0</v>
          </cell>
        </row>
        <row r="27">
          <cell r="B27">
            <v>1</v>
          </cell>
          <cell r="F27" t="str">
            <v>VIGILANTE ARMADO - 220 H</v>
          </cell>
          <cell r="R27">
            <v>439.74</v>
          </cell>
          <cell r="W27">
            <v>174.86939999999998</v>
          </cell>
        </row>
        <row r="28">
          <cell r="B28">
            <v>1</v>
          </cell>
          <cell r="F28" t="str">
            <v>VIGILANTE ARMADO - 12X36 DIURNO</v>
          </cell>
          <cell r="R28">
            <v>340.79849999999999</v>
          </cell>
          <cell r="W28">
            <v>0</v>
          </cell>
        </row>
        <row r="29">
          <cell r="B29">
            <v>1</v>
          </cell>
          <cell r="F29" t="str">
            <v>VIGILANTE ARMADO - 220 H</v>
          </cell>
          <cell r="R29">
            <v>439.74</v>
          </cell>
          <cell r="W29">
            <v>174.86939999999998</v>
          </cell>
        </row>
        <row r="30">
          <cell r="B30">
            <v>0</v>
          </cell>
          <cell r="F30" t="str">
            <v>VIGILANTE ARMADO - 220 H</v>
          </cell>
          <cell r="R30">
            <v>0</v>
          </cell>
          <cell r="W30">
            <v>0</v>
          </cell>
        </row>
        <row r="31">
          <cell r="B31">
            <v>1</v>
          </cell>
          <cell r="F31" t="str">
            <v>VIGILANTE ARMADO - 12X36 DIURNO</v>
          </cell>
          <cell r="R31">
            <v>340.79849999999999</v>
          </cell>
          <cell r="W31">
            <v>0</v>
          </cell>
        </row>
        <row r="32">
          <cell r="B32">
            <v>1</v>
          </cell>
          <cell r="F32" t="str">
            <v>VIGILANTE ARMADO - 12X36 DIURNO</v>
          </cell>
          <cell r="R32">
            <v>340.79849999999999</v>
          </cell>
          <cell r="W32">
            <v>0</v>
          </cell>
        </row>
        <row r="33">
          <cell r="B33">
            <v>1</v>
          </cell>
          <cell r="F33" t="str">
            <v>VIGILANTE ARMADO - 220 H</v>
          </cell>
          <cell r="R33">
            <v>439.74</v>
          </cell>
          <cell r="W33">
            <v>0</v>
          </cell>
        </row>
        <row r="34">
          <cell r="B34">
            <v>1</v>
          </cell>
          <cell r="F34" t="str">
            <v>VIGILANTE ARMADO - 12X36 NOTURNO</v>
          </cell>
          <cell r="R34">
            <v>340.79849999999999</v>
          </cell>
          <cell r="W34">
            <v>0</v>
          </cell>
        </row>
        <row r="35">
          <cell r="B35">
            <v>1</v>
          </cell>
          <cell r="F35" t="str">
            <v>VIGILANTE ARMADO - 12X36 DIURNO</v>
          </cell>
          <cell r="R35">
            <v>340.79849999999999</v>
          </cell>
          <cell r="W35">
            <v>0</v>
          </cell>
        </row>
        <row r="36">
          <cell r="B36">
            <v>1</v>
          </cell>
          <cell r="F36" t="str">
            <v>VIGILANTE ARMADO - 12X36 NOTURNO</v>
          </cell>
          <cell r="R36">
            <v>340.79849999999999</v>
          </cell>
          <cell r="W36">
            <v>106.01939999999999</v>
          </cell>
        </row>
        <row r="37">
          <cell r="B37">
            <v>1</v>
          </cell>
          <cell r="F37" t="str">
            <v>VIGILANTE ARMADO - 12X36 NOTURNO</v>
          </cell>
          <cell r="R37">
            <v>340.79849999999999</v>
          </cell>
          <cell r="W37">
            <v>0</v>
          </cell>
        </row>
        <row r="38">
          <cell r="B38">
            <v>1</v>
          </cell>
          <cell r="F38" t="str">
            <v>VIGILANTE ARMADO - 12X36 DIURNO</v>
          </cell>
          <cell r="R38">
            <v>340.79849999999999</v>
          </cell>
          <cell r="W38">
            <v>0</v>
          </cell>
        </row>
        <row r="39">
          <cell r="B39">
            <v>1</v>
          </cell>
          <cell r="F39" t="str">
            <v>VIGILANTE ARMADO - 12X36 NOTURNO</v>
          </cell>
          <cell r="R39">
            <v>340.79849999999999</v>
          </cell>
          <cell r="W39">
            <v>0</v>
          </cell>
        </row>
        <row r="40">
          <cell r="B40">
            <v>1</v>
          </cell>
          <cell r="F40" t="str">
            <v>VIGILANTE ARMADO - 12X36 DIURNO</v>
          </cell>
          <cell r="R40">
            <v>340.79849999999999</v>
          </cell>
          <cell r="W40">
            <v>106.01939999999999</v>
          </cell>
        </row>
        <row r="41">
          <cell r="B41">
            <v>1</v>
          </cell>
          <cell r="F41" t="str">
            <v>VIGILANTE ARMADO - 220 H</v>
          </cell>
          <cell r="R41">
            <v>439.74</v>
          </cell>
          <cell r="W41">
            <v>0</v>
          </cell>
        </row>
        <row r="42">
          <cell r="B42">
            <v>1</v>
          </cell>
          <cell r="F42" t="str">
            <v>VIGILANTE ARMADO - 220 H</v>
          </cell>
          <cell r="R42">
            <v>373.779</v>
          </cell>
          <cell r="W42">
            <v>0</v>
          </cell>
        </row>
        <row r="43">
          <cell r="B43">
            <v>1</v>
          </cell>
          <cell r="F43" t="str">
            <v>VIGILANTE ARMADO - 12X36 DIURNO</v>
          </cell>
          <cell r="R43">
            <v>340.79849999999999</v>
          </cell>
          <cell r="W43">
            <v>0</v>
          </cell>
        </row>
        <row r="44">
          <cell r="B44">
            <v>1</v>
          </cell>
          <cell r="F44" t="str">
            <v>VIGILANTE ARMADO - 12X36 DIURNO</v>
          </cell>
          <cell r="R44">
            <v>340.79849999999999</v>
          </cell>
          <cell r="W44">
            <v>106.01939999999999</v>
          </cell>
        </row>
        <row r="45">
          <cell r="B45">
            <v>0</v>
          </cell>
          <cell r="F45" t="str">
            <v>VIGILANTE ARMADO - 12X36 DIURNO</v>
          </cell>
          <cell r="R45">
            <v>0</v>
          </cell>
          <cell r="W45">
            <v>0</v>
          </cell>
        </row>
        <row r="46">
          <cell r="B46">
            <v>1</v>
          </cell>
          <cell r="F46" t="str">
            <v>VIGILANTE ARMADO - 220 H</v>
          </cell>
          <cell r="R46">
            <v>439.74</v>
          </cell>
          <cell r="W46">
            <v>174.86939999999998</v>
          </cell>
        </row>
        <row r="47">
          <cell r="B47">
            <v>1</v>
          </cell>
          <cell r="F47" t="str">
            <v>VIGILANTE ARMADO - 12X36 DIURNO</v>
          </cell>
          <cell r="R47">
            <v>340.79849999999999</v>
          </cell>
          <cell r="W47">
            <v>0</v>
          </cell>
        </row>
        <row r="48">
          <cell r="B48">
            <v>1</v>
          </cell>
          <cell r="F48" t="str">
            <v>VIGILANTE ARMADO - 220 H</v>
          </cell>
          <cell r="R48">
            <v>439.74</v>
          </cell>
          <cell r="W48">
            <v>174.86939999999998</v>
          </cell>
        </row>
        <row r="49">
          <cell r="B49">
            <v>1</v>
          </cell>
          <cell r="F49" t="str">
            <v>VIGILANTE ARMADO - 12X36 NOTURNO</v>
          </cell>
          <cell r="R49">
            <v>340.79849999999999</v>
          </cell>
          <cell r="W49">
            <v>0</v>
          </cell>
        </row>
        <row r="50">
          <cell r="B50">
            <v>1</v>
          </cell>
          <cell r="F50" t="str">
            <v>VIGILANTE ARMADO - 12X36 DIURNO</v>
          </cell>
          <cell r="R50">
            <v>340.79849999999999</v>
          </cell>
          <cell r="W50">
            <v>0</v>
          </cell>
        </row>
        <row r="51">
          <cell r="B51">
            <v>1</v>
          </cell>
          <cell r="F51" t="str">
            <v>VIGILANTE ARMADO - 12X36 DIURNO</v>
          </cell>
          <cell r="R51">
            <v>340.79849999999999</v>
          </cell>
          <cell r="W51">
            <v>0</v>
          </cell>
        </row>
        <row r="52">
          <cell r="B52">
            <v>1</v>
          </cell>
          <cell r="F52" t="str">
            <v>VIGILANTE ARMADO - 12X36 NOTURNO</v>
          </cell>
          <cell r="R52">
            <v>340.79849999999999</v>
          </cell>
          <cell r="W52">
            <v>106.01939999999999</v>
          </cell>
        </row>
        <row r="53">
          <cell r="B53">
            <v>1</v>
          </cell>
          <cell r="F53" t="str">
            <v>VIGILANTE ARMADO - 220 H</v>
          </cell>
          <cell r="R53">
            <v>439.74</v>
          </cell>
          <cell r="W53">
            <v>174.86939999999998</v>
          </cell>
        </row>
        <row r="54">
          <cell r="B54">
            <v>1</v>
          </cell>
          <cell r="F54" t="str">
            <v>VIGILANTE ARMADO - 12X36 NOTURNO</v>
          </cell>
          <cell r="R54">
            <v>340.79849999999999</v>
          </cell>
          <cell r="W54">
            <v>106.01939999999999</v>
          </cell>
        </row>
        <row r="55">
          <cell r="B55">
            <v>1</v>
          </cell>
          <cell r="F55" t="str">
            <v>VIGILANTE ARMADO - 12X36 DIURNO</v>
          </cell>
          <cell r="R55">
            <v>340.79849999999999</v>
          </cell>
          <cell r="W55">
            <v>0</v>
          </cell>
        </row>
        <row r="56">
          <cell r="B56">
            <v>1</v>
          </cell>
          <cell r="F56" t="str">
            <v>VIGILANTE ARMADO - 12X36 NOTURNO</v>
          </cell>
          <cell r="R56">
            <v>340.79849999999999</v>
          </cell>
          <cell r="W56">
            <v>0</v>
          </cell>
        </row>
        <row r="57">
          <cell r="B57">
            <v>1</v>
          </cell>
          <cell r="F57" t="str">
            <v>VIGILANTE ARMADO - 12X36 DIURNO</v>
          </cell>
          <cell r="R57">
            <v>340.79849999999999</v>
          </cell>
          <cell r="W57">
            <v>106.01939999999999</v>
          </cell>
        </row>
        <row r="58">
          <cell r="B58">
            <v>1</v>
          </cell>
          <cell r="F58" t="str">
            <v>VIGILANTE ARMADO - 12X36 NOTURNO</v>
          </cell>
          <cell r="R58">
            <v>340.79849999999999</v>
          </cell>
          <cell r="W58">
            <v>0</v>
          </cell>
        </row>
        <row r="59">
          <cell r="B59">
            <v>1</v>
          </cell>
          <cell r="F59" t="str">
            <v>VIGILANTE ARMADO - 12X36 NOTURNO</v>
          </cell>
          <cell r="R59">
            <v>340.79849999999999</v>
          </cell>
          <cell r="W59">
            <v>0</v>
          </cell>
        </row>
        <row r="60">
          <cell r="B60">
            <v>1</v>
          </cell>
          <cell r="F60" t="str">
            <v>VIGILANTE ARMADO - 12X36 DIURNO</v>
          </cell>
          <cell r="R60">
            <v>340.79849999999999</v>
          </cell>
          <cell r="W60">
            <v>106.01939999999999</v>
          </cell>
        </row>
        <row r="61">
          <cell r="B61">
            <v>1</v>
          </cell>
          <cell r="F61" t="str">
            <v>VIGILANTE ARMADO - 12X36 DIURNO</v>
          </cell>
          <cell r="R61">
            <v>340.79849999999999</v>
          </cell>
          <cell r="W61">
            <v>106.01939999999999</v>
          </cell>
        </row>
        <row r="62">
          <cell r="B62">
            <v>1</v>
          </cell>
          <cell r="F62" t="str">
            <v>VIGILANTE ARMADO - 220 H</v>
          </cell>
          <cell r="R62">
            <v>439.74</v>
          </cell>
          <cell r="W62">
            <v>0</v>
          </cell>
        </row>
        <row r="63">
          <cell r="B63">
            <v>1</v>
          </cell>
          <cell r="F63" t="str">
            <v>VIGILANTE ARMADO - 12X36 NOTURNO</v>
          </cell>
          <cell r="R63">
            <v>340.79849999999999</v>
          </cell>
          <cell r="W63">
            <v>106.01939999999999</v>
          </cell>
        </row>
        <row r="64">
          <cell r="B64">
            <v>1</v>
          </cell>
          <cell r="F64" t="str">
            <v>VIGILANTE ARMADO - 12X36 DIURNO</v>
          </cell>
          <cell r="R64">
            <v>340.79849999999999</v>
          </cell>
          <cell r="W64">
            <v>0</v>
          </cell>
        </row>
        <row r="65">
          <cell r="B65">
            <v>1</v>
          </cell>
          <cell r="F65" t="str">
            <v>VIGILANTE ARMADO - 12X36 NOTURNO</v>
          </cell>
          <cell r="R65">
            <v>340.79849999999999</v>
          </cell>
          <cell r="W65">
            <v>0</v>
          </cell>
        </row>
        <row r="66">
          <cell r="B66">
            <v>1</v>
          </cell>
          <cell r="F66" t="str">
            <v>VIGILANTE ARMADO - 12X36 NOTURNO</v>
          </cell>
          <cell r="R66">
            <v>340.79849999999999</v>
          </cell>
          <cell r="W66">
            <v>0</v>
          </cell>
        </row>
        <row r="67">
          <cell r="B67">
            <v>1</v>
          </cell>
          <cell r="F67" t="str">
            <v>VIGILANTE ARMADO - 12X36 DIURNO</v>
          </cell>
          <cell r="R67">
            <v>340.79849999999999</v>
          </cell>
          <cell r="W67">
            <v>106.01939999999999</v>
          </cell>
        </row>
        <row r="68">
          <cell r="B68">
            <v>1</v>
          </cell>
          <cell r="F68" t="str">
            <v>VIGILANTE ARMADO - 12X36 NOTURNO</v>
          </cell>
          <cell r="R68">
            <v>340.79849999999999</v>
          </cell>
          <cell r="W68">
            <v>0</v>
          </cell>
        </row>
        <row r="69">
          <cell r="B69">
            <v>1</v>
          </cell>
          <cell r="F69" t="str">
            <v>VIGILANTE ARMADO - 220 H</v>
          </cell>
          <cell r="R69">
            <v>439.74</v>
          </cell>
          <cell r="W69">
            <v>0</v>
          </cell>
        </row>
        <row r="70">
          <cell r="B70">
            <v>1</v>
          </cell>
          <cell r="F70" t="str">
            <v>VIGILANTE ARMADO - 12X36 DIURNO</v>
          </cell>
          <cell r="R70">
            <v>340.79849999999999</v>
          </cell>
          <cell r="W70">
            <v>0</v>
          </cell>
        </row>
        <row r="71">
          <cell r="B71">
            <v>0</v>
          </cell>
          <cell r="F71" t="str">
            <v>VIGILANTE ARMADO - 12X36 DIURNO</v>
          </cell>
          <cell r="R71">
            <v>0</v>
          </cell>
          <cell r="W71">
            <v>0</v>
          </cell>
        </row>
        <row r="72">
          <cell r="B72">
            <v>1</v>
          </cell>
          <cell r="F72" t="str">
            <v>VIGILANTE ARMADO - 12X36 DIURNO</v>
          </cell>
          <cell r="R72">
            <v>340.79849999999999</v>
          </cell>
          <cell r="W72">
            <v>0</v>
          </cell>
        </row>
        <row r="73">
          <cell r="B73">
            <v>1</v>
          </cell>
          <cell r="F73" t="str">
            <v>VIGILANTE ARMADO - 220 H</v>
          </cell>
          <cell r="R73">
            <v>439.74</v>
          </cell>
          <cell r="W73">
            <v>0</v>
          </cell>
        </row>
        <row r="74">
          <cell r="B74">
            <v>1</v>
          </cell>
          <cell r="F74" t="str">
            <v>VIGILANTE ARMADO - 12X36 DIURNO</v>
          </cell>
          <cell r="R74">
            <v>340.79849999999999</v>
          </cell>
          <cell r="W74">
            <v>39.369399999999985</v>
          </cell>
        </row>
        <row r="75">
          <cell r="B75">
            <v>1</v>
          </cell>
          <cell r="F75" t="str">
            <v>VIGILANTE ARMADO - 12X36 DIURNO</v>
          </cell>
          <cell r="R75">
            <v>340.79849999999999</v>
          </cell>
          <cell r="W75">
            <v>0</v>
          </cell>
        </row>
        <row r="76">
          <cell r="B76">
            <v>1</v>
          </cell>
          <cell r="F76" t="str">
            <v>VIGILANTE ARMADO - 220 H</v>
          </cell>
          <cell r="R76">
            <v>439.74</v>
          </cell>
          <cell r="W76">
            <v>0</v>
          </cell>
        </row>
        <row r="77">
          <cell r="B77">
            <v>1</v>
          </cell>
          <cell r="F77" t="str">
            <v>VIGILANTE ARMADO - 220 H</v>
          </cell>
          <cell r="R77">
            <v>439.74</v>
          </cell>
          <cell r="W77">
            <v>0</v>
          </cell>
        </row>
        <row r="78">
          <cell r="B78">
            <v>1</v>
          </cell>
          <cell r="F78" t="str">
            <v>VIGILANTE ARMADO - 220 H</v>
          </cell>
          <cell r="R78">
            <v>439.74</v>
          </cell>
          <cell r="W78">
            <v>0</v>
          </cell>
        </row>
        <row r="79">
          <cell r="B79">
            <v>1</v>
          </cell>
          <cell r="F79" t="str">
            <v>VIGILANTE ARMADO - 12X36 NOTURNO</v>
          </cell>
          <cell r="R79">
            <v>340.79849999999999</v>
          </cell>
          <cell r="W79">
            <v>0</v>
          </cell>
        </row>
        <row r="80">
          <cell r="B80">
            <v>1</v>
          </cell>
          <cell r="F80" t="str">
            <v>VIGILANTE ARMADO - 12X36 NOTURNO</v>
          </cell>
          <cell r="R80">
            <v>340.79849999999999</v>
          </cell>
          <cell r="W80">
            <v>0</v>
          </cell>
        </row>
        <row r="81">
          <cell r="B81">
            <v>1</v>
          </cell>
          <cell r="F81" t="str">
            <v>VIGILANTE ARMADO - 12X36 DIURNO</v>
          </cell>
          <cell r="R81">
            <v>340.79849999999999</v>
          </cell>
          <cell r="W81">
            <v>39.369399999999985</v>
          </cell>
        </row>
        <row r="82">
          <cell r="B82">
            <v>1</v>
          </cell>
          <cell r="F82" t="str">
            <v>VIGILANTE ARMADO - 12X36 DIURNO</v>
          </cell>
          <cell r="R82">
            <v>340.79849999999999</v>
          </cell>
          <cell r="W82">
            <v>39.369399999999985</v>
          </cell>
        </row>
        <row r="83">
          <cell r="B83">
            <v>1</v>
          </cell>
          <cell r="F83" t="str">
            <v>VIGILANTE ARMADO - 220 H</v>
          </cell>
          <cell r="R83">
            <v>439.74</v>
          </cell>
          <cell r="W83">
            <v>0</v>
          </cell>
        </row>
        <row r="84">
          <cell r="B84">
            <v>0</v>
          </cell>
          <cell r="F84" t="str">
            <v>VIGILANTE ARMADO - 220 H</v>
          </cell>
          <cell r="R84">
            <v>0</v>
          </cell>
          <cell r="W84">
            <v>0</v>
          </cell>
        </row>
        <row r="85">
          <cell r="B85">
            <v>1</v>
          </cell>
          <cell r="F85" t="str">
            <v>VIGILANTE ARMADO - 220 H</v>
          </cell>
          <cell r="R85">
            <v>439.74</v>
          </cell>
          <cell r="W85">
            <v>0</v>
          </cell>
        </row>
        <row r="86">
          <cell r="B86">
            <v>1</v>
          </cell>
          <cell r="F86" t="str">
            <v>VIGILANTE ARMADO - 220 H</v>
          </cell>
          <cell r="R86">
            <v>439.74</v>
          </cell>
          <cell r="W86">
            <v>0</v>
          </cell>
        </row>
        <row r="87">
          <cell r="B87">
            <v>1</v>
          </cell>
          <cell r="F87" t="str">
            <v>VIGILANTE ARMADO - 12X36 DIURNO</v>
          </cell>
          <cell r="R87">
            <v>340.79849999999999</v>
          </cell>
          <cell r="W87">
            <v>0</v>
          </cell>
        </row>
        <row r="88">
          <cell r="B88">
            <v>0</v>
          </cell>
          <cell r="F88" t="str">
            <v>VIGILANTE ARMADO - 12X36 DIURNO</v>
          </cell>
          <cell r="R88">
            <v>0</v>
          </cell>
          <cell r="W88">
            <v>0</v>
          </cell>
        </row>
        <row r="89">
          <cell r="B89">
            <v>1</v>
          </cell>
          <cell r="F89" t="str">
            <v>VIGILANTE ARMADO - 12X36 NOTURNO</v>
          </cell>
          <cell r="R89">
            <v>340.79849999999999</v>
          </cell>
          <cell r="W89">
            <v>0</v>
          </cell>
        </row>
        <row r="90">
          <cell r="B90">
            <v>0</v>
          </cell>
          <cell r="F90" t="str">
            <v>VIGILANTE ARMADO - 12X36 NOTURNO</v>
          </cell>
          <cell r="R90">
            <v>0</v>
          </cell>
          <cell r="W90">
            <v>0</v>
          </cell>
        </row>
        <row r="91">
          <cell r="B91">
            <v>1</v>
          </cell>
          <cell r="F91" t="str">
            <v>VIGILANTE ARMADO - 12X36 DIURNO</v>
          </cell>
          <cell r="R91">
            <v>340.79849999999999</v>
          </cell>
          <cell r="W91">
            <v>39.369399999999985</v>
          </cell>
        </row>
        <row r="92">
          <cell r="B92">
            <v>1</v>
          </cell>
          <cell r="F92" t="str">
            <v>VIGILANTE ARMADO - 12X36 NOTURNO</v>
          </cell>
          <cell r="R92">
            <v>340.79849999999999</v>
          </cell>
          <cell r="W92">
            <v>0</v>
          </cell>
        </row>
        <row r="93">
          <cell r="B93">
            <v>1</v>
          </cell>
          <cell r="F93" t="str">
            <v>VIGILANTE ARMADO - 220 H</v>
          </cell>
          <cell r="R93">
            <v>439.74</v>
          </cell>
          <cell r="W93">
            <v>0</v>
          </cell>
        </row>
        <row r="94">
          <cell r="B94">
            <v>1</v>
          </cell>
          <cell r="F94" t="str">
            <v>VIGILANTE ARMADO - 220 H</v>
          </cell>
          <cell r="R94">
            <v>439.74</v>
          </cell>
          <cell r="W94">
            <v>0</v>
          </cell>
        </row>
        <row r="95">
          <cell r="B95">
            <v>0</v>
          </cell>
          <cell r="F95" t="str">
            <v>VIGILANTE ARMADO - 220 H</v>
          </cell>
          <cell r="R95">
            <v>0</v>
          </cell>
          <cell r="W95">
            <v>0</v>
          </cell>
        </row>
        <row r="96">
          <cell r="B96">
            <v>1</v>
          </cell>
          <cell r="F96" t="str">
            <v>VIGILANTE ARMADO - 220 H</v>
          </cell>
          <cell r="R96">
            <v>439.74</v>
          </cell>
          <cell r="W96">
            <v>0</v>
          </cell>
        </row>
        <row r="97">
          <cell r="B97">
            <v>1</v>
          </cell>
          <cell r="F97" t="str">
            <v>VIGILANTE ARMADO - 220 H</v>
          </cell>
          <cell r="R97">
            <v>439.74</v>
          </cell>
          <cell r="W97">
            <v>0</v>
          </cell>
        </row>
        <row r="98">
          <cell r="B98">
            <v>1</v>
          </cell>
          <cell r="F98" t="str">
            <v>VIGILANTE ARMADO - 220 H</v>
          </cell>
          <cell r="R98">
            <v>439.74</v>
          </cell>
          <cell r="W98">
            <v>0</v>
          </cell>
        </row>
        <row r="99">
          <cell r="B99">
            <v>1</v>
          </cell>
          <cell r="F99" t="str">
            <v>VIGILANTE ARMADO - 220 H</v>
          </cell>
          <cell r="R99">
            <v>439.74</v>
          </cell>
          <cell r="W99">
            <v>0</v>
          </cell>
        </row>
        <row r="100">
          <cell r="B100">
            <v>1</v>
          </cell>
          <cell r="F100" t="str">
            <v>VIGILANTE ARMADO - 220 H</v>
          </cell>
          <cell r="R100">
            <v>439.74</v>
          </cell>
          <cell r="W100">
            <v>0</v>
          </cell>
        </row>
        <row r="101">
          <cell r="B101">
            <v>1</v>
          </cell>
          <cell r="F101" t="str">
            <v>VIGILANTE ARMADO - 12X36 NOTURNO</v>
          </cell>
          <cell r="R101">
            <v>340.79849999999999</v>
          </cell>
          <cell r="W101">
            <v>0</v>
          </cell>
        </row>
        <row r="102">
          <cell r="B102">
            <v>1</v>
          </cell>
          <cell r="F102" t="str">
            <v>VIGILANTE ARMADO - 12X36 DIURNO</v>
          </cell>
          <cell r="R102">
            <v>340.79849999999999</v>
          </cell>
          <cell r="W102">
            <v>0</v>
          </cell>
        </row>
        <row r="103">
          <cell r="B103">
            <v>1</v>
          </cell>
          <cell r="F103" t="str">
            <v>VIGILANTE ARMADO - 12X36 NOTURNO</v>
          </cell>
          <cell r="R103">
            <v>340.79849999999999</v>
          </cell>
          <cell r="W103">
            <v>0</v>
          </cell>
        </row>
        <row r="104">
          <cell r="B104">
            <v>1</v>
          </cell>
          <cell r="F104" t="str">
            <v>VIGILANTE ARMADO - 12X36 DIURNO</v>
          </cell>
          <cell r="R104">
            <v>340.79849999999999</v>
          </cell>
          <cell r="W104">
            <v>0</v>
          </cell>
        </row>
        <row r="105">
          <cell r="B105">
            <v>1</v>
          </cell>
          <cell r="F105" t="str">
            <v>VIGILANTE ARMADO - 220 H</v>
          </cell>
          <cell r="R105">
            <v>439.74</v>
          </cell>
          <cell r="W105">
            <v>0</v>
          </cell>
        </row>
        <row r="106">
          <cell r="B106">
            <v>1</v>
          </cell>
          <cell r="F106" t="str">
            <v>VIGILANTE ARMADO - 220 H</v>
          </cell>
          <cell r="R106">
            <v>439.74</v>
          </cell>
          <cell r="W106">
            <v>0</v>
          </cell>
        </row>
        <row r="107">
          <cell r="B107">
            <v>1</v>
          </cell>
          <cell r="F107" t="str">
            <v>VIGILANTE ARMADO - 220 H</v>
          </cell>
          <cell r="R107">
            <v>439.74</v>
          </cell>
          <cell r="W107">
            <v>0</v>
          </cell>
        </row>
        <row r="108">
          <cell r="B108">
            <v>1</v>
          </cell>
          <cell r="F108" t="str">
            <v>VIGILANTE ARMADO - 220 H</v>
          </cell>
          <cell r="R108">
            <v>439.74</v>
          </cell>
          <cell r="W108">
            <v>0</v>
          </cell>
        </row>
        <row r="109">
          <cell r="B109">
            <v>1</v>
          </cell>
          <cell r="F109" t="str">
            <v>VIGILANTE ARMADO - 12X36 NOTURNO</v>
          </cell>
          <cell r="R109">
            <v>340.79849999999999</v>
          </cell>
          <cell r="W109">
            <v>0</v>
          </cell>
        </row>
        <row r="110">
          <cell r="B110">
            <v>1</v>
          </cell>
          <cell r="F110" t="str">
            <v>VIGILANTE ARMADO - 12X36 NOTURNO</v>
          </cell>
          <cell r="R110">
            <v>340.79849999999999</v>
          </cell>
          <cell r="W110">
            <v>0</v>
          </cell>
        </row>
        <row r="111">
          <cell r="B111">
            <v>1</v>
          </cell>
          <cell r="F111" t="str">
            <v>VIGILANTE ARMADO - 12X36 DIURNO</v>
          </cell>
          <cell r="R111">
            <v>340.79849999999999</v>
          </cell>
          <cell r="W111">
            <v>0</v>
          </cell>
        </row>
        <row r="112">
          <cell r="B112">
            <v>0</v>
          </cell>
          <cell r="F112" t="str">
            <v>VIGILANTE ARMADO - 12X36 DIURNO</v>
          </cell>
          <cell r="R112">
            <v>0</v>
          </cell>
          <cell r="W112">
            <v>0</v>
          </cell>
        </row>
        <row r="113">
          <cell r="B113">
            <v>1</v>
          </cell>
          <cell r="F113" t="str">
            <v>VIGILANTE ARMADO - 12X36 DIURNO</v>
          </cell>
          <cell r="R113">
            <v>340.79849999999999</v>
          </cell>
          <cell r="W113">
            <v>0</v>
          </cell>
        </row>
        <row r="114">
          <cell r="B114">
            <v>0</v>
          </cell>
          <cell r="F114" t="str">
            <v>VIGILANTE ARMADO - 12X36 DIURNO</v>
          </cell>
          <cell r="R114">
            <v>0</v>
          </cell>
          <cell r="W114">
            <v>0</v>
          </cell>
        </row>
        <row r="115">
          <cell r="B115">
            <v>1</v>
          </cell>
          <cell r="F115" t="str">
            <v>VIGILANTE ARMADO - 12X36 DIURNO</v>
          </cell>
          <cell r="R115">
            <v>340.79849999999999</v>
          </cell>
          <cell r="W115">
            <v>39.369399999999985</v>
          </cell>
        </row>
        <row r="116">
          <cell r="B116">
            <v>1</v>
          </cell>
          <cell r="F116" t="str">
            <v>VIGILANTE ARMADO - 12X36 DIURNO</v>
          </cell>
          <cell r="R116">
            <v>340.79849999999999</v>
          </cell>
          <cell r="W116">
            <v>39.369399999999985</v>
          </cell>
        </row>
        <row r="117">
          <cell r="B117">
            <v>1</v>
          </cell>
          <cell r="F117" t="str">
            <v>VIGILANTE ARMADO - 220 H</v>
          </cell>
          <cell r="R117">
            <v>439.74</v>
          </cell>
          <cell r="W117">
            <v>0</v>
          </cell>
        </row>
        <row r="118">
          <cell r="B118">
            <v>1</v>
          </cell>
          <cell r="F118" t="str">
            <v>VIGILANTE ARMADO - 12X36 NOTURNO</v>
          </cell>
          <cell r="R118">
            <v>340.79849999999999</v>
          </cell>
          <cell r="W118">
            <v>0</v>
          </cell>
        </row>
        <row r="119">
          <cell r="B119">
            <v>1</v>
          </cell>
          <cell r="F119" t="str">
            <v>VIGILANTE ARMADO - 12X36 NOTURNO</v>
          </cell>
          <cell r="R119">
            <v>340.79849999999999</v>
          </cell>
          <cell r="W119">
            <v>39.369399999999985</v>
          </cell>
        </row>
        <row r="120">
          <cell r="B120">
            <v>1</v>
          </cell>
          <cell r="F120" t="str">
            <v>VIGILANTE ARMADO - 220 H</v>
          </cell>
          <cell r="R120">
            <v>439.74</v>
          </cell>
          <cell r="W120">
            <v>0</v>
          </cell>
        </row>
        <row r="121">
          <cell r="B121">
            <v>1</v>
          </cell>
          <cell r="F121" t="str">
            <v>VIGILANTE ARMADO - 12X36 DIURNO</v>
          </cell>
          <cell r="R121">
            <v>340.79849999999999</v>
          </cell>
          <cell r="W121">
            <v>0</v>
          </cell>
        </row>
        <row r="122">
          <cell r="B122">
            <v>1</v>
          </cell>
          <cell r="F122" t="str">
            <v>VIGILANTE ARMADO - 12X36 NOTURNO</v>
          </cell>
          <cell r="R122">
            <v>340.79849999999999</v>
          </cell>
          <cell r="W122">
            <v>0</v>
          </cell>
        </row>
        <row r="123">
          <cell r="B123">
            <v>1</v>
          </cell>
          <cell r="F123" t="str">
            <v>VIGILANTE ARMADO - 12X36 DIURNO</v>
          </cell>
          <cell r="R123">
            <v>340.79849999999999</v>
          </cell>
          <cell r="W123">
            <v>0</v>
          </cell>
        </row>
        <row r="124">
          <cell r="B124">
            <v>1</v>
          </cell>
          <cell r="F124" t="str">
            <v>VIGILANTE ARMADO - 12X36 NOTURNO</v>
          </cell>
          <cell r="R124">
            <v>340.79849999999999</v>
          </cell>
          <cell r="W124">
            <v>0</v>
          </cell>
        </row>
        <row r="125">
          <cell r="B125">
            <v>1</v>
          </cell>
          <cell r="F125" t="str">
            <v>VIGILANTE ARMADO - 220 H</v>
          </cell>
          <cell r="R125">
            <v>439.74</v>
          </cell>
          <cell r="W125">
            <v>88.869399999999985</v>
          </cell>
        </row>
        <row r="126">
          <cell r="B126">
            <v>1</v>
          </cell>
          <cell r="F126" t="str">
            <v>VIGILANTE ARMADO - 12X36 NOTURNO</v>
          </cell>
          <cell r="R126">
            <v>340.79849999999999</v>
          </cell>
          <cell r="W126">
            <v>0</v>
          </cell>
        </row>
        <row r="127">
          <cell r="B127">
            <v>1</v>
          </cell>
          <cell r="F127" t="str">
            <v>VIGILANTE ARMADO - 12X36 DIURNO</v>
          </cell>
          <cell r="R127">
            <v>340.79849999999999</v>
          </cell>
          <cell r="W127">
            <v>0</v>
          </cell>
        </row>
        <row r="128">
          <cell r="B128">
            <v>0</v>
          </cell>
          <cell r="F128" t="str">
            <v>VIGILANTE ARMADO - 12X36 DIURNO</v>
          </cell>
          <cell r="R128">
            <v>0</v>
          </cell>
          <cell r="W128">
            <v>0</v>
          </cell>
        </row>
        <row r="129">
          <cell r="B129">
            <v>1</v>
          </cell>
          <cell r="F129" t="str">
            <v>VIGILANTE ARMADO - 12X36 DIURNO</v>
          </cell>
          <cell r="R129">
            <v>340.79849999999999</v>
          </cell>
          <cell r="W129">
            <v>0</v>
          </cell>
        </row>
        <row r="130">
          <cell r="B130">
            <v>1</v>
          </cell>
          <cell r="F130" t="str">
            <v>VIGILANTE ARMADO - 12X36 NOTURNO</v>
          </cell>
          <cell r="R130">
            <v>340.79849999999999</v>
          </cell>
          <cell r="W130">
            <v>0</v>
          </cell>
        </row>
        <row r="131">
          <cell r="B131">
            <v>0</v>
          </cell>
          <cell r="F131" t="str">
            <v>VIGILANTE ARMADO - 12X36 NOTURNO</v>
          </cell>
          <cell r="R131">
            <v>0</v>
          </cell>
          <cell r="W131">
            <v>0</v>
          </cell>
        </row>
        <row r="132">
          <cell r="B132">
            <v>1</v>
          </cell>
          <cell r="F132" t="str">
            <v>VIGILANTE ARMADO - 220 H</v>
          </cell>
          <cell r="R132">
            <v>439.74</v>
          </cell>
          <cell r="W132">
            <v>0</v>
          </cell>
        </row>
        <row r="133">
          <cell r="B133">
            <v>1</v>
          </cell>
          <cell r="F133" t="str">
            <v>VIGILANTE ARMADO - 220 H</v>
          </cell>
          <cell r="R133">
            <v>439.74</v>
          </cell>
          <cell r="W133">
            <v>0</v>
          </cell>
        </row>
        <row r="134">
          <cell r="B134">
            <v>1</v>
          </cell>
          <cell r="F134" t="str">
            <v>VIGILANTE ARMADO - 12X36 DIURNO</v>
          </cell>
          <cell r="R134">
            <v>340.79849999999999</v>
          </cell>
          <cell r="W134">
            <v>0</v>
          </cell>
        </row>
        <row r="135">
          <cell r="B135">
            <v>1</v>
          </cell>
          <cell r="F135" t="str">
            <v>VIGILANTE ARMADO - 12X36 DIURNO</v>
          </cell>
          <cell r="R135">
            <v>340.79849999999999</v>
          </cell>
          <cell r="W135">
            <v>0</v>
          </cell>
        </row>
        <row r="136">
          <cell r="B136">
            <v>1</v>
          </cell>
          <cell r="F136" t="str">
            <v>VIGILANTE ARMADO - 12X36 NOTURNO</v>
          </cell>
          <cell r="R136">
            <v>340.79849999999999</v>
          </cell>
          <cell r="W136">
            <v>0</v>
          </cell>
        </row>
        <row r="137">
          <cell r="B137">
            <v>1</v>
          </cell>
          <cell r="F137" t="str">
            <v>VIGILANTE ARMADO - 12X36 NOTURNO</v>
          </cell>
          <cell r="R137">
            <v>340.79849999999999</v>
          </cell>
          <cell r="W137">
            <v>0</v>
          </cell>
        </row>
        <row r="138">
          <cell r="B138">
            <v>1</v>
          </cell>
          <cell r="F138" t="str">
            <v>VIGILANTE ARMADO - 12X36 NOTURNO</v>
          </cell>
          <cell r="R138">
            <v>340.79849999999999</v>
          </cell>
          <cell r="W138">
            <v>0</v>
          </cell>
        </row>
        <row r="139">
          <cell r="B139">
            <v>1</v>
          </cell>
          <cell r="F139" t="str">
            <v>VIGILANTE ARMADO - 12X36 DIURNO</v>
          </cell>
          <cell r="R139">
            <v>340.79849999999999</v>
          </cell>
          <cell r="W139">
            <v>0</v>
          </cell>
        </row>
        <row r="140">
          <cell r="B140">
            <v>1</v>
          </cell>
          <cell r="F140" t="str">
            <v>VIGILANTE ARMADO - 12X36 DIURNO</v>
          </cell>
          <cell r="R140">
            <v>340.79849999999999</v>
          </cell>
          <cell r="W140">
            <v>0</v>
          </cell>
        </row>
        <row r="141">
          <cell r="B141">
            <v>1</v>
          </cell>
          <cell r="F141" t="str">
            <v>VIGILANTE ARMADO - 12X36 NOTURNO</v>
          </cell>
          <cell r="R141">
            <v>340.79849999999999</v>
          </cell>
          <cell r="W141">
            <v>0</v>
          </cell>
        </row>
        <row r="142">
          <cell r="B142">
            <v>1</v>
          </cell>
          <cell r="F142" t="str">
            <v>VIGILANTE ARMADO - 220 H</v>
          </cell>
          <cell r="R142">
            <v>439.74</v>
          </cell>
          <cell r="W142">
            <v>0</v>
          </cell>
        </row>
        <row r="143">
          <cell r="B143">
            <v>1</v>
          </cell>
          <cell r="F143" t="str">
            <v>VIGILANTE ARMADO - 12X36 DIURNO</v>
          </cell>
          <cell r="R143">
            <v>340.79849999999999</v>
          </cell>
          <cell r="W143">
            <v>0</v>
          </cell>
        </row>
        <row r="144">
          <cell r="B144">
            <v>1</v>
          </cell>
          <cell r="F144" t="str">
            <v>VIGILANTE ARMADO - 12X36 DIURNO</v>
          </cell>
          <cell r="R144">
            <v>340.79849999999999</v>
          </cell>
          <cell r="W144">
            <v>39.369399999999985</v>
          </cell>
        </row>
        <row r="145">
          <cell r="B145">
            <v>1</v>
          </cell>
          <cell r="F145" t="str">
            <v>VIGILANTE ARMADO - 12X36 NOTURNO</v>
          </cell>
          <cell r="R145">
            <v>340.79849999999999</v>
          </cell>
          <cell r="W145">
            <v>0</v>
          </cell>
        </row>
        <row r="146">
          <cell r="B146">
            <v>1</v>
          </cell>
          <cell r="F146" t="str">
            <v>VIGILANTE ARMADO - 12X36 NOTURNO</v>
          </cell>
          <cell r="R146">
            <v>340.79849999999999</v>
          </cell>
          <cell r="W146">
            <v>0</v>
          </cell>
        </row>
        <row r="147">
          <cell r="B147">
            <v>1</v>
          </cell>
          <cell r="F147" t="str">
            <v>VIGILANTE ARMADO - 12X36 DIURNO</v>
          </cell>
          <cell r="R147">
            <v>340.79849999999999</v>
          </cell>
          <cell r="W147">
            <v>0</v>
          </cell>
        </row>
        <row r="148">
          <cell r="B148">
            <v>1</v>
          </cell>
          <cell r="F148" t="str">
            <v>VIGILANTE ARMADO - 12X36 NOTURNO</v>
          </cell>
          <cell r="R148">
            <v>340.79849999999999</v>
          </cell>
          <cell r="W148">
            <v>0</v>
          </cell>
        </row>
        <row r="149">
          <cell r="B149">
            <v>1</v>
          </cell>
          <cell r="F149" t="str">
            <v>VIGILANTE ARMADO - 12X36 NOTURNO</v>
          </cell>
          <cell r="R149">
            <v>340.79849999999999</v>
          </cell>
          <cell r="W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340.79849999999999</v>
          </cell>
          <cell r="W150">
            <v>0</v>
          </cell>
        </row>
        <row r="151">
          <cell r="B151">
            <v>0</v>
          </cell>
          <cell r="F151" t="str">
            <v>VIGILANTE ARMADO - 12X36 DIURNO</v>
          </cell>
          <cell r="R151">
            <v>0</v>
          </cell>
          <cell r="W151">
            <v>0</v>
          </cell>
        </row>
        <row r="158">
          <cell r="B158" t="str">
            <v>FOI DEFINIDO QUE A METODOLOGIA DO CÁLCULO DE DIAS PARA VA E VT SERÁ IGUAL A "DIAS (20) MENOS DIAS ÚTEIS NÃO TRABALHADOS"</v>
          </cell>
        </row>
        <row r="159">
          <cell r="B159" t="str">
            <v xml:space="preserve">INICIALMENTE, QUANDO HOUVER FALTAS, FÉRIAS, AFASTAMENTOS, ETC, COM SUBSTITUTO, OS DIAS TRABALHADOS PELO SUBSTITUTO PODERÃO SER LANÇADOS NO TITULAR. </v>
          </cell>
        </row>
        <row r="160">
          <cell r="B160" t="str">
            <v>COM RELAÇÃO AO VALE TRANSPORTE, O DESCONTO DE 6% TERÁ SEMPRE DE SER PROPORCIONALIZADO PELOS DIAS TRABALHADOS NO MÊS (ISSO PARA O TITULAR E O SUBSTITUTO, SE HOUVER)</v>
          </cell>
        </row>
        <row r="161">
          <cell r="B161" t="str">
            <v>COM RELAÇÃO AO VALE TRANSPORTE, NAS FÉRIAS E FALTAS COM SUBSTITUTO, A REGRA É SEGUIR O TITULAR. SE ELE RECEBE O SUBSTITUTO RECEBE. SE NÃO RECEBE, O SUBSTITUTO NÃO RECEBE.</v>
          </cell>
        </row>
        <row r="162">
          <cell r="B162" t="str">
            <v>COM RELAÇÃO AO VALE TRANSPORTE, NAS LICENÇAS MATERNIDADE OU INSS E NAS DEMISSÕES,  A REGRA É SEGUIR O SUBSTITUTO OU NOVO CONTRATADO.</v>
          </cell>
        </row>
        <row r="163">
          <cell r="B163" t="str">
            <v>COM RELAÇÃO AO VALE TRANSPORTE, NO MÊS DA DEMISSÃO COM NOVO CONTRATADO,  SÓ PODE HAVER UM DESCONTO DE R$ 1,00  (POR DEFINIÇÃO SERÁ O DEMITIDO) POR POSTO DE TRABALHO.</v>
          </cell>
        </row>
        <row r="164">
          <cell r="B164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0</v>
          </cell>
        </row>
        <row r="13">
          <cell r="H13" t="str">
            <v>VIGILANTE ARMADO - 220 H</v>
          </cell>
          <cell r="BJ13">
            <v>415.46412644848493</v>
          </cell>
        </row>
        <row r="14">
          <cell r="H14" t="str">
            <v>VIGILANTE ARMADO - 220 H</v>
          </cell>
          <cell r="BJ14">
            <v>0</v>
          </cell>
        </row>
        <row r="15">
          <cell r="H15" t="str">
            <v>VIGILANTE ARMADO - 220 H</v>
          </cell>
          <cell r="BJ15">
            <v>415.46412644848493</v>
          </cell>
        </row>
        <row r="16">
          <cell r="H16" t="str">
            <v>VIGILANTE ARMADO - 220 H</v>
          </cell>
          <cell r="BJ16">
            <v>415.46412644848493</v>
          </cell>
        </row>
        <row r="17">
          <cell r="H17" t="str">
            <v>VIGILANTE ARMADO - 220 H</v>
          </cell>
          <cell r="BJ17">
            <v>415.46412644848493</v>
          </cell>
        </row>
        <row r="18">
          <cell r="H18" t="str">
            <v>VIGILANTE ARMADO - 12X36 DIURNO</v>
          </cell>
          <cell r="BJ18">
            <v>0</v>
          </cell>
        </row>
        <row r="19">
          <cell r="H19" t="str">
            <v>VIGILANTE ARMADO - 12X36 NOTURNO</v>
          </cell>
          <cell r="BJ19">
            <v>0</v>
          </cell>
        </row>
        <row r="20">
          <cell r="H20" t="str">
            <v>VIGILANTE ARMADO - 12X36 DIURNO</v>
          </cell>
          <cell r="BJ20">
            <v>320.27655636363642</v>
          </cell>
        </row>
        <row r="21">
          <cell r="H21" t="str">
            <v>VIGILANTE ARMADO - 12X36 DIURNO</v>
          </cell>
          <cell r="BJ21">
            <v>320.27655636363642</v>
          </cell>
        </row>
        <row r="22">
          <cell r="H22" t="str">
            <v>VIGILANTE ARMADO - 12X36 DIURNO</v>
          </cell>
          <cell r="BJ22">
            <v>0</v>
          </cell>
        </row>
        <row r="23">
          <cell r="H23" t="str">
            <v>VIGILANTE ARMADO - 12X36 DIURNO</v>
          </cell>
          <cell r="BJ23" t="str">
            <v xml:space="preserve"> R$                           -   </v>
          </cell>
        </row>
        <row r="24">
          <cell r="H24" t="str">
            <v>VIGILANTE ARMADO - 220 H</v>
          </cell>
          <cell r="BJ24">
            <v>415.46412644848493</v>
          </cell>
        </row>
        <row r="25">
          <cell r="H25" t="str">
            <v>VIGILANTE ARMADO - 220 H</v>
          </cell>
          <cell r="BJ25">
            <v>415.46</v>
          </cell>
        </row>
        <row r="26">
          <cell r="H26" t="str">
            <v>VIGILANTE ARMADO - 12X36 DIURNO</v>
          </cell>
          <cell r="BJ26">
            <v>320.27655636363642</v>
          </cell>
        </row>
        <row r="27">
          <cell r="H27" t="str">
            <v>VIGILANTE ARMADO - 12X36 DIURNO</v>
          </cell>
          <cell r="BJ27">
            <v>320.27999999999997</v>
          </cell>
        </row>
        <row r="28">
          <cell r="H28" t="str">
            <v>VIGILANTE ARMADO - 12X36 DIURNO</v>
          </cell>
          <cell r="BJ28" t="str">
            <v xml:space="preserve"> R$                           -   </v>
          </cell>
        </row>
        <row r="29">
          <cell r="H29" t="str">
            <v>VIGILANTE ARMADO - 220 H</v>
          </cell>
          <cell r="BJ29">
            <v>415.46412644848493</v>
          </cell>
        </row>
        <row r="30">
          <cell r="H30" t="str">
            <v>VIGILANTE ARMADO - 220 H</v>
          </cell>
          <cell r="BJ30">
            <v>415.46</v>
          </cell>
        </row>
        <row r="31">
          <cell r="H31" t="str">
            <v>VIGILANTE ARMADO - 12X36 DIURNO</v>
          </cell>
          <cell r="BJ31">
            <v>320.27655636363642</v>
          </cell>
        </row>
        <row r="32">
          <cell r="H32" t="str">
            <v>VIGILANTE ARMADO - 220 H</v>
          </cell>
          <cell r="BJ32">
            <v>415.46412644848493</v>
          </cell>
        </row>
        <row r="33">
          <cell r="H33" t="str">
            <v>VIGILANTE ARMADO - 220 H</v>
          </cell>
          <cell r="BJ33" t="str">
            <v xml:space="preserve"> R$                           -   </v>
          </cell>
        </row>
        <row r="34">
          <cell r="H34" t="str">
            <v>VIGILANTE ARMADO - 12X36 DIURNO</v>
          </cell>
          <cell r="BJ34">
            <v>320.27655636363642</v>
          </cell>
        </row>
        <row r="35">
          <cell r="H35" t="str">
            <v>VIGILANTE ARMADO - 12X36 DIURNO</v>
          </cell>
          <cell r="BJ35">
            <v>320.27655636363642</v>
          </cell>
        </row>
        <row r="36">
          <cell r="H36" t="str">
            <v>VIGILANTE ARMADO - 12X36 DIURNO</v>
          </cell>
          <cell r="BJ36">
            <v>320.27999999999997</v>
          </cell>
        </row>
        <row r="37">
          <cell r="H37" t="str">
            <v>VIGILANTE ARMADO - 220 H</v>
          </cell>
          <cell r="BJ37">
            <v>415.46412644848493</v>
          </cell>
        </row>
        <row r="38">
          <cell r="H38" t="str">
            <v>VIGILANTE ARMADO - 220 H</v>
          </cell>
          <cell r="BJ38">
            <v>415.46</v>
          </cell>
        </row>
        <row r="39">
          <cell r="H39" t="str">
            <v>VIGILANTE ARMADO - 12X36 NOTURNO</v>
          </cell>
          <cell r="BJ39">
            <v>383.45838611900837</v>
          </cell>
        </row>
        <row r="40">
          <cell r="H40" t="str">
            <v>VIGILANTE ARMADO - 12X36 NOTURNO</v>
          </cell>
          <cell r="BJ40">
            <v>383.46</v>
          </cell>
        </row>
        <row r="41">
          <cell r="H41" t="str">
            <v>VIGILANTE ARMADO - 12X36 DIURNO</v>
          </cell>
          <cell r="BJ41">
            <v>320.27655636363642</v>
          </cell>
        </row>
        <row r="42">
          <cell r="H42" t="str">
            <v>VIGILANTE ARMADO - 12X36 NOTURNO</v>
          </cell>
          <cell r="BJ42">
            <v>383.45838611900837</v>
          </cell>
        </row>
        <row r="43">
          <cell r="H43" t="str">
            <v>VIGILANTE ARMADO - 12X36 NOTURNO</v>
          </cell>
          <cell r="BJ43">
            <v>0</v>
          </cell>
        </row>
        <row r="44">
          <cell r="H44" t="str">
            <v>VIGILANTE ARMADO - 12X36 NOTURNO</v>
          </cell>
          <cell r="BJ44">
            <v>383.45838611900837</v>
          </cell>
        </row>
        <row r="45">
          <cell r="H45" t="str">
            <v>VIGILANTE ARMADO - 12X36 DIURNO</v>
          </cell>
          <cell r="BJ45">
            <v>320.27655636363642</v>
          </cell>
        </row>
        <row r="46">
          <cell r="H46" t="str">
            <v>VIGILANTE ARMADO - 12X36 DIURNO</v>
          </cell>
          <cell r="BJ46">
            <v>320.27999999999997</v>
          </cell>
        </row>
        <row r="47">
          <cell r="H47" t="str">
            <v>VIGILANTE ARMADO - 12X36 NOTURNO</v>
          </cell>
          <cell r="BJ47">
            <v>383.45838611900837</v>
          </cell>
        </row>
        <row r="48">
          <cell r="H48" t="str">
            <v>VIGILANTE ARMADO - 12X36 NOTURNO</v>
          </cell>
          <cell r="BJ48">
            <v>383.46</v>
          </cell>
        </row>
        <row r="49">
          <cell r="H49" t="str">
            <v>VIGILANTE ARMADO - 12X36 DIURNO</v>
          </cell>
          <cell r="BJ49">
            <v>320.27655636363642</v>
          </cell>
        </row>
        <row r="50">
          <cell r="H50" t="str">
            <v>VIGILANTE ARMADO - 220 H</v>
          </cell>
          <cell r="BJ50">
            <v>415.46412644848493</v>
          </cell>
        </row>
        <row r="51">
          <cell r="H51" t="str">
            <v>VIGILANTE ARMADO - 220 H</v>
          </cell>
          <cell r="BJ51">
            <v>415.46412644848493</v>
          </cell>
        </row>
        <row r="52">
          <cell r="H52" t="str">
            <v>VIGILANTE ARMADO - 12X36 DIURNO</v>
          </cell>
          <cell r="BJ52">
            <v>320.27655636363642</v>
          </cell>
        </row>
        <row r="53">
          <cell r="H53" t="str">
            <v>VIGILANTE ARMADO - 12X36 DIURNO</v>
          </cell>
          <cell r="BJ53">
            <v>320.27999999999997</v>
          </cell>
        </row>
        <row r="54">
          <cell r="H54" t="str">
            <v>VIGILANTE ARMADO - 12X36 DIURNO</v>
          </cell>
          <cell r="BJ54">
            <v>320.27655636363642</v>
          </cell>
        </row>
        <row r="55">
          <cell r="H55" t="str">
            <v>VIGILANTE ARMADO - 12X36 DIURNO</v>
          </cell>
          <cell r="BJ55">
            <v>320.27999999999997</v>
          </cell>
        </row>
        <row r="56">
          <cell r="H56" t="str">
            <v>VIGILANTE ARMADO - 220 H</v>
          </cell>
          <cell r="BJ56">
            <v>415.46412644848493</v>
          </cell>
        </row>
        <row r="57">
          <cell r="H57" t="str">
            <v>VIGILANTE ARMADO - 12X36 DIURNO</v>
          </cell>
          <cell r="BJ57">
            <v>320.27655636363642</v>
          </cell>
        </row>
        <row r="58">
          <cell r="H58" t="str">
            <v>VIGILANTE ARMADO - 12X36 DIURNO</v>
          </cell>
          <cell r="BJ58">
            <v>320.27999999999997</v>
          </cell>
        </row>
        <row r="59">
          <cell r="H59" t="str">
            <v>VIGILANTE ARMADO - 12X36 DIURNO</v>
          </cell>
          <cell r="BJ59">
            <v>0</v>
          </cell>
        </row>
        <row r="60">
          <cell r="H60" t="str">
            <v>VIGILANTE ARMADO - 220 H</v>
          </cell>
          <cell r="BJ60">
            <v>415.46412644848493</v>
          </cell>
        </row>
        <row r="61">
          <cell r="H61" t="str">
            <v>VIGILANTE ARMADO - 220 H</v>
          </cell>
          <cell r="BJ61">
            <v>0</v>
          </cell>
        </row>
        <row r="62">
          <cell r="H62" t="str">
            <v>VIGILANTE ARMADO - 12X36 NOTURNO</v>
          </cell>
          <cell r="BJ62">
            <v>383.45838611900837</v>
          </cell>
        </row>
        <row r="63">
          <cell r="H63" t="str">
            <v>VIGILANTE ARMADO - 12X36 NOTURNO</v>
          </cell>
          <cell r="BJ63">
            <v>383.46</v>
          </cell>
        </row>
        <row r="64">
          <cell r="H64" t="str">
            <v>VIGILANTE ARMADO - 12X36 DIURNO</v>
          </cell>
          <cell r="BJ64">
            <v>320.27655636363642</v>
          </cell>
        </row>
        <row r="65">
          <cell r="H65" t="str">
            <v>VIGILANTE ARMADO - 12X36 DIURNO</v>
          </cell>
          <cell r="BJ65">
            <v>320.27655636363642</v>
          </cell>
        </row>
        <row r="66">
          <cell r="H66" t="str">
            <v>VIGILANTE ARMADO - 12X36 NOTURNO</v>
          </cell>
          <cell r="BJ66">
            <v>383.45838611900837</v>
          </cell>
        </row>
        <row r="67">
          <cell r="H67" t="str">
            <v>VIGILANTE ARMADO - 12X36 NOTURNO</v>
          </cell>
          <cell r="BJ67">
            <v>383.46</v>
          </cell>
        </row>
        <row r="68">
          <cell r="H68" t="str">
            <v>VIGILANTE ARMADO - 220 H</v>
          </cell>
          <cell r="BJ68">
            <v>415.46412644848493</v>
          </cell>
        </row>
        <row r="69">
          <cell r="H69" t="str">
            <v>VIGILANTE ARMADO - 12X36 NOTURNO</v>
          </cell>
          <cell r="BJ69">
            <v>383.45838611900837</v>
          </cell>
        </row>
        <row r="70">
          <cell r="H70" t="str">
            <v>VIGILANTE ARMADO - 12X36 NOTURNO</v>
          </cell>
          <cell r="BJ70">
            <v>383.46</v>
          </cell>
        </row>
        <row r="71">
          <cell r="H71" t="str">
            <v>VIGILANTE ARMADO - 12X36 DIURNO</v>
          </cell>
          <cell r="BJ71">
            <v>320.27655636363642</v>
          </cell>
        </row>
        <row r="72">
          <cell r="H72" t="str">
            <v>VIGILANTE ARMADO - 12X36 DIURNO</v>
          </cell>
          <cell r="BJ72">
            <v>320.27999999999997</v>
          </cell>
        </row>
        <row r="73">
          <cell r="H73" t="str">
            <v>VIGILANTE ARMADO - 12X36 NOTURNO</v>
          </cell>
          <cell r="BJ73">
            <v>383.45838611900837</v>
          </cell>
        </row>
        <row r="74">
          <cell r="H74" t="str">
            <v>VIGILANTE ARMADO - 12X36 NOTURNO</v>
          </cell>
          <cell r="BJ74">
            <v>383.46</v>
          </cell>
        </row>
        <row r="75">
          <cell r="H75" t="str">
            <v>VIGILANTE ARMADO - 12X36 DIURNO</v>
          </cell>
          <cell r="BJ75">
            <v>320.27655636363642</v>
          </cell>
        </row>
        <row r="76">
          <cell r="H76" t="str">
            <v>VIGILANTE ARMADO - 12X36 DIURNO</v>
          </cell>
          <cell r="BJ76">
            <v>320.27999999999997</v>
          </cell>
        </row>
        <row r="77">
          <cell r="H77" t="str">
            <v>VIGILANTE ARMADO - 12X36 NOTURNO</v>
          </cell>
          <cell r="BJ77">
            <v>383.45838611900837</v>
          </cell>
        </row>
        <row r="78">
          <cell r="H78" t="str">
            <v>VIGILANTE ARMADO - 12X36 NOTURNO</v>
          </cell>
          <cell r="BJ78">
            <v>383.45838611900837</v>
          </cell>
        </row>
        <row r="79">
          <cell r="H79" t="str">
            <v>VIGILANTE ARMADO - 12X36 NOTURNO</v>
          </cell>
          <cell r="BJ79">
            <v>383.46</v>
          </cell>
        </row>
        <row r="80">
          <cell r="H80" t="str">
            <v>VIGILANTE ARMADO - 12X36 NOTURNO</v>
          </cell>
          <cell r="BJ80">
            <v>0</v>
          </cell>
        </row>
        <row r="81">
          <cell r="H81" t="str">
            <v>VIGILANTE ARMADO - 12X36 DIURNO</v>
          </cell>
          <cell r="BJ81">
            <v>320.27655636363642</v>
          </cell>
        </row>
        <row r="82">
          <cell r="H82" t="str">
            <v>VIGILANTE ARMADO - 12X36 DIURNO</v>
          </cell>
          <cell r="BJ82">
            <v>320.27655636363642</v>
          </cell>
        </row>
        <row r="83">
          <cell r="H83" t="str">
            <v>VIGILANTE ARMADO - 12X36 DIURNO</v>
          </cell>
          <cell r="BJ83">
            <v>-320.27655636363642</v>
          </cell>
        </row>
        <row r="84">
          <cell r="H84" t="str">
            <v>VIGILANTE ARMADO - 12X36 DIURNO</v>
          </cell>
          <cell r="BJ84">
            <v>320.27999999999997</v>
          </cell>
        </row>
        <row r="85">
          <cell r="H85" t="str">
            <v>VIGILANTE ARMADO - 12X36 DIURNO</v>
          </cell>
          <cell r="BJ85">
            <v>320.27655636363642</v>
          </cell>
        </row>
        <row r="86">
          <cell r="H86" t="str">
            <v>VIGILANTE ARMADO - 220 H</v>
          </cell>
          <cell r="BJ86">
            <v>415.46412644848493</v>
          </cell>
        </row>
        <row r="87">
          <cell r="H87" t="str">
            <v>VIGILANTE ARMADO - 220 H</v>
          </cell>
          <cell r="BJ87">
            <v>415.46</v>
          </cell>
        </row>
        <row r="88">
          <cell r="H88" t="str">
            <v>VIGILANTE ARMADO - 12X36 NOTURNO</v>
          </cell>
          <cell r="BJ88">
            <v>383.45838611900837</v>
          </cell>
        </row>
        <row r="89">
          <cell r="H89" t="str">
            <v>VIGILANTE ARMADO - 12X36 NOTURNO</v>
          </cell>
          <cell r="BJ89">
            <v>383.46</v>
          </cell>
        </row>
        <row r="90">
          <cell r="H90" t="str">
            <v>VIGILANTE ARMADO - 12X36 DIURNO</v>
          </cell>
          <cell r="BJ90">
            <v>320.27655636363642</v>
          </cell>
        </row>
        <row r="91">
          <cell r="H91" t="str">
            <v>VIGILANTE ARMADO - 12X36 NOTURNO</v>
          </cell>
          <cell r="BJ91">
            <v>383.45838611900837</v>
          </cell>
        </row>
        <row r="92">
          <cell r="H92" t="str">
            <v>VIGILANTE ARMADO - 12X36 NOTURNO</v>
          </cell>
          <cell r="BJ92">
            <v>383.46</v>
          </cell>
        </row>
        <row r="93">
          <cell r="H93" t="str">
            <v>VIGILANTE ARMADO - 12X36 NOTURNO</v>
          </cell>
          <cell r="BJ93">
            <v>383.45838611900837</v>
          </cell>
        </row>
        <row r="94">
          <cell r="H94" t="str">
            <v>VIGILANTE ARMADO - 12X36 NOTURNO</v>
          </cell>
          <cell r="BJ94">
            <v>383.46</v>
          </cell>
        </row>
        <row r="95">
          <cell r="H95" t="str">
            <v>VIGILANTE ARMADO - 12X36 DIURNO</v>
          </cell>
          <cell r="BJ95">
            <v>320.27655636363642</v>
          </cell>
        </row>
        <row r="96">
          <cell r="H96" t="str">
            <v>VIGILANTE ARMADO - 12X36 NOTURNO</v>
          </cell>
          <cell r="BJ96">
            <v>383.45838611900837</v>
          </cell>
        </row>
        <row r="97">
          <cell r="H97" t="str">
            <v>VIGILANTE ARMADO - 12X36 NOTURNO</v>
          </cell>
          <cell r="BJ97">
            <v>383.46</v>
          </cell>
        </row>
        <row r="98">
          <cell r="H98" t="str">
            <v>VIGILANTE ARMADO - 220 H</v>
          </cell>
          <cell r="BJ98">
            <v>415.46412644848493</v>
          </cell>
        </row>
        <row r="99">
          <cell r="H99" t="str">
            <v>VIGILANTE ARMADO - 220 H</v>
          </cell>
          <cell r="BJ99">
            <v>415.46</v>
          </cell>
        </row>
        <row r="100">
          <cell r="H100" t="str">
            <v>VIGILANTE ARMADO - 12X36 DIURNO</v>
          </cell>
          <cell r="BJ100">
            <v>320.27655636363642</v>
          </cell>
        </row>
        <row r="101">
          <cell r="H101" t="str">
            <v>VIGILANTE ARMADO - 12X36 DIURNO</v>
          </cell>
          <cell r="BJ101">
            <v>0</v>
          </cell>
        </row>
        <row r="102">
          <cell r="H102" t="str">
            <v>VIGILANTE ARMADO - 12X36 DIURNO</v>
          </cell>
          <cell r="BJ102">
            <v>320.27655636363642</v>
          </cell>
        </row>
        <row r="103">
          <cell r="H103" t="str">
            <v>VIGILANTE ARMADO - 220 H</v>
          </cell>
          <cell r="BJ103">
            <v>415.46412644848493</v>
          </cell>
        </row>
        <row r="104">
          <cell r="H104" t="str">
            <v>VIGILANTE ARMADO - 12X36 DIURNO</v>
          </cell>
          <cell r="BJ104">
            <v>320.27655636363642</v>
          </cell>
        </row>
        <row r="105">
          <cell r="H105" t="str">
            <v>VIGILANTE ARMADO - 12X36 DIURNO</v>
          </cell>
          <cell r="BJ105">
            <v>320.27655636363642</v>
          </cell>
        </row>
        <row r="106">
          <cell r="H106" t="str">
            <v>VIGILANTE ARMADO - 12X36 DIURNO</v>
          </cell>
          <cell r="BJ106">
            <v>320.27655636363642</v>
          </cell>
        </row>
        <row r="107">
          <cell r="H107" t="str">
            <v>VIGILANTE ARMADO - 12X36 DIURNO</v>
          </cell>
          <cell r="BJ107">
            <v>320.27655636363642</v>
          </cell>
        </row>
        <row r="108">
          <cell r="H108" t="str">
            <v>VIGILANTE ARMADO - 220 H</v>
          </cell>
          <cell r="BJ108">
            <v>415.46412644848493</v>
          </cell>
        </row>
        <row r="109">
          <cell r="H109" t="str">
            <v>VIGILANTE ARMADO - 220 H</v>
          </cell>
          <cell r="BJ109">
            <v>415.46412644848493</v>
          </cell>
        </row>
        <row r="110">
          <cell r="H110" t="str">
            <v>VIGILANTE ARMADO - 220 H</v>
          </cell>
          <cell r="BJ110">
            <v>415.46412644848493</v>
          </cell>
        </row>
        <row r="111">
          <cell r="H111" t="str">
            <v>VIGILANTE ARMADO - 12X36 NOTURNO</v>
          </cell>
          <cell r="BJ111">
            <v>383.45838611900837</v>
          </cell>
        </row>
        <row r="112">
          <cell r="H112" t="str">
            <v>VIGILANTE ARMADO - 12X36 NOTURNO</v>
          </cell>
          <cell r="BJ112">
            <v>383.45838611900837</v>
          </cell>
        </row>
        <row r="113">
          <cell r="H113" t="str">
            <v>VIGILANTE ARMADO - 12X36 DIURNO</v>
          </cell>
          <cell r="BJ113">
            <v>320.27655636363642</v>
          </cell>
        </row>
        <row r="114">
          <cell r="H114" t="str">
            <v>VIGILANTE ARMADO - 12X36 DIURNO</v>
          </cell>
          <cell r="BJ114">
            <v>320.27655636363642</v>
          </cell>
        </row>
        <row r="115">
          <cell r="H115" t="str">
            <v>VIGILANTE ARMADO - 220 H</v>
          </cell>
          <cell r="BJ115">
            <v>415.46412644848493</v>
          </cell>
        </row>
        <row r="116">
          <cell r="H116" t="str">
            <v>VIGILANTE ARMADO - 12X36 NOTURNO</v>
          </cell>
          <cell r="BJ116">
            <v>383.45838611900837</v>
          </cell>
        </row>
        <row r="117">
          <cell r="H117" t="str">
            <v>VIGILANTE ARMADO - 12X36 NOTURNO</v>
          </cell>
          <cell r="BJ117">
            <v>383.45838611900837</v>
          </cell>
        </row>
        <row r="118">
          <cell r="H118" t="str">
            <v>VIGILANTE ARMADO - 12X36 DIURNO</v>
          </cell>
          <cell r="BJ118">
            <v>320.27655636363642</v>
          </cell>
        </row>
        <row r="119">
          <cell r="H119" t="str">
            <v>VIGILANTE ARMADO - 12X36 DIURNO</v>
          </cell>
          <cell r="BJ119">
            <v>320.27655636363642</v>
          </cell>
        </row>
        <row r="120">
          <cell r="H120" t="str">
            <v>VIGILANTE ARMADO - 220 H</v>
          </cell>
          <cell r="BJ120">
            <v>415.46412644848493</v>
          </cell>
        </row>
        <row r="121">
          <cell r="H121" t="str">
            <v>VIGILANTE ARMADO - 220 H</v>
          </cell>
          <cell r="BJ121">
            <v>415.46412644848493</v>
          </cell>
        </row>
        <row r="122">
          <cell r="H122" t="str">
            <v>VIGILANTE ARMADO - 12X36 DIURNO</v>
          </cell>
          <cell r="BJ122">
            <v>320.27655636363642</v>
          </cell>
        </row>
        <row r="123">
          <cell r="H123" t="str">
            <v>VIGILANTE ARMADO - 12X36 DIURNO</v>
          </cell>
          <cell r="BJ123">
            <v>0</v>
          </cell>
        </row>
        <row r="124">
          <cell r="H124" t="str">
            <v>VIGILANTE ARMADO - 12X36 NOTURNO</v>
          </cell>
          <cell r="BJ124">
            <v>383.45838611900837</v>
          </cell>
        </row>
        <row r="125">
          <cell r="H125" t="str">
            <v>VIGILANTE ARMADO - 12X36 NOTURNO</v>
          </cell>
          <cell r="BJ125">
            <v>0</v>
          </cell>
        </row>
        <row r="126">
          <cell r="H126" t="str">
            <v>VIGILANTE ARMADO - 12X36 DIURNO</v>
          </cell>
          <cell r="BJ126">
            <v>320.27655636363642</v>
          </cell>
        </row>
        <row r="127">
          <cell r="H127" t="str">
            <v>VIGILANTE ARMADO - 12X36 NOTURNO</v>
          </cell>
          <cell r="BJ127">
            <v>383.45838611900837</v>
          </cell>
        </row>
        <row r="128">
          <cell r="H128" t="str">
            <v>VIGILANTE ARMADO - 220 H</v>
          </cell>
          <cell r="BJ128">
            <v>415.46412644848493</v>
          </cell>
        </row>
        <row r="129">
          <cell r="H129" t="str">
            <v>VIGILANTE ARMADO - 220 H</v>
          </cell>
          <cell r="BJ129">
            <v>415.46412644848493</v>
          </cell>
        </row>
        <row r="130">
          <cell r="H130" t="str">
            <v>VIGILANTE ARMADO - 220 H</v>
          </cell>
          <cell r="BJ130">
            <v>0</v>
          </cell>
        </row>
        <row r="131">
          <cell r="H131" t="str">
            <v>VIGILANTE ARMADO - 220 H</v>
          </cell>
          <cell r="BJ131">
            <v>0</v>
          </cell>
        </row>
        <row r="132">
          <cell r="H132" t="str">
            <v>VIGILANTE ARMADO - 220 H</v>
          </cell>
          <cell r="BJ132">
            <v>0</v>
          </cell>
        </row>
        <row r="133">
          <cell r="H133" t="str">
            <v>VIGILANTE ARMADO - 220 H</v>
          </cell>
          <cell r="BJ133">
            <v>0</v>
          </cell>
        </row>
        <row r="134">
          <cell r="H134" t="str">
            <v>VIGILANTE ARMADO - 220 H</v>
          </cell>
          <cell r="BJ134">
            <v>415.46412644848493</v>
          </cell>
        </row>
        <row r="135">
          <cell r="H135" t="str">
            <v>VIGILANTE ARMADO - 12X36 DIURNO</v>
          </cell>
          <cell r="BJ135">
            <v>320.27655636363642</v>
          </cell>
        </row>
        <row r="136">
          <cell r="H136" t="str">
            <v>VIGILANTE ARMADO - 12X36 DIURNO</v>
          </cell>
          <cell r="BJ136">
            <v>0</v>
          </cell>
        </row>
        <row r="137">
          <cell r="H137" t="str">
            <v>VIGILANTE ARMADO - 12X36 DIURNO</v>
          </cell>
          <cell r="BJ137">
            <v>320.27655636363642</v>
          </cell>
        </row>
        <row r="138">
          <cell r="H138" t="str">
            <v>VIGILANTE ARMADO - 12X36 NOTURNO</v>
          </cell>
          <cell r="BJ138">
            <v>383.45838611900837</v>
          </cell>
        </row>
        <row r="139">
          <cell r="H139" t="str">
            <v>VIGILANTE ARMADO - 12X36 NOTURNO</v>
          </cell>
          <cell r="BJ139">
            <v>383.45838611900837</v>
          </cell>
        </row>
        <row r="140">
          <cell r="H140" t="str">
            <v>VIGILANTE ARMADO - 220 H</v>
          </cell>
          <cell r="BJ140">
            <v>415.46412644848493</v>
          </cell>
        </row>
        <row r="141">
          <cell r="H141" t="str">
            <v>VIGILANTE ARMADO - 220 H</v>
          </cell>
          <cell r="BJ141">
            <v>415.46412644848493</v>
          </cell>
        </row>
        <row r="142">
          <cell r="H142" t="str">
            <v>VIGILANTE ARMADO - 220 H</v>
          </cell>
          <cell r="BJ142">
            <v>415.46412644848493</v>
          </cell>
        </row>
        <row r="143">
          <cell r="H143" t="str">
            <v>VIGILANTE ARMADO - 220 H</v>
          </cell>
          <cell r="BJ143">
            <v>415.46412644848493</v>
          </cell>
        </row>
        <row r="144">
          <cell r="H144" t="str">
            <v>VIGILANTE ARMADO - 12X36 NOTURNO</v>
          </cell>
          <cell r="BJ144">
            <v>383.45838611900837</v>
          </cell>
        </row>
        <row r="145">
          <cell r="H145" t="str">
            <v>VIGILANTE ARMADO - 12X36 DIURNO</v>
          </cell>
          <cell r="BJ145">
            <v>320.27655636363642</v>
          </cell>
        </row>
        <row r="146">
          <cell r="H146" t="str">
            <v>VIGILANTE ARMADO - 12X36 NOTURNO</v>
          </cell>
          <cell r="BJ146">
            <v>383.45838611900837</v>
          </cell>
        </row>
        <row r="147">
          <cell r="H147" t="str">
            <v>VIGILANTE ARMADO - 12X36 DIURNO</v>
          </cell>
          <cell r="BJ147">
            <v>320.27655636363642</v>
          </cell>
        </row>
        <row r="148">
          <cell r="H148" t="str">
            <v>VIGILANTE ARMADO - 220 H</v>
          </cell>
          <cell r="BJ148">
            <v>415.46412644848493</v>
          </cell>
        </row>
        <row r="149">
          <cell r="H149" t="str">
            <v>VIGILANTE ARMADO - 220 H</v>
          </cell>
          <cell r="BJ149">
            <v>415.46412644848493</v>
          </cell>
        </row>
        <row r="150">
          <cell r="H150" t="str">
            <v>VIGILANTE ARMADO - 220 H</v>
          </cell>
          <cell r="BJ150">
            <v>415.46412644848493</v>
          </cell>
        </row>
        <row r="151">
          <cell r="H151" t="str">
            <v>VIGILANTE ARMADO - 220 H</v>
          </cell>
          <cell r="BJ151">
            <v>415.46412644848493</v>
          </cell>
        </row>
        <row r="152">
          <cell r="H152" t="str">
            <v>VIGILANTE ARMADO - 12X36 NOTURNO</v>
          </cell>
          <cell r="BJ152">
            <v>383.45838611900837</v>
          </cell>
        </row>
        <row r="153">
          <cell r="H153" t="str">
            <v>VIGILANTE ARMADO - 12X36 NOTURNO</v>
          </cell>
          <cell r="BJ153">
            <v>383.45838611900837</v>
          </cell>
        </row>
        <row r="154">
          <cell r="H154" t="str">
            <v>VIGILANTE ARMADO - 12X36 DIURNO</v>
          </cell>
          <cell r="BJ154">
            <v>320.27655636363642</v>
          </cell>
        </row>
        <row r="155">
          <cell r="H155" t="str">
            <v>VIGILANTE ARMADO - 12X36 DIURNO</v>
          </cell>
          <cell r="BJ155">
            <v>320.27655636363642</v>
          </cell>
        </row>
        <row r="156">
          <cell r="H156" t="str">
            <v>VIGILANTE ARMADO - 12X36 DIURNO</v>
          </cell>
          <cell r="BJ156">
            <v>0</v>
          </cell>
        </row>
        <row r="157">
          <cell r="H157" t="str">
            <v>VIGILANTE ARMADO - 12X36 DIURNO</v>
          </cell>
          <cell r="BJ157">
            <v>320.27655636363642</v>
          </cell>
        </row>
        <row r="158">
          <cell r="H158" t="str">
            <v>VIGILANTE ARMADO - 12X36 DIURNO</v>
          </cell>
          <cell r="BJ158">
            <v>320.27655636363642</v>
          </cell>
        </row>
        <row r="159">
          <cell r="H159" t="str">
            <v>VIGILANTE ARMADO - 220 H</v>
          </cell>
          <cell r="BJ159">
            <v>415.46412644848493</v>
          </cell>
        </row>
        <row r="160">
          <cell r="H160" t="str">
            <v>VIGILANTE ARMADO - 12X36 NOTURNO</v>
          </cell>
          <cell r="BJ160">
            <v>383.45838611900837</v>
          </cell>
        </row>
        <row r="161">
          <cell r="H161" t="str">
            <v>VIGILANTE ARMADO - 12X36 NOTURNO</v>
          </cell>
          <cell r="BJ161">
            <v>0</v>
          </cell>
        </row>
        <row r="162">
          <cell r="H162" t="str">
            <v>VIGILANTE ARMADO - 12X36 NOTURNO</v>
          </cell>
          <cell r="BJ162">
            <v>383.45838611900837</v>
          </cell>
        </row>
        <row r="163">
          <cell r="H163" t="str">
            <v>VIGILANTE ARMADO - 12X36 NOTURNO</v>
          </cell>
          <cell r="BJ163">
            <v>0</v>
          </cell>
        </row>
        <row r="164">
          <cell r="H164" t="str">
            <v>VIGILANTE ARMADO - 220 H</v>
          </cell>
          <cell r="BJ164">
            <v>415.46412644848493</v>
          </cell>
        </row>
        <row r="165">
          <cell r="H165" t="str">
            <v>VIGILANTE ARMADO - 12X36 DIURNO</v>
          </cell>
          <cell r="BJ165">
            <v>320.27655636363642</v>
          </cell>
        </row>
        <row r="166">
          <cell r="H166" t="str">
            <v>VIGILANTE ARMADO - 12X36 NOTURNO</v>
          </cell>
          <cell r="BJ166">
            <v>383.45838611900837</v>
          </cell>
        </row>
        <row r="167">
          <cell r="H167" t="str">
            <v>VIGILANTE ARMADO - 12X36 DIURNO</v>
          </cell>
          <cell r="BJ167">
            <v>320.27655636363642</v>
          </cell>
        </row>
        <row r="168">
          <cell r="H168" t="str">
            <v>VIGILANTE ARMADO - 12X36 NOTURNO</v>
          </cell>
          <cell r="BJ168">
            <v>383.45838611900837</v>
          </cell>
        </row>
        <row r="169">
          <cell r="H169" t="str">
            <v>VIGILANTE ARMADO - 220 H</v>
          </cell>
          <cell r="BJ169">
            <v>415.46412644848493</v>
          </cell>
        </row>
        <row r="170">
          <cell r="H170" t="str">
            <v>VIGILANTE ARMADO - 12X36 NOTURNO</v>
          </cell>
          <cell r="BJ170">
            <v>383.45838611900837</v>
          </cell>
        </row>
        <row r="171">
          <cell r="H171" t="str">
            <v>VIGILANTE ARMADO - 12X36 DIURNO</v>
          </cell>
          <cell r="BJ171">
            <v>320.27655636363642</v>
          </cell>
        </row>
        <row r="172">
          <cell r="H172" t="str">
            <v>VIGILANTE ARMADO - 12X36 DIURNO</v>
          </cell>
          <cell r="BJ172">
            <v>0</v>
          </cell>
        </row>
        <row r="173">
          <cell r="H173" t="str">
            <v>VIGILANTE ARMADO - 12X36 DIURNO</v>
          </cell>
          <cell r="BJ173">
            <v>320.27655636363642</v>
          </cell>
        </row>
        <row r="174">
          <cell r="H174" t="str">
            <v>VIGILANTE ARMADO - 12X36 DIURNO</v>
          </cell>
          <cell r="BJ174">
            <v>0</v>
          </cell>
        </row>
        <row r="175">
          <cell r="H175" t="str">
            <v>VIGILANTE ARMADO - 12X36 NOTURNO</v>
          </cell>
          <cell r="BJ175">
            <v>383.45838611900837</v>
          </cell>
        </row>
        <row r="176">
          <cell r="H176" t="str">
            <v>VIGILANTE ARMADO - 220 H</v>
          </cell>
          <cell r="BJ176">
            <v>415.46412644848493</v>
          </cell>
        </row>
        <row r="177">
          <cell r="H177" t="str">
            <v>VIGILANTE ARMADO - 220 H</v>
          </cell>
          <cell r="BJ177">
            <v>415.46412644848493</v>
          </cell>
        </row>
        <row r="178">
          <cell r="H178" t="str">
            <v>VIGILANTE ARMADO - 12X36 DIURNO</v>
          </cell>
          <cell r="BJ178">
            <v>320.27655636363642</v>
          </cell>
        </row>
        <row r="179">
          <cell r="H179" t="str">
            <v>VIGILANTE ARMADO - 12X36 DIURNO</v>
          </cell>
          <cell r="BJ179">
            <v>0</v>
          </cell>
        </row>
        <row r="180">
          <cell r="H180" t="str">
            <v>VIGILANTE ARMADO - 12X36 DIURNO</v>
          </cell>
          <cell r="BJ180">
            <v>320.27655636363642</v>
          </cell>
        </row>
        <row r="181">
          <cell r="H181" t="str">
            <v>VIGILANTE ARMADO - 12X36 DIURNO</v>
          </cell>
          <cell r="BJ181">
            <v>0</v>
          </cell>
        </row>
        <row r="182">
          <cell r="H182" t="str">
            <v>VIGILANTE ARMADO - 12X36 DIURNO</v>
          </cell>
          <cell r="BJ182">
            <v>0</v>
          </cell>
        </row>
        <row r="183">
          <cell r="H183" t="str">
            <v>VIGILANTE ARMADO - 12X36 NOTURNO</v>
          </cell>
          <cell r="BJ183">
            <v>383.45838611900837</v>
          </cell>
        </row>
        <row r="184">
          <cell r="H184" t="str">
            <v>VIGILANTE ARMADO - 12X36 NOTURNO</v>
          </cell>
          <cell r="BJ184">
            <v>383.45838611900837</v>
          </cell>
        </row>
        <row r="185">
          <cell r="H185" t="str">
            <v>VIGILANTE ARMADO - 12X36 NOTURNO</v>
          </cell>
          <cell r="BJ185">
            <v>383.45838611900837</v>
          </cell>
        </row>
        <row r="186">
          <cell r="H186" t="str">
            <v>VIGILANTE ARMADO - 12X36 DIURNO</v>
          </cell>
          <cell r="BJ186">
            <v>320.27655636363642</v>
          </cell>
        </row>
        <row r="187">
          <cell r="H187" t="str">
            <v>VIGILANTE ARMADO - 12X36 DIURNO</v>
          </cell>
          <cell r="BJ187">
            <v>320.27655636363642</v>
          </cell>
        </row>
        <row r="188">
          <cell r="H188" t="str">
            <v>VIGILANTE ARMADO - 12X36 NOTURNO</v>
          </cell>
          <cell r="BJ188">
            <v>383.45838611900837</v>
          </cell>
        </row>
        <row r="189">
          <cell r="H189" t="str">
            <v>VIGILANTE ARMADO - 220 H</v>
          </cell>
          <cell r="BJ189">
            <v>415.46412644848493</v>
          </cell>
        </row>
        <row r="190">
          <cell r="H190" t="str">
            <v>VIGILANTE ARMADO - 12X36 DIURNO</v>
          </cell>
          <cell r="BJ190">
            <v>320.27655636363642</v>
          </cell>
        </row>
        <row r="191">
          <cell r="H191" t="str">
            <v>VIGILANTE ARMADO - 12X36 DIURNO</v>
          </cell>
          <cell r="BJ191">
            <v>320.27655636363642</v>
          </cell>
        </row>
        <row r="192">
          <cell r="H192" t="str">
            <v>VIGILANTE ARMADO - 12X36 NOTURNO</v>
          </cell>
          <cell r="BJ192">
            <v>383.45838611900837</v>
          </cell>
        </row>
        <row r="193">
          <cell r="H193" t="str">
            <v>VIGILANTE ARMADO - 12X36 NOTURNO</v>
          </cell>
          <cell r="BJ193">
            <v>383.45838611900837</v>
          </cell>
        </row>
        <row r="194">
          <cell r="H194" t="str">
            <v>VIGILANTE ARMADO - 220 H</v>
          </cell>
          <cell r="BJ194">
            <v>415.46370909090916</v>
          </cell>
        </row>
        <row r="195">
          <cell r="H195" t="str">
            <v>VIGILANTE ARMADO - 12X36 DIURNO</v>
          </cell>
          <cell r="BJ195">
            <v>320.27655636363642</v>
          </cell>
        </row>
        <row r="196">
          <cell r="H196" t="str">
            <v>VIGILANTE ARMADO - 12X36 DIURNO</v>
          </cell>
          <cell r="BJ196">
            <v>0</v>
          </cell>
        </row>
        <row r="197">
          <cell r="H197" t="str">
            <v>VIGILANTE ARMADO - 12X36 NOTURNO</v>
          </cell>
          <cell r="BJ197">
            <v>383.45838611900837</v>
          </cell>
        </row>
        <row r="198">
          <cell r="H198" t="str">
            <v>VIGILANTE ARMADO - 12X36 NOTURNO</v>
          </cell>
          <cell r="BJ198">
            <v>383.45838611900837</v>
          </cell>
        </row>
        <row r="199">
          <cell r="H199" t="str">
            <v>VIGILANTE ARMADO - 12X36 DIURNO</v>
          </cell>
          <cell r="BJ199">
            <v>320.27655636363642</v>
          </cell>
        </row>
        <row r="200">
          <cell r="H200" t="str">
            <v>VIGILANTE ARMADO - 12X36 DIURNO</v>
          </cell>
          <cell r="BJ20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  <cell r="W10" t="str">
            <v>TOTAL C/ DESCONTO</v>
          </cell>
        </row>
        <row r="11">
          <cell r="B11">
            <v>9</v>
          </cell>
          <cell r="F11" t="str">
            <v>VIGILANTE ARMADO - 220 H</v>
          </cell>
          <cell r="R11">
            <v>439.74</v>
          </cell>
          <cell r="W11">
            <v>0</v>
          </cell>
        </row>
        <row r="12">
          <cell r="B12">
            <v>0</v>
          </cell>
          <cell r="F12" t="str">
            <v>VIGILANTE ARMADO - 220 H</v>
          </cell>
          <cell r="R12">
            <v>0</v>
          </cell>
          <cell r="W12">
            <v>0</v>
          </cell>
        </row>
        <row r="13">
          <cell r="B13">
            <v>1</v>
          </cell>
          <cell r="F13" t="str">
            <v>VIGILANTE ARMADO - 220 H</v>
          </cell>
          <cell r="R13">
            <v>439.74</v>
          </cell>
          <cell r="W13">
            <v>0</v>
          </cell>
        </row>
        <row r="14">
          <cell r="B14">
            <v>0</v>
          </cell>
          <cell r="F14" t="str">
            <v>VIGILANTE ARMADO - 220 H</v>
          </cell>
          <cell r="R14">
            <v>0</v>
          </cell>
          <cell r="W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439.74</v>
          </cell>
          <cell r="W15">
            <v>0</v>
          </cell>
        </row>
        <row r="16">
          <cell r="B16">
            <v>1</v>
          </cell>
          <cell r="F16" t="str">
            <v>VIGILANTE ARMADO - 220 H</v>
          </cell>
          <cell r="R16">
            <v>439.74</v>
          </cell>
          <cell r="W16">
            <v>0</v>
          </cell>
        </row>
        <row r="17">
          <cell r="B17">
            <v>1</v>
          </cell>
          <cell r="F17" t="str">
            <v>VIGILANTE ARMADO - 220 H</v>
          </cell>
          <cell r="R17">
            <v>439.74</v>
          </cell>
          <cell r="W17">
            <v>88.869399999999985</v>
          </cell>
        </row>
        <row r="18">
          <cell r="B18">
            <v>0</v>
          </cell>
          <cell r="F18" t="str">
            <v>VIGILANTE ARMADO - 12X36 DIURNO</v>
          </cell>
          <cell r="R18">
            <v>0</v>
          </cell>
          <cell r="W18">
            <v>0</v>
          </cell>
        </row>
        <row r="19">
          <cell r="B19">
            <v>0</v>
          </cell>
          <cell r="F19" t="str">
            <v>VIGILANTE ARMADO - 12X36 NOTURNO</v>
          </cell>
          <cell r="R19">
            <v>0</v>
          </cell>
          <cell r="W19">
            <v>0</v>
          </cell>
        </row>
        <row r="20">
          <cell r="B20">
            <v>1</v>
          </cell>
          <cell r="F20" t="str">
            <v>VIGILANTE ARMADO - 12X36 DIURNO</v>
          </cell>
          <cell r="R20">
            <v>340.79849999999999</v>
          </cell>
          <cell r="W20">
            <v>106.01939999999999</v>
          </cell>
        </row>
        <row r="21">
          <cell r="B21">
            <v>1</v>
          </cell>
          <cell r="F21" t="str">
            <v>VIGILANTE ARMADO - 12X36 DIURNO</v>
          </cell>
          <cell r="R21">
            <v>340.79849999999999</v>
          </cell>
          <cell r="W21">
            <v>106.01939999999999</v>
          </cell>
        </row>
        <row r="22">
          <cell r="B22">
            <v>0</v>
          </cell>
          <cell r="F22" t="str">
            <v>VIGILANTE ARMADO - 12X36 DIURNO</v>
          </cell>
          <cell r="R22">
            <v>0</v>
          </cell>
          <cell r="W22">
            <v>0</v>
          </cell>
        </row>
        <row r="23">
          <cell r="B23">
            <v>0</v>
          </cell>
          <cell r="F23" t="str">
            <v>VIGILANTE ARMADO - 12X36 DIURNO</v>
          </cell>
          <cell r="R23">
            <v>0</v>
          </cell>
          <cell r="W23">
            <v>0</v>
          </cell>
        </row>
        <row r="24">
          <cell r="B24">
            <v>1</v>
          </cell>
          <cell r="F24" t="str">
            <v>VIGILANTE ARMADO - 220 H</v>
          </cell>
          <cell r="R24">
            <v>439.74</v>
          </cell>
          <cell r="W24">
            <v>174.86939999999998</v>
          </cell>
        </row>
        <row r="25">
          <cell r="B25">
            <v>0</v>
          </cell>
          <cell r="F25" t="str">
            <v>VIGILANTE ARMADO - 220 H</v>
          </cell>
          <cell r="R25">
            <v>439.74</v>
          </cell>
          <cell r="W25">
            <v>174.86939999999998</v>
          </cell>
        </row>
        <row r="26">
          <cell r="B26">
            <v>1</v>
          </cell>
          <cell r="F26" t="str">
            <v>VIGILANTE ARMADO - 12X36 DIURNO</v>
          </cell>
          <cell r="R26">
            <v>340.79849999999999</v>
          </cell>
          <cell r="W26">
            <v>0</v>
          </cell>
        </row>
        <row r="27">
          <cell r="B27">
            <v>0</v>
          </cell>
          <cell r="F27" t="str">
            <v>VIGILANTE ARMADO - 12X36 DIURNO</v>
          </cell>
          <cell r="R27">
            <v>340.79849999999999</v>
          </cell>
          <cell r="W27">
            <v>0</v>
          </cell>
        </row>
        <row r="28">
          <cell r="B28">
            <v>0</v>
          </cell>
          <cell r="F28" t="str">
            <v>VIGILANTE ARMADO - 12X36 DIURNO</v>
          </cell>
          <cell r="R28">
            <v>340.79849999999999</v>
          </cell>
          <cell r="W28">
            <v>0</v>
          </cell>
        </row>
        <row r="29">
          <cell r="B29">
            <v>1</v>
          </cell>
          <cell r="F29" t="str">
            <v>VIGILANTE ARMADO - 220 H</v>
          </cell>
          <cell r="R29">
            <v>439.74</v>
          </cell>
          <cell r="W29">
            <v>0</v>
          </cell>
        </row>
        <row r="30">
          <cell r="B30">
            <v>0</v>
          </cell>
          <cell r="F30" t="str">
            <v>VIGILANTE ARMADO - 220 H</v>
          </cell>
          <cell r="R30">
            <v>439.74</v>
          </cell>
          <cell r="W30">
            <v>0</v>
          </cell>
        </row>
        <row r="31">
          <cell r="B31">
            <v>1</v>
          </cell>
          <cell r="F31" t="str">
            <v>VIGILANTE ARMADO - 12X36 DIURNO</v>
          </cell>
          <cell r="R31">
            <v>340.79849999999999</v>
          </cell>
          <cell r="W31">
            <v>0</v>
          </cell>
        </row>
        <row r="32">
          <cell r="B32">
            <v>1</v>
          </cell>
          <cell r="F32" t="str">
            <v>VIGILANTE ARMADO - 220 H</v>
          </cell>
          <cell r="R32">
            <v>439.74</v>
          </cell>
          <cell r="W32">
            <v>174.86939999999998</v>
          </cell>
        </row>
        <row r="33">
          <cell r="B33">
            <v>0</v>
          </cell>
          <cell r="F33" t="str">
            <v>VIGILANTE ARMADO - 220 H</v>
          </cell>
          <cell r="R33">
            <v>439.74</v>
          </cell>
          <cell r="W33">
            <v>174.86939999999998</v>
          </cell>
        </row>
        <row r="34">
          <cell r="B34">
            <v>1</v>
          </cell>
          <cell r="F34" t="str">
            <v>VIGILANTE ARMADO - 12X36 DIURNO</v>
          </cell>
          <cell r="R34">
            <v>340.79849999999999</v>
          </cell>
          <cell r="W34">
            <v>0</v>
          </cell>
        </row>
        <row r="35">
          <cell r="B35">
            <v>1</v>
          </cell>
          <cell r="F35" t="str">
            <v>VIGILANTE ARMADO - 12X36 DIURNO</v>
          </cell>
          <cell r="R35">
            <v>340.79849999999999</v>
          </cell>
          <cell r="W35">
            <v>106.01939999999999</v>
          </cell>
        </row>
        <row r="36">
          <cell r="B36">
            <v>0</v>
          </cell>
          <cell r="F36" t="str">
            <v>VIGILANTE ARMADO - 12X36 DIURNO</v>
          </cell>
          <cell r="R36">
            <v>340.79849999999999</v>
          </cell>
          <cell r="W36">
            <v>106.01939999999999</v>
          </cell>
        </row>
        <row r="37">
          <cell r="B37">
            <v>1</v>
          </cell>
          <cell r="F37" t="str">
            <v>VIGILANTE ARMADO - 220 H</v>
          </cell>
          <cell r="R37">
            <v>439.74</v>
          </cell>
          <cell r="W37">
            <v>174.86939999999998</v>
          </cell>
        </row>
        <row r="38">
          <cell r="B38">
            <v>0</v>
          </cell>
          <cell r="F38" t="str">
            <v>VIGILANTE ARMADO - 220 H</v>
          </cell>
          <cell r="R38">
            <v>439.74</v>
          </cell>
          <cell r="W38">
            <v>174.86939999999998</v>
          </cell>
        </row>
        <row r="39">
          <cell r="B39">
            <v>1</v>
          </cell>
          <cell r="F39" t="str">
            <v>VIGILANTE ARMADO - 12X36 NOTURNO</v>
          </cell>
          <cell r="R39">
            <v>340.79849999999999</v>
          </cell>
          <cell r="W39">
            <v>0</v>
          </cell>
        </row>
        <row r="40">
          <cell r="B40">
            <v>0</v>
          </cell>
          <cell r="F40" t="str">
            <v>VIGILANTE ARMADO - 12X36 NOTURNO</v>
          </cell>
          <cell r="R40">
            <v>340.79849999999999</v>
          </cell>
          <cell r="W40">
            <v>0</v>
          </cell>
        </row>
        <row r="41">
          <cell r="B41">
            <v>1</v>
          </cell>
          <cell r="F41" t="str">
            <v>VIGILANTE ARMADO - 12X36 DIURNO</v>
          </cell>
          <cell r="R41">
            <v>340.79849999999999</v>
          </cell>
          <cell r="W41">
            <v>0</v>
          </cell>
        </row>
        <row r="42">
          <cell r="B42">
            <v>1</v>
          </cell>
          <cell r="F42" t="str">
            <v>VIGILANTE ARMADO - 12X36 NOTURNO</v>
          </cell>
          <cell r="R42">
            <v>340.79849999999999</v>
          </cell>
          <cell r="W42">
            <v>106.01939999999999</v>
          </cell>
        </row>
        <row r="43">
          <cell r="B43">
            <v>0</v>
          </cell>
          <cell r="F43" t="str">
            <v>VIGILANTE ARMADO - 12X36 NOTURNO</v>
          </cell>
          <cell r="R43">
            <v>0</v>
          </cell>
          <cell r="W43">
            <v>0</v>
          </cell>
        </row>
        <row r="44">
          <cell r="B44">
            <v>1</v>
          </cell>
          <cell r="F44" t="str">
            <v>VIGILANTE ARMADO - 12X36 NOTURNO</v>
          </cell>
          <cell r="R44">
            <v>340.79849999999999</v>
          </cell>
          <cell r="W44">
            <v>106.01939999999999</v>
          </cell>
        </row>
        <row r="45">
          <cell r="B45">
            <v>1</v>
          </cell>
          <cell r="F45" t="str">
            <v>VIGILANTE ARMADO - 12X36 DIURNO</v>
          </cell>
          <cell r="R45">
            <v>340.79849999999999</v>
          </cell>
          <cell r="W45">
            <v>0</v>
          </cell>
        </row>
        <row r="46">
          <cell r="B46">
            <v>0</v>
          </cell>
          <cell r="F46" t="str">
            <v>VIGILANTE ARMADO - 12X36 DIURNO</v>
          </cell>
          <cell r="R46">
            <v>340.79849999999999</v>
          </cell>
          <cell r="W46">
            <v>0</v>
          </cell>
        </row>
        <row r="47">
          <cell r="B47">
            <v>1</v>
          </cell>
          <cell r="F47" t="str">
            <v>VIGILANTE ARMADO - 12X36 NOTURNO</v>
          </cell>
          <cell r="R47">
            <v>340.79849999999999</v>
          </cell>
          <cell r="W47">
            <v>106.01939999999999</v>
          </cell>
        </row>
        <row r="48">
          <cell r="B48">
            <v>0</v>
          </cell>
          <cell r="F48" t="str">
            <v>VIGILANTE ARMADO - 12X36 NOTURNO</v>
          </cell>
          <cell r="R48">
            <v>340.79849999999999</v>
          </cell>
          <cell r="W48">
            <v>106.01939999999999</v>
          </cell>
        </row>
        <row r="49">
          <cell r="B49">
            <v>1</v>
          </cell>
          <cell r="F49" t="str">
            <v>VIGILANTE ARMADO - 12X36 DIURNO</v>
          </cell>
          <cell r="R49">
            <v>340.79849999999999</v>
          </cell>
          <cell r="W49">
            <v>0</v>
          </cell>
        </row>
        <row r="50">
          <cell r="B50">
            <v>1</v>
          </cell>
          <cell r="F50" t="str">
            <v>VIGILANTE ARMADO - 220 H</v>
          </cell>
          <cell r="R50">
            <v>439.74</v>
          </cell>
          <cell r="W50">
            <v>174.86939999999998</v>
          </cell>
        </row>
        <row r="51">
          <cell r="B51">
            <v>0</v>
          </cell>
          <cell r="F51" t="str">
            <v>VIGILANTE ARMADO - 220 H</v>
          </cell>
          <cell r="R51">
            <v>439.74</v>
          </cell>
          <cell r="W51">
            <v>174.86939999999998</v>
          </cell>
        </row>
        <row r="52">
          <cell r="B52">
            <v>1</v>
          </cell>
          <cell r="F52" t="str">
            <v>VIGILANTE ARMADO - 12X36 DIURNO</v>
          </cell>
          <cell r="R52">
            <v>340.79849999999999</v>
          </cell>
          <cell r="W52">
            <v>0</v>
          </cell>
        </row>
        <row r="53">
          <cell r="B53">
            <v>0</v>
          </cell>
          <cell r="F53" t="str">
            <v>VIGILANTE ARMADO - 12X36 DIURNO</v>
          </cell>
          <cell r="R53">
            <v>340.79849999999999</v>
          </cell>
          <cell r="W53">
            <v>0</v>
          </cell>
        </row>
        <row r="54">
          <cell r="B54">
            <v>1</v>
          </cell>
          <cell r="F54" t="str">
            <v>VIGILANTE ARMADO - 12X36 DIURNO</v>
          </cell>
          <cell r="R54">
            <v>340.79849999999999</v>
          </cell>
          <cell r="W54">
            <v>0</v>
          </cell>
        </row>
        <row r="55">
          <cell r="B55">
            <v>0</v>
          </cell>
          <cell r="F55" t="str">
            <v>VIGILANTE ARMADO - 12X36 DIURNO</v>
          </cell>
          <cell r="R55">
            <v>340.79849999999999</v>
          </cell>
          <cell r="W55">
            <v>0</v>
          </cell>
        </row>
        <row r="56">
          <cell r="B56">
            <v>1</v>
          </cell>
          <cell r="F56" t="str">
            <v>VIGILANTE ARMADO - 220 H</v>
          </cell>
          <cell r="R56">
            <v>439.74</v>
          </cell>
          <cell r="W56">
            <v>174.86939999999998</v>
          </cell>
        </row>
        <row r="57">
          <cell r="B57">
            <v>1</v>
          </cell>
          <cell r="F57" t="str">
            <v>VIGILANTE ARMADO - 12X36 DIURNO</v>
          </cell>
          <cell r="R57">
            <v>340.79849999999999</v>
          </cell>
          <cell r="W57">
            <v>0</v>
          </cell>
        </row>
        <row r="58">
          <cell r="B58">
            <v>0</v>
          </cell>
          <cell r="F58" t="str">
            <v>VIGILANTE ARMADO - 12X36 DIURNO</v>
          </cell>
          <cell r="R58">
            <v>340.79849999999999</v>
          </cell>
          <cell r="W58">
            <v>0</v>
          </cell>
        </row>
        <row r="59">
          <cell r="B59">
            <v>0</v>
          </cell>
          <cell r="F59" t="str">
            <v>VIGILANTE ARMADO - 12X36 DIURNO</v>
          </cell>
          <cell r="R59">
            <v>0</v>
          </cell>
          <cell r="W59">
            <v>0</v>
          </cell>
        </row>
        <row r="60">
          <cell r="B60">
            <v>1</v>
          </cell>
          <cell r="F60" t="str">
            <v>VIGILANTE ARMADO - 220 H</v>
          </cell>
          <cell r="R60">
            <v>439.74</v>
          </cell>
          <cell r="W60">
            <v>0</v>
          </cell>
        </row>
        <row r="61">
          <cell r="B61">
            <v>0</v>
          </cell>
          <cell r="F61" t="str">
            <v>VIGILANTE ARMADO - 220 H</v>
          </cell>
          <cell r="R61">
            <v>0</v>
          </cell>
          <cell r="W61">
            <v>0</v>
          </cell>
        </row>
        <row r="62">
          <cell r="B62">
            <v>1</v>
          </cell>
          <cell r="F62" t="str">
            <v>VIGILANTE ARMADO - 12X36 NOTURNO</v>
          </cell>
          <cell r="R62">
            <v>340.79849999999999</v>
          </cell>
          <cell r="W62">
            <v>0</v>
          </cell>
        </row>
        <row r="63">
          <cell r="B63">
            <v>0</v>
          </cell>
          <cell r="F63" t="str">
            <v>VIGILANTE ARMADO - 12X36 NOTURNO</v>
          </cell>
          <cell r="R63">
            <v>340.79849999999999</v>
          </cell>
          <cell r="W63">
            <v>0</v>
          </cell>
        </row>
        <row r="64">
          <cell r="B64">
            <v>1</v>
          </cell>
          <cell r="F64" t="str">
            <v>VIGILANTE ARMADO - 12X36 DIURNO</v>
          </cell>
          <cell r="R64">
            <v>340.79849999999999</v>
          </cell>
          <cell r="W64">
            <v>0</v>
          </cell>
        </row>
        <row r="65">
          <cell r="B65">
            <v>1</v>
          </cell>
          <cell r="F65" t="str">
            <v>VIGILANTE ARMADO - 12X36 DIURNO</v>
          </cell>
          <cell r="R65">
            <v>340.79849999999999</v>
          </cell>
          <cell r="W65">
            <v>0</v>
          </cell>
        </row>
        <row r="66">
          <cell r="B66">
            <v>1</v>
          </cell>
          <cell r="F66" t="str">
            <v>VIGILANTE ARMADO - 12X36 NOTURNO</v>
          </cell>
          <cell r="R66">
            <v>340.79849999999999</v>
          </cell>
          <cell r="W66">
            <v>0</v>
          </cell>
        </row>
        <row r="67">
          <cell r="B67">
            <v>0</v>
          </cell>
          <cell r="F67" t="str">
            <v>VIGILANTE ARMADO - 12X36 NOTURNO</v>
          </cell>
          <cell r="R67">
            <v>340.79849999999999</v>
          </cell>
          <cell r="W67">
            <v>0</v>
          </cell>
        </row>
        <row r="68">
          <cell r="B68">
            <v>1</v>
          </cell>
          <cell r="F68" t="str">
            <v>VIGILANTE ARMADO - 220 H</v>
          </cell>
          <cell r="R68">
            <v>439.74</v>
          </cell>
          <cell r="W68">
            <v>174.86939999999998</v>
          </cell>
        </row>
        <row r="69">
          <cell r="B69">
            <v>1</v>
          </cell>
          <cell r="F69" t="str">
            <v>VIGILANTE ARMADO - 12X36 NOTURNO</v>
          </cell>
          <cell r="R69">
            <v>340.79849999999999</v>
          </cell>
          <cell r="W69">
            <v>0</v>
          </cell>
        </row>
        <row r="70">
          <cell r="B70">
            <v>0</v>
          </cell>
          <cell r="F70" t="str">
            <v>VIGILANTE ARMADO - 12X36 NOTURNO</v>
          </cell>
          <cell r="R70">
            <v>340.79849999999999</v>
          </cell>
          <cell r="W70">
            <v>0</v>
          </cell>
        </row>
        <row r="71">
          <cell r="B71">
            <v>1</v>
          </cell>
          <cell r="F71" t="str">
            <v>VIGILANTE ARMADO - 12X36 DIURNO</v>
          </cell>
          <cell r="R71">
            <v>340.79849999999999</v>
          </cell>
          <cell r="W71">
            <v>0</v>
          </cell>
        </row>
        <row r="72">
          <cell r="B72">
            <v>0</v>
          </cell>
          <cell r="F72" t="str">
            <v>VIGILANTE ARMADO - 12X36 DIURNO</v>
          </cell>
          <cell r="R72">
            <v>340.79849999999999</v>
          </cell>
          <cell r="W72">
            <v>0</v>
          </cell>
        </row>
        <row r="73">
          <cell r="B73">
            <v>1</v>
          </cell>
          <cell r="F73" t="str">
            <v>VIGILANTE ARMADO - 12X36 NOTURNO</v>
          </cell>
          <cell r="R73">
            <v>340.79849999999999</v>
          </cell>
          <cell r="W73">
            <v>106.01939999999999</v>
          </cell>
        </row>
        <row r="74">
          <cell r="B74">
            <v>0</v>
          </cell>
          <cell r="F74" t="str">
            <v>VIGILANTE ARMADO - 12X36 NOTURNO</v>
          </cell>
          <cell r="R74">
            <v>340.79849999999999</v>
          </cell>
          <cell r="W74">
            <v>106.01939999999999</v>
          </cell>
        </row>
        <row r="75">
          <cell r="B75">
            <v>1</v>
          </cell>
          <cell r="F75" t="str">
            <v>VIGILANTE ARMADO - 12X36 DIURNO</v>
          </cell>
          <cell r="R75">
            <v>340.79849999999999</v>
          </cell>
          <cell r="W75">
            <v>0</v>
          </cell>
        </row>
        <row r="76">
          <cell r="B76">
            <v>0</v>
          </cell>
          <cell r="F76" t="str">
            <v>VIGILANTE ARMADO - 12X36 DIURNO</v>
          </cell>
          <cell r="R76">
            <v>340.79849999999999</v>
          </cell>
          <cell r="W76">
            <v>0</v>
          </cell>
        </row>
        <row r="77">
          <cell r="B77">
            <v>1</v>
          </cell>
          <cell r="F77" t="str">
            <v>VIGILANTE ARMADO - 12X36 NOTURNO</v>
          </cell>
          <cell r="R77">
            <v>340.79849999999999</v>
          </cell>
          <cell r="W77">
            <v>106.01939999999999</v>
          </cell>
        </row>
        <row r="78">
          <cell r="B78">
            <v>1</v>
          </cell>
          <cell r="F78" t="str">
            <v>VIGILANTE ARMADO - 12X36 NOTURNO</v>
          </cell>
          <cell r="R78">
            <v>340.79849999999999</v>
          </cell>
          <cell r="W78">
            <v>106.01939999999999</v>
          </cell>
        </row>
        <row r="79">
          <cell r="B79">
            <v>0</v>
          </cell>
          <cell r="F79" t="str">
            <v>VIGILANTE ARMADO - 12X36 NOTURNO</v>
          </cell>
          <cell r="R79">
            <v>340.79849999999999</v>
          </cell>
          <cell r="W79">
            <v>106.01939999999999</v>
          </cell>
        </row>
        <row r="80">
          <cell r="B80">
            <v>0</v>
          </cell>
          <cell r="F80" t="str">
            <v>VIGILANTE ARMADO - 12X36 NOTURNO</v>
          </cell>
          <cell r="R80">
            <v>0</v>
          </cell>
          <cell r="W80">
            <v>0</v>
          </cell>
        </row>
        <row r="81">
          <cell r="B81">
            <v>1</v>
          </cell>
          <cell r="F81" t="str">
            <v>VIGILANTE ARMADO - 12X36 DIURNO</v>
          </cell>
          <cell r="R81">
            <v>340.79849999999999</v>
          </cell>
          <cell r="W81">
            <v>0</v>
          </cell>
        </row>
        <row r="82">
          <cell r="B82">
            <v>0</v>
          </cell>
          <cell r="F82" t="str">
            <v>VIGILANTE ARMADO - 12X36 DIURNO</v>
          </cell>
          <cell r="R82">
            <v>340.79849999999999</v>
          </cell>
          <cell r="W82">
            <v>0</v>
          </cell>
        </row>
        <row r="83">
          <cell r="B83">
            <v>0</v>
          </cell>
          <cell r="F83" t="str">
            <v>VIGILANTE ARMADO - 12X36 DIURNO</v>
          </cell>
          <cell r="R83">
            <v>340.79849999999999</v>
          </cell>
          <cell r="W83">
            <v>131.13060000000002</v>
          </cell>
        </row>
        <row r="84">
          <cell r="B84">
            <v>0</v>
          </cell>
          <cell r="F84" t="str">
            <v>VIGILANTE ARMADO - 12X36 DIURNO</v>
          </cell>
          <cell r="R84">
            <v>340.79849999999999</v>
          </cell>
          <cell r="W84">
            <v>0</v>
          </cell>
        </row>
        <row r="85">
          <cell r="B85">
            <v>1</v>
          </cell>
          <cell r="F85" t="str">
            <v>VIGILANTE ARMADO - 12X36 DIURNO</v>
          </cell>
          <cell r="R85">
            <v>340.79849999999999</v>
          </cell>
          <cell r="W85">
            <v>106.01939999999999</v>
          </cell>
        </row>
        <row r="86">
          <cell r="B86">
            <v>1</v>
          </cell>
          <cell r="F86" t="str">
            <v>VIGILANTE ARMADO - 220 H</v>
          </cell>
          <cell r="R86">
            <v>439.74</v>
          </cell>
          <cell r="W86">
            <v>174.86939999999998</v>
          </cell>
        </row>
        <row r="87">
          <cell r="B87">
            <v>0</v>
          </cell>
          <cell r="F87" t="str">
            <v>VIGILANTE ARMADO - 220 H</v>
          </cell>
          <cell r="R87">
            <v>439.74</v>
          </cell>
          <cell r="W87">
            <v>174.86939999999998</v>
          </cell>
        </row>
        <row r="88">
          <cell r="B88">
            <v>1</v>
          </cell>
          <cell r="F88" t="str">
            <v>VIGILANTE ARMADO - 12X36 NOTURNO</v>
          </cell>
          <cell r="R88">
            <v>340.79849999999999</v>
          </cell>
          <cell r="W88">
            <v>0</v>
          </cell>
        </row>
        <row r="89">
          <cell r="B89">
            <v>0</v>
          </cell>
          <cell r="F89" t="str">
            <v>VIGILANTE ARMADO - 12X36 NOTURNO</v>
          </cell>
          <cell r="R89">
            <v>340.79849999999999</v>
          </cell>
          <cell r="W89">
            <v>0</v>
          </cell>
        </row>
        <row r="90">
          <cell r="B90">
            <v>1</v>
          </cell>
          <cell r="F90" t="str">
            <v>VIGILANTE ARMADO - 12X36 DIURNO</v>
          </cell>
          <cell r="R90">
            <v>340.79849999999999</v>
          </cell>
          <cell r="W90">
            <v>0</v>
          </cell>
        </row>
        <row r="91">
          <cell r="B91">
            <v>1</v>
          </cell>
          <cell r="F91" t="str">
            <v>VIGILANTE ARMADO - 12X36 NOTURNO</v>
          </cell>
          <cell r="R91">
            <v>340.79849999999999</v>
          </cell>
          <cell r="W91">
            <v>106.01939999999999</v>
          </cell>
        </row>
        <row r="92">
          <cell r="B92">
            <v>0</v>
          </cell>
          <cell r="F92" t="str">
            <v>VIGILANTE ARMADO - 12X36 NOTURNO</v>
          </cell>
          <cell r="R92">
            <v>340.79849999999999</v>
          </cell>
          <cell r="W92">
            <v>106.01939999999999</v>
          </cell>
        </row>
        <row r="93">
          <cell r="B93">
            <v>1</v>
          </cell>
          <cell r="F93" t="str">
            <v>VIGILANTE ARMADO - 12X36 NOTURNO</v>
          </cell>
          <cell r="R93">
            <v>340.79849999999999</v>
          </cell>
          <cell r="W93">
            <v>0</v>
          </cell>
        </row>
        <row r="94">
          <cell r="B94">
            <v>0</v>
          </cell>
          <cell r="F94" t="str">
            <v>VIGILANTE ARMADO - 12X36 NOTURNO</v>
          </cell>
          <cell r="R94">
            <v>340.79849999999999</v>
          </cell>
          <cell r="W94">
            <v>0</v>
          </cell>
        </row>
        <row r="95">
          <cell r="B95">
            <v>1</v>
          </cell>
          <cell r="F95" t="str">
            <v>VIGILANTE ARMADO - 12X36 DIURNO</v>
          </cell>
          <cell r="R95">
            <v>340.79849999999999</v>
          </cell>
          <cell r="W95">
            <v>0</v>
          </cell>
        </row>
        <row r="96">
          <cell r="B96">
            <v>1</v>
          </cell>
          <cell r="F96" t="str">
            <v>VIGILANTE ARMADO - 12X36 NOTURNO</v>
          </cell>
          <cell r="R96">
            <v>340.79849999999999</v>
          </cell>
          <cell r="W96">
            <v>0</v>
          </cell>
        </row>
        <row r="97">
          <cell r="B97">
            <v>0</v>
          </cell>
          <cell r="F97" t="str">
            <v>VIGILANTE ARMADO - 12X36 NOTURNO</v>
          </cell>
          <cell r="R97">
            <v>340.79849999999999</v>
          </cell>
          <cell r="W97">
            <v>0</v>
          </cell>
        </row>
        <row r="98">
          <cell r="B98">
            <v>1</v>
          </cell>
          <cell r="F98" t="str">
            <v>VIGILANTE ARMADO - 220 H</v>
          </cell>
          <cell r="R98">
            <v>439.74</v>
          </cell>
          <cell r="W98">
            <v>0</v>
          </cell>
        </row>
        <row r="99">
          <cell r="B99">
            <v>0</v>
          </cell>
          <cell r="F99" t="str">
            <v>VIGILANTE ARMADO - 220 H</v>
          </cell>
          <cell r="R99">
            <v>439.74</v>
          </cell>
          <cell r="W99">
            <v>0</v>
          </cell>
        </row>
        <row r="100">
          <cell r="B100">
            <v>1</v>
          </cell>
          <cell r="F100" t="str">
            <v>VIGILANTE ARMADO - 12X36 DIURNO</v>
          </cell>
          <cell r="R100">
            <v>340.79849999999999</v>
          </cell>
          <cell r="W100">
            <v>0</v>
          </cell>
        </row>
        <row r="101">
          <cell r="B101">
            <v>0</v>
          </cell>
          <cell r="F101" t="str">
            <v>VIGILANTE ARMADO - 12X36 DIURNO</v>
          </cell>
          <cell r="R101">
            <v>0</v>
          </cell>
          <cell r="W101">
            <v>0</v>
          </cell>
        </row>
        <row r="102">
          <cell r="B102">
            <v>1</v>
          </cell>
          <cell r="F102" t="str">
            <v>VIGILANTE ARMADO - 12X36 DIURNO</v>
          </cell>
          <cell r="R102">
            <v>340.79849999999999</v>
          </cell>
          <cell r="W102">
            <v>0</v>
          </cell>
        </row>
        <row r="103">
          <cell r="B103">
            <v>1</v>
          </cell>
          <cell r="F103" t="str">
            <v>VIGILANTE ARMADO - 220 H</v>
          </cell>
          <cell r="R103">
            <v>439.74</v>
          </cell>
          <cell r="W103">
            <v>0</v>
          </cell>
        </row>
        <row r="104">
          <cell r="B104">
            <v>1</v>
          </cell>
          <cell r="F104" t="str">
            <v>VIGILANTE ARMADO - 12X36 DIURNO</v>
          </cell>
          <cell r="R104">
            <v>340.79849999999999</v>
          </cell>
          <cell r="W104">
            <v>39.369399999999985</v>
          </cell>
        </row>
        <row r="105">
          <cell r="B105">
            <v>0</v>
          </cell>
          <cell r="F105" t="str">
            <v>VIGILANTE ARMADO - 12X36 DIURNO</v>
          </cell>
          <cell r="R105">
            <v>340.79849999999999</v>
          </cell>
          <cell r="W105">
            <v>39.369399999999985</v>
          </cell>
        </row>
        <row r="106">
          <cell r="B106">
            <v>1</v>
          </cell>
          <cell r="F106" t="str">
            <v>VIGILANTE ARMADO - 12X36 DIURNO</v>
          </cell>
          <cell r="R106">
            <v>340.79849999999999</v>
          </cell>
          <cell r="W106">
            <v>0</v>
          </cell>
        </row>
        <row r="107">
          <cell r="B107">
            <v>0</v>
          </cell>
          <cell r="F107" t="str">
            <v>VIGILANTE ARMADO - 12X36 DIURNO</v>
          </cell>
          <cell r="R107">
            <v>340.79849999999999</v>
          </cell>
          <cell r="W107">
            <v>0</v>
          </cell>
        </row>
        <row r="108">
          <cell r="B108">
            <v>1</v>
          </cell>
          <cell r="F108" t="str">
            <v>VIGILANTE ARMADO - 220 H</v>
          </cell>
          <cell r="R108">
            <v>439.74</v>
          </cell>
          <cell r="W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439.74</v>
          </cell>
          <cell r="W109">
            <v>0</v>
          </cell>
        </row>
        <row r="110">
          <cell r="B110">
            <v>1</v>
          </cell>
          <cell r="F110" t="str">
            <v>VIGILANTE ARMADO - 220 H</v>
          </cell>
          <cell r="R110">
            <v>439.74</v>
          </cell>
          <cell r="W110">
            <v>0</v>
          </cell>
        </row>
        <row r="111">
          <cell r="B111">
            <v>1</v>
          </cell>
          <cell r="F111" t="str">
            <v>VIGILANTE ARMADO - 12X36 NOTURNO</v>
          </cell>
          <cell r="R111">
            <v>340.79849999999999</v>
          </cell>
          <cell r="W111">
            <v>0</v>
          </cell>
        </row>
        <row r="112">
          <cell r="B112">
            <v>1</v>
          </cell>
          <cell r="F112" t="str">
            <v>VIGILANTE ARMADO - 12X36 NOTURNO</v>
          </cell>
          <cell r="R112">
            <v>340.79849999999999</v>
          </cell>
          <cell r="W112">
            <v>0</v>
          </cell>
        </row>
        <row r="113">
          <cell r="B113">
            <v>1</v>
          </cell>
          <cell r="F113" t="str">
            <v>VIGILANTE ARMADO - 12X36 DIURNO</v>
          </cell>
          <cell r="R113">
            <v>340.79849999999999</v>
          </cell>
          <cell r="W113">
            <v>39.369399999999985</v>
          </cell>
        </row>
        <row r="114">
          <cell r="B114">
            <v>1</v>
          </cell>
          <cell r="F114" t="str">
            <v>VIGILANTE ARMADO - 12X36 DIURNO</v>
          </cell>
          <cell r="R114">
            <v>340.79849999999999</v>
          </cell>
          <cell r="W114">
            <v>39.369399999999985</v>
          </cell>
        </row>
        <row r="115">
          <cell r="B115">
            <v>1</v>
          </cell>
          <cell r="F115" t="str">
            <v>VIGILANTE ARMADO - 220 H</v>
          </cell>
          <cell r="R115">
            <v>439.74</v>
          </cell>
          <cell r="W115">
            <v>0</v>
          </cell>
        </row>
        <row r="116">
          <cell r="B116">
            <v>1</v>
          </cell>
          <cell r="F116" t="str">
            <v>VIGILANTE ARMADO - 12X36 NOTURNO</v>
          </cell>
          <cell r="R116">
            <v>340.79849999999999</v>
          </cell>
          <cell r="W116">
            <v>0</v>
          </cell>
        </row>
        <row r="117">
          <cell r="B117">
            <v>1</v>
          </cell>
          <cell r="F117" t="str">
            <v>VIGILANTE ARMADO - 12X36 NOTURNO</v>
          </cell>
          <cell r="R117">
            <v>340.79849999999999</v>
          </cell>
          <cell r="W117">
            <v>0</v>
          </cell>
        </row>
        <row r="118">
          <cell r="B118">
            <v>1</v>
          </cell>
          <cell r="F118" t="str">
            <v>VIGILANTE ARMADO - 12X36 DIURNO</v>
          </cell>
          <cell r="R118">
            <v>340.79849999999999</v>
          </cell>
          <cell r="W118">
            <v>0</v>
          </cell>
        </row>
        <row r="119">
          <cell r="B119">
            <v>1</v>
          </cell>
          <cell r="F119" t="str">
            <v>VIGILANTE ARMADO - 12X36 DIURNO</v>
          </cell>
          <cell r="R119">
            <v>340.79849999999999</v>
          </cell>
          <cell r="W119">
            <v>0</v>
          </cell>
        </row>
        <row r="120">
          <cell r="B120">
            <v>1</v>
          </cell>
          <cell r="F120" t="str">
            <v>VIGILANTE ARMADO - 220 H</v>
          </cell>
          <cell r="R120">
            <v>439.74</v>
          </cell>
          <cell r="W120">
            <v>0</v>
          </cell>
        </row>
        <row r="121">
          <cell r="B121">
            <v>1</v>
          </cell>
          <cell r="F121" t="str">
            <v>VIGILANTE ARMADO - 220 H</v>
          </cell>
          <cell r="R121">
            <v>439.74</v>
          </cell>
          <cell r="W121">
            <v>0</v>
          </cell>
        </row>
        <row r="122">
          <cell r="B122">
            <v>1</v>
          </cell>
          <cell r="F122" t="str">
            <v>VIGILANTE ARMADO - 12X36 DIURNO</v>
          </cell>
          <cell r="R122">
            <v>340.79849999999999</v>
          </cell>
          <cell r="W122">
            <v>0</v>
          </cell>
        </row>
        <row r="123">
          <cell r="B123">
            <v>0</v>
          </cell>
          <cell r="F123" t="str">
            <v>VIGILANTE ARMADO - 12X36 DIURNO</v>
          </cell>
          <cell r="R123">
            <v>0</v>
          </cell>
          <cell r="W123">
            <v>0</v>
          </cell>
        </row>
        <row r="124">
          <cell r="B124">
            <v>1</v>
          </cell>
          <cell r="F124" t="str">
            <v>VIGILANTE ARMADO - 12X36 NOTURNO</v>
          </cell>
          <cell r="R124">
            <v>340.79849999999999</v>
          </cell>
          <cell r="W124">
            <v>0</v>
          </cell>
        </row>
        <row r="125">
          <cell r="B125">
            <v>0</v>
          </cell>
          <cell r="F125" t="str">
            <v>VIGILANTE ARMADO - 12X36 NOTURNO</v>
          </cell>
          <cell r="R125">
            <v>0</v>
          </cell>
          <cell r="W125">
            <v>0</v>
          </cell>
        </row>
        <row r="126">
          <cell r="B126">
            <v>1</v>
          </cell>
          <cell r="F126" t="str">
            <v>VIGILANTE ARMADO - 12X36 DIURNO</v>
          </cell>
          <cell r="R126">
            <v>340.79849999999999</v>
          </cell>
          <cell r="W126">
            <v>39.369399999999985</v>
          </cell>
        </row>
        <row r="127">
          <cell r="B127">
            <v>1</v>
          </cell>
          <cell r="F127" t="str">
            <v>VIGILANTE ARMADO - 12X36 NOTURNO</v>
          </cell>
          <cell r="R127">
            <v>340.79849999999999</v>
          </cell>
          <cell r="W127">
            <v>0</v>
          </cell>
        </row>
        <row r="128">
          <cell r="B128">
            <v>1</v>
          </cell>
          <cell r="F128" t="str">
            <v>VIGILANTE ARMADO - 220 H</v>
          </cell>
          <cell r="R128">
            <v>439.74</v>
          </cell>
          <cell r="W128">
            <v>0</v>
          </cell>
        </row>
        <row r="129">
          <cell r="B129">
            <v>1</v>
          </cell>
          <cell r="F129" t="str">
            <v>VIGILANTE ARMADO - 220 H</v>
          </cell>
          <cell r="R129">
            <v>439.74</v>
          </cell>
          <cell r="W129">
            <v>0</v>
          </cell>
        </row>
        <row r="130">
          <cell r="B130">
            <v>0</v>
          </cell>
          <cell r="F130" t="str">
            <v>VIGILANTE ARMADO - 220 H</v>
          </cell>
          <cell r="R130">
            <v>0</v>
          </cell>
          <cell r="W130">
            <v>0</v>
          </cell>
        </row>
        <row r="131">
          <cell r="B131">
            <v>0</v>
          </cell>
          <cell r="F131" t="str">
            <v>VIGILANTE ARMADO - 220 H</v>
          </cell>
          <cell r="R131">
            <v>439.74</v>
          </cell>
          <cell r="W131">
            <v>0</v>
          </cell>
        </row>
        <row r="132">
          <cell r="B132">
            <v>0</v>
          </cell>
          <cell r="F132" t="str">
            <v>VIGILANTE ARMADO - 220 H</v>
          </cell>
          <cell r="R132">
            <v>0</v>
          </cell>
          <cell r="W132">
            <v>0</v>
          </cell>
        </row>
        <row r="133">
          <cell r="B133">
            <v>0</v>
          </cell>
          <cell r="F133" t="str">
            <v>VIGILANTE ARMADO - 220 H</v>
          </cell>
          <cell r="R133">
            <v>0</v>
          </cell>
          <cell r="W133">
            <v>0</v>
          </cell>
        </row>
        <row r="134">
          <cell r="B134">
            <v>1</v>
          </cell>
          <cell r="F134" t="str">
            <v>VIGILANTE ARMADO - 220 H</v>
          </cell>
          <cell r="R134">
            <v>439.74</v>
          </cell>
          <cell r="W134">
            <v>0</v>
          </cell>
        </row>
        <row r="135">
          <cell r="B135">
            <v>1</v>
          </cell>
          <cell r="F135" t="str">
            <v>VIGILANTE ARMADO - 12X36 DIURNO</v>
          </cell>
          <cell r="R135">
            <v>340.79849999999999</v>
          </cell>
          <cell r="W135">
            <v>0</v>
          </cell>
        </row>
        <row r="136">
          <cell r="B136">
            <v>0</v>
          </cell>
          <cell r="F136" t="str">
            <v>VIGILANTE ARMADO - 12X36 DIURNO</v>
          </cell>
          <cell r="R136">
            <v>340.79849999999999</v>
          </cell>
          <cell r="W136">
            <v>0</v>
          </cell>
        </row>
        <row r="137">
          <cell r="B137">
            <v>1</v>
          </cell>
          <cell r="F137" t="str">
            <v>VIGILANTE ARMADO - 12X36 DIURNO</v>
          </cell>
          <cell r="R137">
            <v>340.79849999999999</v>
          </cell>
          <cell r="W137">
            <v>0</v>
          </cell>
        </row>
        <row r="138">
          <cell r="B138">
            <v>1</v>
          </cell>
          <cell r="F138" t="str">
            <v>VIGILANTE ARMADO - 12X36 NOTURNO</v>
          </cell>
          <cell r="R138">
            <v>340.79849999999999</v>
          </cell>
          <cell r="W138">
            <v>0</v>
          </cell>
        </row>
        <row r="139">
          <cell r="B139">
            <v>1</v>
          </cell>
          <cell r="F139" t="str">
            <v>VIGILANTE ARMADO - 12X36 NOTURNO</v>
          </cell>
          <cell r="R139">
            <v>340.79849999999999</v>
          </cell>
          <cell r="W139">
            <v>0</v>
          </cell>
        </row>
        <row r="140">
          <cell r="B140">
            <v>1</v>
          </cell>
          <cell r="F140" t="str">
            <v>VIGILANTE ARMADO - 220 H</v>
          </cell>
          <cell r="R140">
            <v>439.74</v>
          </cell>
          <cell r="W140">
            <v>0</v>
          </cell>
        </row>
        <row r="141">
          <cell r="B141">
            <v>1</v>
          </cell>
          <cell r="F141" t="str">
            <v>VIGILANTE ARMADO - 220 H</v>
          </cell>
          <cell r="R141">
            <v>439.74</v>
          </cell>
          <cell r="W141">
            <v>0</v>
          </cell>
        </row>
        <row r="142">
          <cell r="B142">
            <v>1</v>
          </cell>
          <cell r="F142" t="str">
            <v>VIGILANTE ARMADO - 220 H</v>
          </cell>
          <cell r="R142">
            <v>439.74</v>
          </cell>
          <cell r="W142">
            <v>0</v>
          </cell>
        </row>
        <row r="143">
          <cell r="B143">
            <v>1</v>
          </cell>
          <cell r="F143" t="str">
            <v>VIGILANTE ARMADO - 220 H</v>
          </cell>
          <cell r="R143">
            <v>439.74</v>
          </cell>
          <cell r="W143">
            <v>0</v>
          </cell>
        </row>
        <row r="144">
          <cell r="B144">
            <v>1</v>
          </cell>
          <cell r="F144" t="str">
            <v>VIGILANTE ARMADO - 12X36 NOTURNO</v>
          </cell>
          <cell r="R144">
            <v>340.79849999999999</v>
          </cell>
          <cell r="W144">
            <v>0</v>
          </cell>
        </row>
        <row r="145">
          <cell r="B145">
            <v>1</v>
          </cell>
          <cell r="F145" t="str">
            <v>VIGILANTE ARMADO - 12X36 DIURNO</v>
          </cell>
          <cell r="R145">
            <v>340.79849999999999</v>
          </cell>
          <cell r="W145">
            <v>0</v>
          </cell>
        </row>
        <row r="146">
          <cell r="B146">
            <v>1</v>
          </cell>
          <cell r="F146" t="str">
            <v>VIGILANTE ARMADO - 12X36 NOTURNO</v>
          </cell>
          <cell r="R146">
            <v>340.79849999999999</v>
          </cell>
          <cell r="W146">
            <v>0</v>
          </cell>
        </row>
        <row r="147">
          <cell r="B147">
            <v>1</v>
          </cell>
          <cell r="F147" t="str">
            <v>VIGILANTE ARMADO - 12X36 DIURNO</v>
          </cell>
          <cell r="R147">
            <v>340.79849999999999</v>
          </cell>
          <cell r="W147">
            <v>0</v>
          </cell>
        </row>
        <row r="148">
          <cell r="B148">
            <v>1</v>
          </cell>
          <cell r="F148" t="str">
            <v>VIGILANTE ARMADO - 220 H</v>
          </cell>
          <cell r="R148">
            <v>439.74</v>
          </cell>
          <cell r="W148">
            <v>0</v>
          </cell>
        </row>
        <row r="149">
          <cell r="B149">
            <v>1</v>
          </cell>
          <cell r="F149" t="str">
            <v>VIGILANTE ARMADO - 220 H</v>
          </cell>
          <cell r="R149">
            <v>439.74</v>
          </cell>
          <cell r="W149">
            <v>0</v>
          </cell>
        </row>
        <row r="150">
          <cell r="B150">
            <v>1</v>
          </cell>
          <cell r="F150" t="str">
            <v>VIGILANTE ARMADO - 220 H</v>
          </cell>
          <cell r="R150">
            <v>439.74</v>
          </cell>
          <cell r="W150">
            <v>0</v>
          </cell>
        </row>
        <row r="151">
          <cell r="B151">
            <v>1</v>
          </cell>
          <cell r="F151" t="str">
            <v>VIGILANTE ARMADO - 220 H</v>
          </cell>
          <cell r="R151">
            <v>439.74</v>
          </cell>
          <cell r="W151">
            <v>0</v>
          </cell>
        </row>
        <row r="152">
          <cell r="B152">
            <v>1</v>
          </cell>
          <cell r="F152" t="str">
            <v>VIGILANTE ARMADO - 12X36 NOTURNO</v>
          </cell>
          <cell r="R152">
            <v>340.79849999999999</v>
          </cell>
          <cell r="W152">
            <v>0</v>
          </cell>
        </row>
        <row r="153">
          <cell r="B153">
            <v>1</v>
          </cell>
          <cell r="F153" t="str">
            <v>VIGILANTE ARMADO - 12X36 NOTURNO</v>
          </cell>
          <cell r="R153">
            <v>340.79849999999999</v>
          </cell>
          <cell r="W153">
            <v>0</v>
          </cell>
        </row>
        <row r="154">
          <cell r="B154">
            <v>1</v>
          </cell>
          <cell r="F154" t="str">
            <v>VIGILANTE ARMADO - 12X36 DIURNO</v>
          </cell>
          <cell r="R154">
            <v>340.79849999999999</v>
          </cell>
          <cell r="W154">
            <v>0</v>
          </cell>
        </row>
        <row r="155">
          <cell r="B155">
            <v>1</v>
          </cell>
          <cell r="F155" t="str">
            <v>VIGILANTE ARMADO - 12X36 DIURNO</v>
          </cell>
          <cell r="R155">
            <v>340.79849999999999</v>
          </cell>
          <cell r="W155">
            <v>0</v>
          </cell>
        </row>
        <row r="156">
          <cell r="B156">
            <v>0</v>
          </cell>
          <cell r="F156" t="str">
            <v>VIGILANTE ARMADO - 12X36 DIURNO</v>
          </cell>
          <cell r="R156">
            <v>0</v>
          </cell>
          <cell r="W156">
            <v>0</v>
          </cell>
        </row>
        <row r="157">
          <cell r="B157">
            <v>1</v>
          </cell>
          <cell r="F157" t="str">
            <v>VIGILANTE ARMADO - 12X36 DIURNO</v>
          </cell>
          <cell r="R157">
            <v>340.79849999999999</v>
          </cell>
          <cell r="W157">
            <v>39.369399999999985</v>
          </cell>
        </row>
        <row r="158">
          <cell r="B158">
            <v>1</v>
          </cell>
          <cell r="F158" t="str">
            <v>VIGILANTE ARMADO - 12X36 DIURNO</v>
          </cell>
          <cell r="R158">
            <v>340.79849999999999</v>
          </cell>
          <cell r="W158">
            <v>39.369399999999985</v>
          </cell>
        </row>
        <row r="159">
          <cell r="B159">
            <v>1</v>
          </cell>
          <cell r="F159" t="str">
            <v>VIGILANTE ARMADO - 220 H</v>
          </cell>
          <cell r="R159">
            <v>439.74</v>
          </cell>
          <cell r="W159">
            <v>0</v>
          </cell>
        </row>
        <row r="160">
          <cell r="B160">
            <v>1</v>
          </cell>
          <cell r="F160" t="str">
            <v>VIGILANTE ARMADO - 12X36 NOTURNO</v>
          </cell>
          <cell r="R160">
            <v>340.79849999999999</v>
          </cell>
          <cell r="W160">
            <v>0</v>
          </cell>
        </row>
        <row r="161">
          <cell r="B161">
            <v>0</v>
          </cell>
          <cell r="F161" t="str">
            <v>VIGILANTE ARMADO - 12X36 NOTURNO</v>
          </cell>
          <cell r="R161">
            <v>0</v>
          </cell>
          <cell r="W161">
            <v>0</v>
          </cell>
        </row>
        <row r="162">
          <cell r="B162">
            <v>1</v>
          </cell>
          <cell r="F162" t="str">
            <v>VIGILANTE ARMADO - 12X36 NOTURNO</v>
          </cell>
          <cell r="R162">
            <v>340.79849999999999</v>
          </cell>
          <cell r="W162">
            <v>39.369399999999985</v>
          </cell>
        </row>
        <row r="163">
          <cell r="B163">
            <v>0</v>
          </cell>
          <cell r="F163" t="str">
            <v>VIGILANTE ARMADO - 12X36 NOTURNO</v>
          </cell>
          <cell r="R163">
            <v>0</v>
          </cell>
          <cell r="W163">
            <v>0</v>
          </cell>
        </row>
        <row r="164">
          <cell r="B164">
            <v>1</v>
          </cell>
          <cell r="F164" t="str">
            <v>VIGILANTE ARMADO - 220 H</v>
          </cell>
          <cell r="R164">
            <v>439.74</v>
          </cell>
          <cell r="W164">
            <v>0</v>
          </cell>
        </row>
        <row r="165">
          <cell r="B165">
            <v>1</v>
          </cell>
          <cell r="F165" t="str">
            <v>VIGILANTE ARMADO - 12X36 DIURNO</v>
          </cell>
          <cell r="R165">
            <v>340.79849999999999</v>
          </cell>
          <cell r="W165">
            <v>0</v>
          </cell>
        </row>
        <row r="166">
          <cell r="B166">
            <v>1</v>
          </cell>
          <cell r="F166" t="str">
            <v>VIGILANTE ARMADO - 12X36 NOTURNO</v>
          </cell>
          <cell r="R166">
            <v>340.79849999999999</v>
          </cell>
          <cell r="W166">
            <v>0</v>
          </cell>
        </row>
        <row r="167">
          <cell r="B167">
            <v>1</v>
          </cell>
          <cell r="F167" t="str">
            <v>VIGILANTE ARMADO - 12X36 DIURNO</v>
          </cell>
          <cell r="R167">
            <v>340.79849999999999</v>
          </cell>
          <cell r="W167">
            <v>0</v>
          </cell>
        </row>
        <row r="168">
          <cell r="B168">
            <v>1</v>
          </cell>
          <cell r="F168" t="str">
            <v>VIGILANTE ARMADO - 12X36 NOTURNO</v>
          </cell>
          <cell r="R168">
            <v>340.79849999999999</v>
          </cell>
          <cell r="W168">
            <v>0</v>
          </cell>
        </row>
        <row r="169">
          <cell r="B169">
            <v>1</v>
          </cell>
          <cell r="F169" t="str">
            <v>VIGILANTE ARMADO - 220 H</v>
          </cell>
          <cell r="R169">
            <v>439.74</v>
          </cell>
          <cell r="W169">
            <v>88.869399999999985</v>
          </cell>
        </row>
        <row r="170">
          <cell r="B170">
            <v>1</v>
          </cell>
          <cell r="F170" t="str">
            <v>VIGILANTE ARMADO - 12X36 NOTURNO</v>
          </cell>
          <cell r="R170">
            <v>340.79849999999999</v>
          </cell>
          <cell r="W170">
            <v>0</v>
          </cell>
        </row>
        <row r="171">
          <cell r="B171">
            <v>1</v>
          </cell>
          <cell r="F171" t="str">
            <v>VIGILANTE ARMADO - 12X36 DIURNO</v>
          </cell>
          <cell r="R171">
            <v>340.79849999999999</v>
          </cell>
          <cell r="W171">
            <v>0</v>
          </cell>
        </row>
        <row r="172">
          <cell r="B172">
            <v>0</v>
          </cell>
          <cell r="F172" t="str">
            <v>VIGILANTE ARMADO - 12X36 DIURNO</v>
          </cell>
          <cell r="R172">
            <v>0</v>
          </cell>
          <cell r="W172">
            <v>0</v>
          </cell>
        </row>
        <row r="173">
          <cell r="B173">
            <v>1</v>
          </cell>
          <cell r="F173" t="str">
            <v>VIGILANTE ARMADO - 12X36 DIURNO</v>
          </cell>
          <cell r="R173">
            <v>340.79849999999999</v>
          </cell>
          <cell r="W173">
            <v>0</v>
          </cell>
        </row>
        <row r="174">
          <cell r="B174">
            <v>0</v>
          </cell>
          <cell r="F174" t="str">
            <v>VIGILANTE ARMADO - 12X36 DIURNO</v>
          </cell>
          <cell r="R174">
            <v>0</v>
          </cell>
          <cell r="W174">
            <v>0</v>
          </cell>
        </row>
        <row r="175">
          <cell r="B175">
            <v>1</v>
          </cell>
          <cell r="F175" t="str">
            <v>VIGILANTE ARMADO - 12X36 NOTURNO</v>
          </cell>
          <cell r="R175">
            <v>340.79849999999999</v>
          </cell>
          <cell r="W175">
            <v>0</v>
          </cell>
        </row>
        <row r="176">
          <cell r="B176">
            <v>1</v>
          </cell>
          <cell r="F176" t="str">
            <v>VIGILANTE ARMADO - 220 H</v>
          </cell>
          <cell r="R176">
            <v>439.74</v>
          </cell>
          <cell r="W176">
            <v>0</v>
          </cell>
        </row>
        <row r="177">
          <cell r="B177">
            <v>1</v>
          </cell>
          <cell r="F177" t="str">
            <v>VIGILANTE ARMADO - 220 H</v>
          </cell>
          <cell r="R177">
            <v>439.74</v>
          </cell>
          <cell r="W177">
            <v>0</v>
          </cell>
        </row>
        <row r="178">
          <cell r="B178">
            <v>1</v>
          </cell>
          <cell r="F178" t="str">
            <v>VIGILANTE ARMADO - 12X36 DIURNO</v>
          </cell>
          <cell r="R178">
            <v>340.79849999999999</v>
          </cell>
          <cell r="W178">
            <v>0</v>
          </cell>
        </row>
        <row r="179">
          <cell r="B179">
            <v>0</v>
          </cell>
          <cell r="F179" t="str">
            <v>VIGILANTE ARMADO - 12X36 DIURNO</v>
          </cell>
          <cell r="R179">
            <v>0</v>
          </cell>
          <cell r="W179">
            <v>0</v>
          </cell>
        </row>
        <row r="180">
          <cell r="B180">
            <v>1</v>
          </cell>
          <cell r="F180" t="str">
            <v>VIGILANTE ARMADO - 12X36 DIURNO</v>
          </cell>
          <cell r="R180">
            <v>340.79849999999999</v>
          </cell>
          <cell r="W180">
            <v>0</v>
          </cell>
        </row>
        <row r="181">
          <cell r="B181">
            <v>0</v>
          </cell>
          <cell r="F181" t="str">
            <v>VIGILANTE ARMADO - 12X36 DIURNO</v>
          </cell>
          <cell r="R181">
            <v>0</v>
          </cell>
          <cell r="W181">
            <v>34.968160000000005</v>
          </cell>
        </row>
        <row r="182">
          <cell r="B182">
            <v>0</v>
          </cell>
          <cell r="F182" t="str">
            <v>VIGILANTE ARMADO - 12X36 DIURNO</v>
          </cell>
          <cell r="R182">
            <v>0</v>
          </cell>
          <cell r="W182">
            <v>34.968160000000005</v>
          </cell>
        </row>
        <row r="183">
          <cell r="B183">
            <v>1</v>
          </cell>
          <cell r="F183" t="str">
            <v>VIGILANTE ARMADO - 12X36 NOTURNO</v>
          </cell>
          <cell r="R183">
            <v>340.79849999999999</v>
          </cell>
          <cell r="W183">
            <v>0</v>
          </cell>
        </row>
        <row r="184">
          <cell r="B184">
            <v>1</v>
          </cell>
          <cell r="F184" t="str">
            <v>VIGILANTE ARMADO - 12X36 NOTURNO</v>
          </cell>
          <cell r="R184">
            <v>340.79849999999999</v>
          </cell>
          <cell r="W184">
            <v>0</v>
          </cell>
        </row>
        <row r="185">
          <cell r="B185">
            <v>1</v>
          </cell>
          <cell r="F185" t="str">
            <v>VIGILANTE ARMADO - 12X36 NOTURNO</v>
          </cell>
          <cell r="R185">
            <v>340.79849999999999</v>
          </cell>
          <cell r="W185">
            <v>0</v>
          </cell>
        </row>
        <row r="186">
          <cell r="B186">
            <v>1</v>
          </cell>
          <cell r="F186" t="str">
            <v>VIGILANTE ARMADO - 12X36 DIURNO</v>
          </cell>
          <cell r="R186">
            <v>340.79849999999999</v>
          </cell>
          <cell r="W186">
            <v>0</v>
          </cell>
        </row>
        <row r="187">
          <cell r="B187">
            <v>1</v>
          </cell>
          <cell r="F187" t="str">
            <v>VIGILANTE ARMADO - 12X36 DIURNO</v>
          </cell>
          <cell r="R187">
            <v>340.79849999999999</v>
          </cell>
          <cell r="W187">
            <v>0</v>
          </cell>
        </row>
        <row r="188">
          <cell r="B188">
            <v>1</v>
          </cell>
          <cell r="F188" t="str">
            <v>VIGILANTE ARMADO - 12X36 NOTURNO</v>
          </cell>
          <cell r="R188">
            <v>340.79849999999999</v>
          </cell>
          <cell r="W188">
            <v>0</v>
          </cell>
        </row>
        <row r="189">
          <cell r="B189">
            <v>1</v>
          </cell>
          <cell r="F189" t="str">
            <v>VIGILANTE ARMADO - 220 H</v>
          </cell>
          <cell r="R189">
            <v>439.74</v>
          </cell>
          <cell r="W189">
            <v>0</v>
          </cell>
        </row>
        <row r="190">
          <cell r="B190">
            <v>1</v>
          </cell>
          <cell r="F190" t="str">
            <v>VIGILANTE ARMADO - 12X36 DIURNO</v>
          </cell>
          <cell r="R190">
            <v>340.79849999999999</v>
          </cell>
          <cell r="W190">
            <v>0</v>
          </cell>
        </row>
        <row r="191">
          <cell r="B191">
            <v>1</v>
          </cell>
          <cell r="F191" t="str">
            <v>VIGILANTE ARMADO - 12X36 DIURNO</v>
          </cell>
          <cell r="R191">
            <v>340.79849999999999</v>
          </cell>
          <cell r="W191">
            <v>39.369399999999985</v>
          </cell>
        </row>
        <row r="192">
          <cell r="B192">
            <v>1</v>
          </cell>
          <cell r="F192" t="str">
            <v>VIGILANTE ARMADO - 12X36 NOTURNO</v>
          </cell>
          <cell r="R192">
            <v>340.79849999999999</v>
          </cell>
          <cell r="W192">
            <v>0</v>
          </cell>
        </row>
        <row r="193">
          <cell r="B193">
            <v>1</v>
          </cell>
          <cell r="F193" t="str">
            <v>VIGILANTE ARMADO - 12X36 NOTURNO</v>
          </cell>
          <cell r="R193">
            <v>340.79849999999999</v>
          </cell>
          <cell r="W193">
            <v>0</v>
          </cell>
        </row>
        <row r="194">
          <cell r="B194">
            <v>1</v>
          </cell>
          <cell r="F194" t="str">
            <v>VIGILANTE ARMADO - 220 H</v>
          </cell>
          <cell r="R194">
            <v>439.74</v>
          </cell>
          <cell r="W194">
            <v>0</v>
          </cell>
        </row>
        <row r="195">
          <cell r="B195">
            <v>1</v>
          </cell>
          <cell r="F195" t="str">
            <v>VIGILANTE ARMADO - 12X36 DIURNO</v>
          </cell>
          <cell r="R195">
            <v>340.79849999999999</v>
          </cell>
          <cell r="W195">
            <v>0</v>
          </cell>
        </row>
        <row r="196">
          <cell r="B196">
            <v>0</v>
          </cell>
          <cell r="F196" t="str">
            <v>VIGILANTE ARMADO - 12X36 DIURNO</v>
          </cell>
          <cell r="R196">
            <v>0</v>
          </cell>
          <cell r="W196">
            <v>0</v>
          </cell>
        </row>
        <row r="197">
          <cell r="B197">
            <v>1</v>
          </cell>
          <cell r="F197" t="str">
            <v>VIGILANTE ARMADO - 12X36 NOTURNO</v>
          </cell>
          <cell r="R197">
            <v>340.79849999999999</v>
          </cell>
          <cell r="W197">
            <v>0</v>
          </cell>
        </row>
        <row r="198">
          <cell r="B198">
            <v>1</v>
          </cell>
          <cell r="F198" t="str">
            <v>VIGILANTE ARMADO - 12X36 NOTURNO</v>
          </cell>
          <cell r="R198">
            <v>340.79849999999999</v>
          </cell>
          <cell r="W198">
            <v>0</v>
          </cell>
        </row>
        <row r="199">
          <cell r="B199">
            <v>1</v>
          </cell>
          <cell r="F199" t="str">
            <v>VIGILANTE ARMADO - 12X36 DIURNO</v>
          </cell>
          <cell r="R199">
            <v>340.79849999999999</v>
          </cell>
          <cell r="W199">
            <v>0</v>
          </cell>
        </row>
        <row r="200">
          <cell r="B200">
            <v>0</v>
          </cell>
          <cell r="F200" t="str">
            <v>VIGILANTE ARMADO - 12X36 DIURNO</v>
          </cell>
          <cell r="R200">
            <v>0</v>
          </cell>
          <cell r="W200">
            <v>0</v>
          </cell>
        </row>
        <row r="207">
          <cell r="B207" t="str">
            <v>FOI DEFINIDO QUE A METODOLOGIA DO CÁLCULO DE DIAS PARA VA E VT SERÁ IGUAL A "DIAS (20) MENOS DIAS ÚTEIS NÃO TRABALHADOS"</v>
          </cell>
        </row>
        <row r="208">
          <cell r="B208" t="str">
            <v xml:space="preserve">INICIALMENTE, QUANDO HOUVER FALTAS, FÉRIAS, AFASTAMENTOS, ETC, COM SUBSTITUTO, OS DIAS TRABALHADOS PELO SUBSTITUTO PODERÃO SER LANÇADOS NO TITULAR. </v>
          </cell>
        </row>
        <row r="209">
          <cell r="B209" t="str">
            <v>COM RELAÇÃO AO VALE TRANSPORTE, O DESCONTO DE 6% TERÁ SEMPRE DE SER PROPORCIONALIZADO PELOS DIAS TRABALHADOS NO MÊS (ISSO PARA O TITULAR E O SUBSTITUTO, SE HOUVER)</v>
          </cell>
        </row>
        <row r="210">
          <cell r="B210" t="str">
            <v>COM RELAÇÃO AO VALE TRANSPORTE, NAS FÉRIAS E FALTAS COM SUBSTITUTO, A REGRA É SEGUIR O TITULAR. SE ELE RECEBE O SUBSTITUTO RECEBE. SE NÃO RECEBE, O SUBSTITUTO NÃO RECEBE.</v>
          </cell>
        </row>
        <row r="211">
          <cell r="B211" t="str">
            <v>COM RELAÇÃO AO VALE TRANSPORTE, NAS LICENÇAS MATERNIDADE OU INSS E NAS DEMISSÕES,  A REGRA É SEGUIR O SUBSTITUTO OU NOVO CONTRATADO.</v>
          </cell>
        </row>
        <row r="212">
          <cell r="B212" t="str">
            <v>COM RELAÇÃO AO VALE TRANSPORTE, NO MÊS DA DEMISSÃO COM NOVO CONTRATADO,  SÓ PODE HAVER UM DESCONTO DE R$ 1,00  (POR DEFINIÇÃO SERÁ O DEMITIDO) POR POSTO DE TRABALHO.</v>
          </cell>
        </row>
        <row r="213">
          <cell r="B213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0</v>
          </cell>
        </row>
        <row r="13">
          <cell r="H13" t="str">
            <v>VIGILANTE ARMADO - 220 H</v>
          </cell>
          <cell r="BJ13">
            <v>415.46412644848493</v>
          </cell>
        </row>
        <row r="14">
          <cell r="H14" t="str">
            <v>VIGILANTE ARMADO - 220 H</v>
          </cell>
          <cell r="BJ14">
            <v>415.46412644848493</v>
          </cell>
        </row>
        <row r="15">
          <cell r="H15" t="str">
            <v>VIGILANTE ARMADO - 220 H</v>
          </cell>
          <cell r="BJ15">
            <v>415.46412644848493</v>
          </cell>
        </row>
        <row r="16">
          <cell r="H16" t="str">
            <v>VIGILANTE ARMADO - 220 H</v>
          </cell>
          <cell r="BJ16">
            <v>415.46412644848493</v>
          </cell>
        </row>
        <row r="17">
          <cell r="H17" t="str">
            <v>VIGILANTE ARMADO - 12X36 DIURNO</v>
          </cell>
          <cell r="BJ17">
            <v>0</v>
          </cell>
        </row>
        <row r="18">
          <cell r="H18" t="str">
            <v>VIGILANTE ARMADO - 12X36 NOTURNO</v>
          </cell>
          <cell r="BJ18">
            <v>0</v>
          </cell>
        </row>
        <row r="19">
          <cell r="H19" t="str">
            <v>VIGILANTE ARMADO - 12X36 DIURNO</v>
          </cell>
          <cell r="BJ19">
            <v>320.27655636363642</v>
          </cell>
        </row>
        <row r="20">
          <cell r="H20" t="str">
            <v>VIGILANTE ARMADO - 12X36 DIURNO</v>
          </cell>
          <cell r="BJ20">
            <v>320.27655636363642</v>
          </cell>
        </row>
        <row r="21">
          <cell r="H21" t="str">
            <v>VIGILANTE ARMADO - 220 H</v>
          </cell>
          <cell r="BJ21">
            <v>415.46412644848493</v>
          </cell>
        </row>
        <row r="22">
          <cell r="H22" t="str">
            <v>VIGILANTE ARMADO - 12X36 DIURNO</v>
          </cell>
          <cell r="BJ22">
            <v>320.27655636363642</v>
          </cell>
        </row>
        <row r="23">
          <cell r="H23" t="str">
            <v>VIGILANTE ARMADO - 220 H</v>
          </cell>
          <cell r="BJ23">
            <v>415.46412644848493</v>
          </cell>
        </row>
        <row r="24">
          <cell r="H24" t="str">
            <v>VIGILANTE ARMADO - 12X36 DIURNO</v>
          </cell>
          <cell r="BJ24">
            <v>320.27655636363642</v>
          </cell>
        </row>
        <row r="25">
          <cell r="H25" t="str">
            <v>VIGILANTE ARMADO - 220 H</v>
          </cell>
          <cell r="BJ25">
            <v>415.46412644848493</v>
          </cell>
        </row>
        <row r="26">
          <cell r="H26" t="str">
            <v>VIGILANTE ARMADO - 12X36 DIURNO</v>
          </cell>
          <cell r="BJ26">
            <v>320.27655636363642</v>
          </cell>
        </row>
        <row r="27">
          <cell r="H27" t="str">
            <v>VIGILANTE ARMADO - 12X36 DIURNO</v>
          </cell>
          <cell r="BJ27">
            <v>0</v>
          </cell>
        </row>
        <row r="28">
          <cell r="H28" t="str">
            <v>VIGILANTE ARMADO - 12X36 DIURNO</v>
          </cell>
          <cell r="BJ28">
            <v>320.27655636363642</v>
          </cell>
        </row>
        <row r="29">
          <cell r="H29" t="str">
            <v>VIGILANTE ARMADO - 220 H</v>
          </cell>
          <cell r="BJ29">
            <v>415.46412644848493</v>
          </cell>
        </row>
        <row r="30">
          <cell r="H30" t="str">
            <v>VIGILANTE ARMADO - 12X36 NOTURNO</v>
          </cell>
          <cell r="BJ30">
            <v>383.45838611900837</v>
          </cell>
        </row>
        <row r="31">
          <cell r="H31" t="str">
            <v>VIGILANTE ARMADO - 12X36 DIURNO</v>
          </cell>
          <cell r="BJ31">
            <v>320.27655636363642</v>
          </cell>
        </row>
        <row r="32">
          <cell r="H32" t="str">
            <v>VIGILANTE ARMADO - 12X36 NOTURNO</v>
          </cell>
          <cell r="BJ32">
            <v>383.45838611900837</v>
          </cell>
        </row>
        <row r="33">
          <cell r="H33" t="str">
            <v>VIGILANTE ARMADO - 12X36 NOTURNO</v>
          </cell>
          <cell r="BJ33">
            <v>0</v>
          </cell>
        </row>
        <row r="34">
          <cell r="H34" t="str">
            <v>VIGILANTE ARMADO - 12X36 NOTURNO</v>
          </cell>
          <cell r="BJ34">
            <v>383.45838611900837</v>
          </cell>
        </row>
        <row r="35">
          <cell r="H35" t="str">
            <v>VIGILANTE ARMADO - 12X36 DIURNO</v>
          </cell>
          <cell r="BJ35">
            <v>320.27655636363642</v>
          </cell>
        </row>
        <row r="36">
          <cell r="H36" t="str">
            <v>VIGILANTE ARMADO - 12X36 NOTURNO</v>
          </cell>
          <cell r="BJ36">
            <v>383.45838611900837</v>
          </cell>
        </row>
        <row r="37">
          <cell r="H37" t="str">
            <v>VIGILANTE ARMADO - 12X36 DIURNO</v>
          </cell>
          <cell r="BJ37">
            <v>320.27655636363642</v>
          </cell>
        </row>
        <row r="38">
          <cell r="H38" t="str">
            <v>VIGILANTE ARMADO - 12X36 DIURNO</v>
          </cell>
          <cell r="BJ38">
            <v>0</v>
          </cell>
        </row>
        <row r="39">
          <cell r="H39" t="str">
            <v>VIGILANTE ARMADO - 220 H</v>
          </cell>
          <cell r="BJ39">
            <v>415.46412644848493</v>
          </cell>
        </row>
        <row r="40">
          <cell r="H40" t="str">
            <v>VIGILANTE ARMADO - 12X36 DIURNO</v>
          </cell>
          <cell r="BJ40">
            <v>320.27655636363642</v>
          </cell>
        </row>
        <row r="41">
          <cell r="H41" t="str">
            <v>VIGILANTE ARMADO - 12X36 DIURNO</v>
          </cell>
          <cell r="BJ41">
            <v>0</v>
          </cell>
        </row>
        <row r="42">
          <cell r="H42" t="str">
            <v>VIGILANTE ARMADO - 12X36 DIURNO</v>
          </cell>
          <cell r="BJ42">
            <v>320.27655636363642</v>
          </cell>
        </row>
        <row r="43">
          <cell r="H43" t="str">
            <v>VIGILANTE ARMADO - 220 H</v>
          </cell>
          <cell r="BJ43">
            <v>415.46412644848493</v>
          </cell>
        </row>
        <row r="44">
          <cell r="H44" t="str">
            <v>VIGILANTE ARMADO - 12X36 DIURNO</v>
          </cell>
          <cell r="BJ44">
            <v>320.27655636363642</v>
          </cell>
        </row>
        <row r="45">
          <cell r="H45" t="str">
            <v>VIGILANTE ARMADO - 12X36 DIURNO</v>
          </cell>
          <cell r="BJ45">
            <v>0</v>
          </cell>
        </row>
        <row r="46">
          <cell r="H46" t="str">
            <v>VIGILANTE ARMADO - 220 H</v>
          </cell>
          <cell r="BJ46">
            <v>415.46412644848493</v>
          </cell>
        </row>
        <row r="47">
          <cell r="H47" t="str">
            <v>VIGILANTE ARMADO - 12X36 NOTURNO</v>
          </cell>
          <cell r="BJ47">
            <v>383.45838611900837</v>
          </cell>
        </row>
        <row r="48">
          <cell r="H48" t="str">
            <v>VIGILANTE ARMADO - 12X36 DIURNO</v>
          </cell>
          <cell r="BJ48">
            <v>320.27655636363642</v>
          </cell>
        </row>
        <row r="49">
          <cell r="H49" t="str">
            <v>VIGILANTE ARMADO - 12X36 DIURNO</v>
          </cell>
          <cell r="BJ49">
            <v>320.27655636363642</v>
          </cell>
        </row>
        <row r="50">
          <cell r="H50" t="str">
            <v>VIGILANTE ARMADO - 12X36 NOTURNO</v>
          </cell>
          <cell r="BJ50">
            <v>383.45838611900837</v>
          </cell>
        </row>
        <row r="51">
          <cell r="H51" t="str">
            <v>VIGILANTE ARMADO - 220 H</v>
          </cell>
          <cell r="BJ51">
            <v>415.46412644848493</v>
          </cell>
        </row>
        <row r="52">
          <cell r="H52" t="str">
            <v>VIGILANTE ARMADO - 12X36 NOTURNO</v>
          </cell>
          <cell r="BJ52">
            <v>383.45838611900837</v>
          </cell>
        </row>
        <row r="53">
          <cell r="H53" t="str">
            <v>VIGILANTE ARMADO - 12X36 DIURNO</v>
          </cell>
          <cell r="BJ53">
            <v>320.27655636363642</v>
          </cell>
        </row>
        <row r="54">
          <cell r="H54" t="str">
            <v>VIGILANTE ARMADO - 12X36 NOTURNO</v>
          </cell>
          <cell r="BJ54">
            <v>383.45838611900837</v>
          </cell>
        </row>
        <row r="55">
          <cell r="H55" t="str">
            <v>VIGILANTE ARMADO - 12X36 NOTURNO</v>
          </cell>
          <cell r="BJ55">
            <v>0</v>
          </cell>
        </row>
        <row r="56">
          <cell r="H56" t="str">
            <v>VIGILANTE ARMADO - 12X36 DIURNO</v>
          </cell>
          <cell r="BJ56">
            <v>320.27655636363642</v>
          </cell>
        </row>
        <row r="57">
          <cell r="H57" t="str">
            <v>VIGILANTE ARMADO - 12X36 DIURNO</v>
          </cell>
          <cell r="BJ57">
            <v>0</v>
          </cell>
        </row>
        <row r="58">
          <cell r="H58" t="str">
            <v>VIGILANTE ARMADO - 12X36 NOTURNO</v>
          </cell>
          <cell r="BJ58">
            <v>383.45838611900837</v>
          </cell>
        </row>
        <row r="59">
          <cell r="H59" t="str">
            <v>VIGILANTE ARMADO - 12X36 NOTURNO</v>
          </cell>
          <cell r="BJ59">
            <v>383.45838611900837</v>
          </cell>
        </row>
        <row r="60">
          <cell r="H60" t="str">
            <v>VIGILANTE ARMADO - 12X36 NOTURNO</v>
          </cell>
          <cell r="BJ60">
            <v>0</v>
          </cell>
        </row>
        <row r="61">
          <cell r="H61" t="str">
            <v>VIGILANTE ARMADO - 12X36 DIURNO</v>
          </cell>
          <cell r="BJ61">
            <v>320.27655636363642</v>
          </cell>
        </row>
        <row r="62">
          <cell r="H62" t="str">
            <v>VIGILANTE ARMADO - 12X36 DIURNO</v>
          </cell>
          <cell r="BJ62">
            <v>320.27999999999997</v>
          </cell>
        </row>
        <row r="63">
          <cell r="H63" t="str">
            <v>VIGILANTE ARMADO - 12X36 DIURNO</v>
          </cell>
          <cell r="BJ63">
            <v>320.27999999999997</v>
          </cell>
        </row>
        <row r="64">
          <cell r="H64" t="str">
            <v>VIGILANTE ARMADO - 12X36 DIURNO</v>
          </cell>
          <cell r="BJ64">
            <v>320.27655636363642</v>
          </cell>
        </row>
        <row r="65">
          <cell r="H65" t="str">
            <v>VIGILANTE ARMADO - 220 H</v>
          </cell>
          <cell r="BJ65">
            <v>415.46412644848493</v>
          </cell>
        </row>
        <row r="66">
          <cell r="H66" t="str">
            <v>VIGILANTE ARMADO - 12X36 NOTURNO</v>
          </cell>
          <cell r="BJ66">
            <v>383.45838611900837</v>
          </cell>
        </row>
        <row r="67">
          <cell r="H67" t="str">
            <v>VIGILANTE ARMADO - 12X36 DIURNO</v>
          </cell>
          <cell r="BJ67">
            <v>320.27655636363642</v>
          </cell>
        </row>
        <row r="68">
          <cell r="H68" t="str">
            <v>VIGILANTE ARMADO - 12X36 NOTURNO</v>
          </cell>
          <cell r="BJ68">
            <v>383.45838611900837</v>
          </cell>
        </row>
        <row r="69">
          <cell r="H69" t="str">
            <v>VIGILANTE ARMADO - 12X36 NOTURNO</v>
          </cell>
          <cell r="BJ69">
            <v>383.45838611900837</v>
          </cell>
        </row>
        <row r="70">
          <cell r="H70" t="str">
            <v>VIGILANTE ARMADO - 12X36 DIURNO</v>
          </cell>
          <cell r="BJ70">
            <v>320.27655636363642</v>
          </cell>
        </row>
        <row r="71">
          <cell r="H71" t="str">
            <v>VIGILANTE ARMADO - 12X36 NOTURNO</v>
          </cell>
          <cell r="BJ71">
            <v>383.45838611900837</v>
          </cell>
        </row>
        <row r="72">
          <cell r="H72" t="str">
            <v>VIGILANTE ARMADO - 220 H</v>
          </cell>
          <cell r="BJ72">
            <v>415.46412644848493</v>
          </cell>
        </row>
        <row r="73">
          <cell r="H73" t="str">
            <v>VIGILANTE ARMADO - 12X36 DIURNO</v>
          </cell>
          <cell r="BJ73">
            <v>320.27655636363642</v>
          </cell>
        </row>
        <row r="74">
          <cell r="H74" t="str">
            <v>VIGILANTE ARMADO - 12X36 DIURNO</v>
          </cell>
          <cell r="BJ74">
            <v>320.27655636363642</v>
          </cell>
        </row>
        <row r="75">
          <cell r="H75" t="str">
            <v>VIGILANTE ARMADO - 220 H</v>
          </cell>
          <cell r="BJ75">
            <v>415.46412644848493</v>
          </cell>
        </row>
        <row r="76">
          <cell r="H76" t="str">
            <v>VIGILANTE ARMADO - 12X36 DIURNO</v>
          </cell>
          <cell r="BJ76">
            <v>320.27655636363642</v>
          </cell>
        </row>
        <row r="77">
          <cell r="H77" t="str">
            <v>VIGILANTE ARMADO - 12X36 DIURNO</v>
          </cell>
          <cell r="BJ77">
            <v>320.27655636363642</v>
          </cell>
        </row>
        <row r="78">
          <cell r="H78" t="str">
            <v>VIGILANTE ARMADO - 220 H</v>
          </cell>
          <cell r="BJ78">
            <v>415.46412644848493</v>
          </cell>
        </row>
        <row r="79">
          <cell r="H79" t="str">
            <v>VIGILANTE ARMADO - 220 H</v>
          </cell>
          <cell r="BJ79">
            <v>415.46412644848493</v>
          </cell>
        </row>
        <row r="80">
          <cell r="H80" t="str">
            <v>VIGILANTE ARMADO - 220 H</v>
          </cell>
          <cell r="BJ80">
            <v>415.46412644848493</v>
          </cell>
        </row>
        <row r="81">
          <cell r="H81" t="str">
            <v>VIGILANTE ARMADO - 12X36 NOTURNO</v>
          </cell>
          <cell r="BJ81">
            <v>383.45838611900837</v>
          </cell>
        </row>
        <row r="82">
          <cell r="H82" t="str">
            <v>VIGILANTE ARMADO - 12X36 NOTURNO</v>
          </cell>
          <cell r="BJ82">
            <v>383.45838611900837</v>
          </cell>
        </row>
        <row r="83">
          <cell r="H83" t="str">
            <v>VIGILANTE ARMADO - 12X36 DIURNO</v>
          </cell>
          <cell r="BJ83">
            <v>320.27655636363642</v>
          </cell>
        </row>
        <row r="84">
          <cell r="H84" t="str">
            <v>VIGILANTE ARMADO - 12X36 DIURNO</v>
          </cell>
          <cell r="BJ84">
            <v>320.27655636363642</v>
          </cell>
        </row>
        <row r="85">
          <cell r="H85" t="str">
            <v>VIGILANTE ARMADO - 220 H</v>
          </cell>
          <cell r="BJ85">
            <v>415.46412644848493</v>
          </cell>
        </row>
        <row r="86">
          <cell r="H86" t="str">
            <v>VIGILANTE ARMADO - 12X36 NOTURNO</v>
          </cell>
          <cell r="BJ86">
            <v>383.45838611900837</v>
          </cell>
        </row>
        <row r="87">
          <cell r="H87" t="str">
            <v>VIGILANTE ARMADO - 12X36 NOTURNO</v>
          </cell>
          <cell r="BJ87">
            <v>383.45838611900837</v>
          </cell>
        </row>
        <row r="88">
          <cell r="H88" t="str">
            <v>VIGILANTE ARMADO - 12X36 DIURNO</v>
          </cell>
          <cell r="BJ88">
            <v>320.27655636363642</v>
          </cell>
        </row>
        <row r="89">
          <cell r="H89" t="str">
            <v>VIGILANTE ARMADO - 12X36 DIURNO</v>
          </cell>
          <cell r="BJ89">
            <v>320.27655636363642</v>
          </cell>
        </row>
        <row r="90">
          <cell r="H90" t="str">
            <v>VIGILANTE ARMADO - 220 H</v>
          </cell>
          <cell r="BJ90">
            <v>415.46412644848493</v>
          </cell>
        </row>
        <row r="91">
          <cell r="H91" t="str">
            <v>VIGILANTE ARMADO - 220 H</v>
          </cell>
          <cell r="BJ91">
            <v>0</v>
          </cell>
        </row>
        <row r="92">
          <cell r="H92" t="str">
            <v>VIGILANTE ARMADO - 220 H</v>
          </cell>
          <cell r="BJ92">
            <v>415.46412644848493</v>
          </cell>
        </row>
        <row r="93">
          <cell r="H93" t="str">
            <v>VIGILANTE ARMADO - 220 H</v>
          </cell>
          <cell r="BJ93">
            <v>0</v>
          </cell>
        </row>
        <row r="94">
          <cell r="H94" t="str">
            <v>VIGILANTE ARMADO - 12X36 DIURNO</v>
          </cell>
          <cell r="BJ94">
            <v>320.27655636363642</v>
          </cell>
        </row>
        <row r="95">
          <cell r="H95" t="str">
            <v>VIGILANTE ARMADO - 12X36 DIURNO</v>
          </cell>
          <cell r="BJ95">
            <v>0</v>
          </cell>
        </row>
        <row r="96">
          <cell r="H96" t="str">
            <v>VIGILANTE ARMADO - 12X36 NOTURNO</v>
          </cell>
          <cell r="BJ96">
            <v>383.45838611900837</v>
          </cell>
        </row>
        <row r="97">
          <cell r="H97" t="str">
            <v>VIGILANTE ARMADO - 12X36 DIURNO</v>
          </cell>
          <cell r="BJ97">
            <v>320.27655636363642</v>
          </cell>
        </row>
        <row r="98">
          <cell r="H98" t="str">
            <v>VIGILANTE ARMADO - 12X36 NOTURNO</v>
          </cell>
          <cell r="BJ98">
            <v>383.45838611900837</v>
          </cell>
        </row>
        <row r="99">
          <cell r="H99" t="str">
            <v>VIGILANTE ARMADO - 220 H</v>
          </cell>
          <cell r="BJ99">
            <v>415.46412644848493</v>
          </cell>
        </row>
        <row r="100">
          <cell r="H100" t="str">
            <v>VIGILANTE ARMADO - 220 H</v>
          </cell>
          <cell r="BJ100">
            <v>415.46412644848493</v>
          </cell>
        </row>
        <row r="101">
          <cell r="H101" t="str">
            <v>VIGILANTE ARMADO - 220 H</v>
          </cell>
          <cell r="BJ101">
            <v>0</v>
          </cell>
        </row>
        <row r="102">
          <cell r="H102" t="str">
            <v>VIGILANTE ARMADO - 220 H</v>
          </cell>
          <cell r="BJ102">
            <v>415.46412644848493</v>
          </cell>
        </row>
        <row r="103">
          <cell r="H103" t="str">
            <v>VIGILANTE ARMADO - 12X36 DIURNO</v>
          </cell>
          <cell r="BJ103">
            <v>320.27655636363642</v>
          </cell>
        </row>
        <row r="104">
          <cell r="H104" t="str">
            <v>VIGILANTE ARMADO - 12X36 DIURNO</v>
          </cell>
          <cell r="BJ104">
            <v>320.27655636363642</v>
          </cell>
        </row>
        <row r="105">
          <cell r="H105" t="str">
            <v>VIGILANTE ARMADO - 12X36 NOTURNO</v>
          </cell>
          <cell r="BJ105">
            <v>383.45838611900837</v>
          </cell>
        </row>
        <row r="106">
          <cell r="H106" t="str">
            <v>VIGILANTE ARMADO - 12X36 NOTURNO</v>
          </cell>
          <cell r="BJ106">
            <v>383.45838611900837</v>
          </cell>
        </row>
        <row r="107">
          <cell r="H107" t="str">
            <v>VIGILANTE ARMADO - 220 H</v>
          </cell>
          <cell r="BJ107">
            <v>415.46412644848493</v>
          </cell>
        </row>
        <row r="108">
          <cell r="H108" t="str">
            <v>VIGILANTE ARMADO - 220 H</v>
          </cell>
          <cell r="BJ108">
            <v>415.46412644848493</v>
          </cell>
        </row>
        <row r="109">
          <cell r="H109" t="str">
            <v>VIGILANTE ARMADO - 220 H</v>
          </cell>
          <cell r="BJ109">
            <v>415.46412644848493</v>
          </cell>
        </row>
        <row r="110">
          <cell r="H110" t="str">
            <v>VIGILANTE ARMADO - 220 H</v>
          </cell>
          <cell r="BJ110">
            <v>415.46412644848493</v>
          </cell>
        </row>
        <row r="111">
          <cell r="H111" t="str">
            <v>VIGILANTE ARMADO - 12X36 NOTURNO</v>
          </cell>
          <cell r="BJ111">
            <v>383.45838611900837</v>
          </cell>
        </row>
        <row r="112">
          <cell r="H112" t="str">
            <v>VIGILANTE ARMADO - 12X36 DIURNO</v>
          </cell>
          <cell r="BJ112">
            <v>320.27655636363642</v>
          </cell>
        </row>
        <row r="113">
          <cell r="H113" t="str">
            <v>VIGILANTE ARMADO - 12X36 NOTURNO</v>
          </cell>
          <cell r="BJ113">
            <v>383.45838611900837</v>
          </cell>
        </row>
        <row r="114">
          <cell r="H114" t="str">
            <v>VIGILANTE ARMADO - 12X36 DIURNO</v>
          </cell>
          <cell r="BJ114">
            <v>320.27655636363642</v>
          </cell>
        </row>
        <row r="115">
          <cell r="H115" t="str">
            <v>VIGILANTE ARMADO - 220 H</v>
          </cell>
          <cell r="BJ115">
            <v>415.46412644848493</v>
          </cell>
        </row>
        <row r="116">
          <cell r="H116" t="str">
            <v>VIGILANTE ARMADO - 220 H</v>
          </cell>
          <cell r="BJ116">
            <v>415.46412644848493</v>
          </cell>
        </row>
        <row r="117">
          <cell r="H117" t="str">
            <v>VIGILANTE ARMADO - 220 H</v>
          </cell>
          <cell r="BJ117">
            <v>415.46412644848493</v>
          </cell>
        </row>
        <row r="118">
          <cell r="H118" t="str">
            <v>VIGILANTE ARMADO - 220 H</v>
          </cell>
          <cell r="BJ118">
            <v>415.46412644848493</v>
          </cell>
        </row>
        <row r="119">
          <cell r="H119" t="str">
            <v>VIGILANTE ARMADO - 12X36 NOTURNO</v>
          </cell>
          <cell r="BJ119">
            <v>383.45838611900837</v>
          </cell>
        </row>
        <row r="120">
          <cell r="H120" t="str">
            <v>VIGILANTE ARMADO - 12X36 NOTURNO</v>
          </cell>
          <cell r="BJ120">
            <v>383.45838611900837</v>
          </cell>
        </row>
        <row r="121">
          <cell r="H121" t="str">
            <v>VIGILANTE ARMADO - 12X36 DIURNO</v>
          </cell>
          <cell r="BJ121">
            <v>320.27655636363642</v>
          </cell>
        </row>
        <row r="122">
          <cell r="H122" t="str">
            <v>VIGILANTE ARMADO - 12X36 DIURNO</v>
          </cell>
          <cell r="BJ122">
            <v>320.27655636363642</v>
          </cell>
        </row>
        <row r="123">
          <cell r="H123" t="str">
            <v>VIGILANTE ARMADO - 12X36 DIURNO</v>
          </cell>
          <cell r="BJ123">
            <v>320.27655636363642</v>
          </cell>
        </row>
        <row r="124">
          <cell r="H124" t="str">
            <v>VIGILANTE ARMADO - 12X36 DIURNO</v>
          </cell>
          <cell r="BJ124">
            <v>320.27655636363642</v>
          </cell>
        </row>
        <row r="125">
          <cell r="H125" t="str">
            <v>VIGILANTE ARMADO - 220 H</v>
          </cell>
          <cell r="BJ125">
            <v>415.46412644848493</v>
          </cell>
        </row>
        <row r="126">
          <cell r="H126" t="str">
            <v>VIGILANTE ARMADO - 12X36 NOTURNO</v>
          </cell>
          <cell r="BJ126">
            <v>383.45838611900837</v>
          </cell>
        </row>
        <row r="127">
          <cell r="H127" t="str">
            <v>VIGILANTE ARMADO - 12X36 NOTURNO</v>
          </cell>
          <cell r="BJ127">
            <v>0</v>
          </cell>
        </row>
        <row r="128">
          <cell r="H128" t="str">
            <v>VIGILANTE ARMADO - 12X36 NOTURNO</v>
          </cell>
          <cell r="BJ128">
            <v>383.45838611900837</v>
          </cell>
        </row>
        <row r="129">
          <cell r="H129" t="str">
            <v>VIGILANTE ARMADO - 12X36 NOTURNO</v>
          </cell>
          <cell r="BJ129">
            <v>0</v>
          </cell>
        </row>
        <row r="130">
          <cell r="H130" t="str">
            <v>VIGILANTE ARMADO - 220 H</v>
          </cell>
          <cell r="BJ130">
            <v>415.46412644848493</v>
          </cell>
        </row>
        <row r="131">
          <cell r="H131" t="str">
            <v>VIGILANTE ARMADO - 12X36 DIURNO</v>
          </cell>
          <cell r="BJ131">
            <v>320.27655636363642</v>
          </cell>
        </row>
        <row r="132">
          <cell r="H132" t="str">
            <v>VIGILANTE ARMADO - 12X36 NOTURNO</v>
          </cell>
          <cell r="BJ132">
            <v>383.45838611900837</v>
          </cell>
        </row>
        <row r="133">
          <cell r="H133" t="str">
            <v>VIGILANTE ARMADO - 12X36 DIURNO</v>
          </cell>
          <cell r="BJ133">
            <v>320.27655636363642</v>
          </cell>
        </row>
        <row r="134">
          <cell r="H134" t="str">
            <v>VIGILANTE ARMADO - 12X36 NOTURNO</v>
          </cell>
          <cell r="BJ134">
            <v>383.45838611900837</v>
          </cell>
        </row>
        <row r="135">
          <cell r="H135" t="str">
            <v>VIGILANTE ARMADO - 220 H</v>
          </cell>
          <cell r="BJ135">
            <v>415.46412644848493</v>
          </cell>
        </row>
        <row r="136">
          <cell r="H136" t="str">
            <v>VIGILANTE ARMADO - 12X36 NOTURNO</v>
          </cell>
          <cell r="BJ136">
            <v>383.45838611900837</v>
          </cell>
        </row>
        <row r="137">
          <cell r="H137" t="str">
            <v>VIGILANTE ARMADO - 12X36 NOTURNO</v>
          </cell>
          <cell r="BJ137">
            <v>0</v>
          </cell>
        </row>
        <row r="138">
          <cell r="H138" t="str">
            <v>VIGILANTE ARMADO - 12X36 DIURNO</v>
          </cell>
          <cell r="BJ138">
            <v>320.27655636363642</v>
          </cell>
        </row>
        <row r="139">
          <cell r="H139" t="str">
            <v>VIGILANTE ARMADO - 12X36 DIURNO</v>
          </cell>
          <cell r="BJ139">
            <v>320.27655636363642</v>
          </cell>
        </row>
        <row r="140">
          <cell r="H140" t="str">
            <v>VIGILANTE ARMADO - 12X36 DIURNO</v>
          </cell>
          <cell r="BJ140">
            <v>0</v>
          </cell>
        </row>
        <row r="141">
          <cell r="H141" t="str">
            <v>VIGILANTE ARMADO - 12X36 NOTURNO</v>
          </cell>
          <cell r="BJ141">
            <v>383.45838611900837</v>
          </cell>
        </row>
        <row r="142">
          <cell r="H142" t="str">
            <v>VIGILANTE ARMADO - 220 H</v>
          </cell>
          <cell r="BJ142">
            <v>415.46412644848493</v>
          </cell>
        </row>
        <row r="143">
          <cell r="H143" t="str">
            <v>VIGILANTE ARMADO - 220 H</v>
          </cell>
          <cell r="BJ143">
            <v>415.46412644848493</v>
          </cell>
        </row>
        <row r="144">
          <cell r="H144" t="str">
            <v>VIGILANTE ARMADO - 12X36 DIURNO</v>
          </cell>
          <cell r="BJ144">
            <v>320.27655636363642</v>
          </cell>
        </row>
        <row r="145">
          <cell r="H145" t="str">
            <v>VIGILANTE ARMADO - 12X36 DIURNO</v>
          </cell>
          <cell r="BJ145">
            <v>320.27655636363642</v>
          </cell>
        </row>
        <row r="146">
          <cell r="H146" t="str">
            <v>VIGILANTE ARMADO - 12X36 NOTURNO</v>
          </cell>
          <cell r="BJ146">
            <v>383.45838611900837</v>
          </cell>
        </row>
        <row r="147">
          <cell r="H147" t="str">
            <v>VIGILANTE ARMADO - 12X36 NOTURNO</v>
          </cell>
          <cell r="BJ147">
            <v>383.45838611900837</v>
          </cell>
        </row>
        <row r="148">
          <cell r="H148" t="str">
            <v>VIGILANTE ARMADO - 12X36 NOTURNO</v>
          </cell>
          <cell r="BJ148">
            <v>383.45838611900837</v>
          </cell>
        </row>
        <row r="149">
          <cell r="H149" t="str">
            <v>VIGILANTE ARMADO - 12X36 DIURNO</v>
          </cell>
          <cell r="BJ149">
            <v>320.27655636363642</v>
          </cell>
        </row>
        <row r="150">
          <cell r="H150" t="str">
            <v>VIGILANTE ARMADO - 12X36 DIURNO</v>
          </cell>
          <cell r="BJ150">
            <v>320.27655636363642</v>
          </cell>
        </row>
        <row r="151">
          <cell r="H151" t="str">
            <v>VIGILANTE ARMADO - 12X36 NOTURNO</v>
          </cell>
          <cell r="BJ151">
            <v>383.45838611900837</v>
          </cell>
        </row>
        <row r="152">
          <cell r="H152" t="str">
            <v>VIGILANTE ARMADO - 220 H</v>
          </cell>
          <cell r="BJ152">
            <v>415.46412644848493</v>
          </cell>
        </row>
        <row r="153">
          <cell r="H153" t="str">
            <v>VIGILANTE ARMADO - 220 H</v>
          </cell>
          <cell r="BJ153">
            <v>0</v>
          </cell>
        </row>
        <row r="154">
          <cell r="H154" t="str">
            <v>VIGILANTE ARMADO - 220 H</v>
          </cell>
          <cell r="BJ154">
            <v>0</v>
          </cell>
        </row>
        <row r="155">
          <cell r="H155" t="str">
            <v>VIGILANTE ARMADO - 220 H</v>
          </cell>
          <cell r="BJ155">
            <v>0</v>
          </cell>
        </row>
        <row r="156">
          <cell r="H156" t="str">
            <v>VIGILANTE ARMADO - 12X36 DIURNO</v>
          </cell>
          <cell r="BJ156">
            <v>320.27655636363642</v>
          </cell>
        </row>
        <row r="157">
          <cell r="H157" t="str">
            <v>VIGILANTE ARMADO - 12X36 DIURNO</v>
          </cell>
          <cell r="BJ157">
            <v>320.27655636363642</v>
          </cell>
        </row>
        <row r="158">
          <cell r="H158" t="str">
            <v>VIGILANTE ARMADO - 12X36 NOTURNO</v>
          </cell>
          <cell r="BJ158">
            <v>383.45838611900837</v>
          </cell>
        </row>
        <row r="159">
          <cell r="H159" t="str">
            <v>VIGILANTE ARMADO - 12X36 NOTURNO</v>
          </cell>
          <cell r="BJ159">
            <v>383.45838611900837</v>
          </cell>
        </row>
        <row r="160">
          <cell r="H160" t="str">
            <v>VIGILANTE ARMADO - 220 H</v>
          </cell>
          <cell r="BJ160">
            <v>415.46370909090916</v>
          </cell>
        </row>
        <row r="161">
          <cell r="H161" t="str">
            <v>VIGILANTE ARMADO - 12X36 DIURNO</v>
          </cell>
          <cell r="BJ161">
            <v>320.27655636363642</v>
          </cell>
        </row>
        <row r="162">
          <cell r="H162" t="str">
            <v>VIGILANTE ARMADO - 12X36 DIURNO</v>
          </cell>
          <cell r="BJ162">
            <v>0</v>
          </cell>
        </row>
        <row r="163">
          <cell r="H163" t="str">
            <v>VIGILANTE ARMADO - 12X36 NOTURNO</v>
          </cell>
          <cell r="BJ163">
            <v>383.45838611900837</v>
          </cell>
        </row>
        <row r="164">
          <cell r="H164" t="str">
            <v>VIGILANTE ARMADO - 12X36 NOTURNO</v>
          </cell>
          <cell r="BJ164">
            <v>383.45838611900837</v>
          </cell>
        </row>
        <row r="165">
          <cell r="H165" t="str">
            <v>VIGILANTE ARMADO - 12X36 NOTURNO</v>
          </cell>
          <cell r="BJ165">
            <v>0</v>
          </cell>
        </row>
        <row r="166">
          <cell r="H166" t="str">
            <v>VIGILANTE ARMADO - 12X36 DIURNO</v>
          </cell>
          <cell r="BJ166">
            <v>320.27655636363642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  <cell r="W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439.74</v>
          </cell>
          <cell r="W11">
            <v>0</v>
          </cell>
        </row>
        <row r="12">
          <cell r="B12">
            <v>0</v>
          </cell>
          <cell r="F12" t="str">
            <v>VIGILANTE ARMADO - 220 H</v>
          </cell>
          <cell r="R12">
            <v>0</v>
          </cell>
          <cell r="W12">
            <v>0</v>
          </cell>
        </row>
        <row r="13">
          <cell r="B13">
            <v>1</v>
          </cell>
          <cell r="F13" t="str">
            <v>VIGILANTE ARMADO - 220 H</v>
          </cell>
          <cell r="R13">
            <v>439.74</v>
          </cell>
          <cell r="W13">
            <v>0</v>
          </cell>
        </row>
        <row r="14">
          <cell r="B14">
            <v>1</v>
          </cell>
          <cell r="F14" t="str">
            <v>VIGILANTE ARMADO - 220 H</v>
          </cell>
          <cell r="R14">
            <v>439.74</v>
          </cell>
          <cell r="W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439.74</v>
          </cell>
          <cell r="W15">
            <v>0</v>
          </cell>
        </row>
        <row r="16">
          <cell r="B16">
            <v>1</v>
          </cell>
          <cell r="F16" t="str">
            <v>VIGILANTE ARMADO - 220 H</v>
          </cell>
          <cell r="R16">
            <v>439.74</v>
          </cell>
          <cell r="W16">
            <v>88.869399999999985</v>
          </cell>
        </row>
        <row r="17">
          <cell r="B17">
            <v>0</v>
          </cell>
          <cell r="F17" t="str">
            <v>VIGILANTE ARMADO - 12X36 DIURNO</v>
          </cell>
          <cell r="R17">
            <v>0</v>
          </cell>
          <cell r="W17">
            <v>0</v>
          </cell>
        </row>
        <row r="18">
          <cell r="B18">
            <v>0</v>
          </cell>
          <cell r="F18" t="str">
            <v>VIGILANTE ARMADO - 12X36 NOTURNO</v>
          </cell>
          <cell r="R18">
            <v>0</v>
          </cell>
          <cell r="W18">
            <v>0</v>
          </cell>
        </row>
        <row r="19">
          <cell r="B19">
            <v>1</v>
          </cell>
          <cell r="F19" t="str">
            <v>VIGILANTE ARMADO - 12X36 DIURNO</v>
          </cell>
          <cell r="R19">
            <v>340.79849999999999</v>
          </cell>
          <cell r="W19">
            <v>106.01939999999999</v>
          </cell>
        </row>
        <row r="20">
          <cell r="B20">
            <v>1</v>
          </cell>
          <cell r="F20" t="str">
            <v>VIGILANTE ARMADO - 12X36 DIURNO</v>
          </cell>
          <cell r="R20">
            <v>340.79849999999999</v>
          </cell>
          <cell r="W20">
            <v>106.01939999999999</v>
          </cell>
        </row>
        <row r="21">
          <cell r="B21">
            <v>1</v>
          </cell>
          <cell r="F21" t="str">
            <v>VIGILANTE ARMADO - 220 H</v>
          </cell>
          <cell r="R21">
            <v>439.74</v>
          </cell>
          <cell r="W21">
            <v>174.86939999999998</v>
          </cell>
        </row>
        <row r="22">
          <cell r="B22">
            <v>1</v>
          </cell>
          <cell r="F22" t="str">
            <v>VIGILANTE ARMADO - 12X36 DIURNO</v>
          </cell>
          <cell r="R22">
            <v>340.79849999999999</v>
          </cell>
          <cell r="W22">
            <v>0</v>
          </cell>
        </row>
        <row r="23">
          <cell r="B23">
            <v>1</v>
          </cell>
          <cell r="F23" t="str">
            <v>VIGILANTE ARMADO - 220 H</v>
          </cell>
          <cell r="R23">
            <v>439.74</v>
          </cell>
          <cell r="W23">
            <v>0</v>
          </cell>
        </row>
        <row r="24">
          <cell r="B24">
            <v>1</v>
          </cell>
          <cell r="F24" t="str">
            <v>VIGILANTE ARMADO - 12X36 DIURNO</v>
          </cell>
          <cell r="R24">
            <v>340.79849999999999</v>
          </cell>
          <cell r="W24">
            <v>0</v>
          </cell>
        </row>
        <row r="25">
          <cell r="B25">
            <v>1</v>
          </cell>
          <cell r="F25" t="str">
            <v>VIGILANTE ARMADO - 220 H</v>
          </cell>
          <cell r="R25">
            <v>439.74</v>
          </cell>
          <cell r="W25">
            <v>174.86939999999998</v>
          </cell>
        </row>
        <row r="26">
          <cell r="B26">
            <v>1</v>
          </cell>
          <cell r="F26" t="str">
            <v>VIGILANTE ARMADO - 12X36 DIURNO</v>
          </cell>
          <cell r="R26">
            <v>340.79849999999999</v>
          </cell>
          <cell r="W26">
            <v>0</v>
          </cell>
        </row>
        <row r="27">
          <cell r="B27">
            <v>0</v>
          </cell>
          <cell r="F27" t="str">
            <v>VIGILANTE ARMADO - 12X36 DIURNO</v>
          </cell>
          <cell r="R27">
            <v>0</v>
          </cell>
          <cell r="W27">
            <v>0</v>
          </cell>
        </row>
        <row r="28">
          <cell r="B28">
            <v>1</v>
          </cell>
          <cell r="F28" t="str">
            <v>VIGILANTE ARMADO - 12X36 DIURNO</v>
          </cell>
          <cell r="R28">
            <v>340.79849999999999</v>
          </cell>
          <cell r="W28">
            <v>106.01939999999999</v>
          </cell>
        </row>
        <row r="29">
          <cell r="B29">
            <v>1</v>
          </cell>
          <cell r="F29" t="str">
            <v>VIGILANTE ARMADO - 220 H</v>
          </cell>
          <cell r="R29">
            <v>439.74</v>
          </cell>
          <cell r="W29">
            <v>174.86939999999998</v>
          </cell>
        </row>
        <row r="30">
          <cell r="B30">
            <v>1</v>
          </cell>
          <cell r="F30" t="str">
            <v>VIGILANTE ARMADO - 12X36 NOTURNO</v>
          </cell>
          <cell r="R30">
            <v>340.79849999999999</v>
          </cell>
          <cell r="W30">
            <v>0</v>
          </cell>
        </row>
        <row r="31">
          <cell r="B31">
            <v>1</v>
          </cell>
          <cell r="F31" t="str">
            <v>VIGILANTE ARMADO - 12X36 DIURNO</v>
          </cell>
          <cell r="R31">
            <v>340.79849999999999</v>
          </cell>
          <cell r="W31">
            <v>0</v>
          </cell>
        </row>
        <row r="32">
          <cell r="B32">
            <v>1</v>
          </cell>
          <cell r="F32" t="str">
            <v>VIGILANTE ARMADO - 12X36 NOTURNO</v>
          </cell>
          <cell r="R32">
            <v>340.79849999999999</v>
          </cell>
          <cell r="W32">
            <v>106.01939999999999</v>
          </cell>
        </row>
        <row r="33">
          <cell r="B33">
            <v>0</v>
          </cell>
          <cell r="F33" t="str">
            <v>VIGILANTE ARMADO - 12X36 NOTURNO</v>
          </cell>
          <cell r="R33">
            <v>0</v>
          </cell>
          <cell r="W33">
            <v>0</v>
          </cell>
        </row>
        <row r="34">
          <cell r="B34">
            <v>1</v>
          </cell>
          <cell r="F34" t="str">
            <v>VIGILANTE ARMADO - 12X36 NOTURNO</v>
          </cell>
          <cell r="R34">
            <v>340.79849999999999</v>
          </cell>
          <cell r="W34">
            <v>106.01939999999999</v>
          </cell>
        </row>
        <row r="35">
          <cell r="B35">
            <v>1</v>
          </cell>
          <cell r="F35" t="str">
            <v>VIGILANTE ARMADO - 12X36 DIURNO</v>
          </cell>
          <cell r="R35">
            <v>340.79849999999999</v>
          </cell>
          <cell r="W35">
            <v>0</v>
          </cell>
        </row>
        <row r="36">
          <cell r="B36">
            <v>1</v>
          </cell>
          <cell r="F36" t="str">
            <v>VIGILANTE ARMADO - 12X36 NOTURNO</v>
          </cell>
          <cell r="R36">
            <v>340.79849999999999</v>
          </cell>
          <cell r="W36">
            <v>106.01939999999999</v>
          </cell>
        </row>
        <row r="37">
          <cell r="B37">
            <v>1</v>
          </cell>
          <cell r="F37" t="str">
            <v>VIGILANTE ARMADO - 12X36 DIURNO</v>
          </cell>
          <cell r="R37">
            <v>340.79849999999999</v>
          </cell>
          <cell r="W37">
            <v>0</v>
          </cell>
        </row>
        <row r="38">
          <cell r="B38">
            <v>0</v>
          </cell>
          <cell r="F38" t="str">
            <v>VIGILANTE ARMADO - 12X36 DIURNO</v>
          </cell>
          <cell r="R38">
            <v>0</v>
          </cell>
          <cell r="W38">
            <v>0</v>
          </cell>
        </row>
        <row r="39">
          <cell r="B39">
            <v>1</v>
          </cell>
          <cell r="F39" t="str">
            <v>VIGILANTE ARMADO - 220 H</v>
          </cell>
          <cell r="R39">
            <v>439.74</v>
          </cell>
          <cell r="W39">
            <v>174.86939999999998</v>
          </cell>
        </row>
        <row r="40">
          <cell r="B40">
            <v>1</v>
          </cell>
          <cell r="F40" t="str">
            <v>VIGILANTE ARMADO - 12X36 DIURNO</v>
          </cell>
          <cell r="R40">
            <v>340.79849999999999</v>
          </cell>
          <cell r="W40">
            <v>0</v>
          </cell>
        </row>
        <row r="41">
          <cell r="B41">
            <v>0</v>
          </cell>
          <cell r="F41" t="str">
            <v>VIGILANTE ARMADO - 12X36 DIURNO</v>
          </cell>
          <cell r="R41">
            <v>0</v>
          </cell>
          <cell r="W41">
            <v>0</v>
          </cell>
        </row>
        <row r="42">
          <cell r="B42">
            <v>1</v>
          </cell>
          <cell r="F42" t="str">
            <v>VIGILANTE ARMADO - 12X36 DIURNO</v>
          </cell>
          <cell r="R42">
            <v>340.79849999999999</v>
          </cell>
          <cell r="W42">
            <v>0</v>
          </cell>
        </row>
        <row r="43">
          <cell r="B43">
            <v>1</v>
          </cell>
          <cell r="F43" t="str">
            <v>VIGILANTE ARMADO - 220 H</v>
          </cell>
          <cell r="R43">
            <v>439.74</v>
          </cell>
          <cell r="W43">
            <v>174.86939999999998</v>
          </cell>
        </row>
        <row r="44">
          <cell r="B44">
            <v>1</v>
          </cell>
          <cell r="F44" t="str">
            <v>VIGILANTE ARMADO - 12X36 DIURNO</v>
          </cell>
          <cell r="R44">
            <v>340.79849999999999</v>
          </cell>
          <cell r="W44">
            <v>0</v>
          </cell>
        </row>
        <row r="45">
          <cell r="B45">
            <v>0</v>
          </cell>
          <cell r="F45" t="str">
            <v>VIGILANTE ARMADO - 12X36 DIURNO</v>
          </cell>
          <cell r="R45">
            <v>0</v>
          </cell>
          <cell r="W45">
            <v>0</v>
          </cell>
        </row>
        <row r="46">
          <cell r="B46">
            <v>1</v>
          </cell>
          <cell r="F46" t="str">
            <v>VIGILANTE ARMADO - 220 H</v>
          </cell>
          <cell r="R46">
            <v>439.74</v>
          </cell>
          <cell r="W46">
            <v>0</v>
          </cell>
        </row>
        <row r="47">
          <cell r="B47">
            <v>1</v>
          </cell>
          <cell r="F47" t="str">
            <v>VIGILANTE ARMADO - 12X36 NOTURNO</v>
          </cell>
          <cell r="R47">
            <v>340.79849999999999</v>
          </cell>
          <cell r="W47">
            <v>0</v>
          </cell>
        </row>
        <row r="48">
          <cell r="B48">
            <v>1</v>
          </cell>
          <cell r="F48" t="str">
            <v>VIGILANTE ARMADO - 12X36 DIURNO</v>
          </cell>
          <cell r="R48">
            <v>340.79849999999999</v>
          </cell>
          <cell r="W48">
            <v>0</v>
          </cell>
        </row>
        <row r="49">
          <cell r="B49">
            <v>1</v>
          </cell>
          <cell r="F49" t="str">
            <v>VIGILANTE ARMADO - 12X36 DIURNO</v>
          </cell>
          <cell r="R49">
            <v>340.79849999999999</v>
          </cell>
          <cell r="W49">
            <v>0</v>
          </cell>
        </row>
        <row r="50">
          <cell r="B50">
            <v>1</v>
          </cell>
          <cell r="F50" t="str">
            <v>VIGILANTE ARMADO - 12X36 NOTURNO</v>
          </cell>
          <cell r="R50">
            <v>340.79849999999999</v>
          </cell>
          <cell r="W50">
            <v>0</v>
          </cell>
        </row>
        <row r="51">
          <cell r="B51">
            <v>1</v>
          </cell>
          <cell r="F51" t="str">
            <v>VIGILANTE ARMADO - 220 H</v>
          </cell>
          <cell r="R51">
            <v>439.74</v>
          </cell>
          <cell r="W51">
            <v>174.86939999999998</v>
          </cell>
        </row>
        <row r="52">
          <cell r="B52">
            <v>1</v>
          </cell>
          <cell r="F52" t="str">
            <v>VIGILANTE ARMADO - 12X36 NOTURNO</v>
          </cell>
          <cell r="R52">
            <v>340.79849999999999</v>
          </cell>
          <cell r="W52">
            <v>0</v>
          </cell>
        </row>
        <row r="53">
          <cell r="B53">
            <v>1</v>
          </cell>
          <cell r="F53" t="str">
            <v>VIGILANTE ARMADO - 12X36 DIURNO</v>
          </cell>
          <cell r="R53">
            <v>340.79849999999999</v>
          </cell>
          <cell r="W53">
            <v>0</v>
          </cell>
        </row>
        <row r="54">
          <cell r="B54">
            <v>1</v>
          </cell>
          <cell r="F54" t="str">
            <v>VIGILANTE ARMADO - 12X36 NOTURNO</v>
          </cell>
          <cell r="R54">
            <v>340.79849999999999</v>
          </cell>
          <cell r="W54">
            <v>106.01939999999999</v>
          </cell>
        </row>
        <row r="55">
          <cell r="B55">
            <v>0</v>
          </cell>
          <cell r="F55" t="str">
            <v>VIGILANTE ARMADO - 12X36 NOTURNO</v>
          </cell>
          <cell r="R55">
            <v>0</v>
          </cell>
          <cell r="W55">
            <v>0</v>
          </cell>
        </row>
        <row r="56">
          <cell r="B56">
            <v>1</v>
          </cell>
          <cell r="F56" t="str">
            <v>VIGILANTE ARMADO - 12X36 DIURNO</v>
          </cell>
          <cell r="R56">
            <v>340.79849999999999</v>
          </cell>
          <cell r="W56">
            <v>0</v>
          </cell>
        </row>
        <row r="57">
          <cell r="B57">
            <v>0</v>
          </cell>
          <cell r="F57" t="str">
            <v>VIGILANTE ARMADO - 12X36 DIURNO</v>
          </cell>
          <cell r="R57">
            <v>0</v>
          </cell>
          <cell r="W57">
            <v>0</v>
          </cell>
        </row>
        <row r="58">
          <cell r="B58">
            <v>1</v>
          </cell>
          <cell r="F58" t="str">
            <v>VIGILANTE ARMADO - 12X36 NOTURNO</v>
          </cell>
          <cell r="R58">
            <v>340.79849999999999</v>
          </cell>
          <cell r="W58">
            <v>106.01939999999999</v>
          </cell>
        </row>
        <row r="59">
          <cell r="B59">
            <v>1</v>
          </cell>
          <cell r="F59" t="str">
            <v>VIGILANTE ARMADO - 12X36 NOTURNO</v>
          </cell>
          <cell r="R59">
            <v>340.79849999999999</v>
          </cell>
          <cell r="W59">
            <v>106.01939999999999</v>
          </cell>
        </row>
        <row r="60">
          <cell r="B60">
            <v>0</v>
          </cell>
          <cell r="F60" t="str">
            <v>VIGILANTE ARMADO - 12X36 NOTURNO</v>
          </cell>
          <cell r="R60">
            <v>0</v>
          </cell>
          <cell r="W60">
            <v>0</v>
          </cell>
        </row>
        <row r="61">
          <cell r="B61">
            <v>1</v>
          </cell>
          <cell r="F61" t="str">
            <v>VIGILANTE ARMADO - 12X36 DIURNO</v>
          </cell>
          <cell r="R61">
            <v>340.79849999999999</v>
          </cell>
          <cell r="W61">
            <v>0</v>
          </cell>
        </row>
        <row r="62">
          <cell r="B62">
            <v>0</v>
          </cell>
          <cell r="F62" t="str">
            <v>VIGILANTE ARMADO - 12X36 DIURNO</v>
          </cell>
          <cell r="R62">
            <v>340.79849999999999</v>
          </cell>
          <cell r="W62">
            <v>0</v>
          </cell>
        </row>
        <row r="63">
          <cell r="B63">
            <v>1</v>
          </cell>
          <cell r="F63" t="str">
            <v>VIGILANTE ARMADO - 12X36 DIURNO</v>
          </cell>
          <cell r="R63">
            <v>340.79849999999999</v>
          </cell>
          <cell r="W63">
            <v>106.01939999999999</v>
          </cell>
        </row>
        <row r="64">
          <cell r="B64">
            <v>1</v>
          </cell>
          <cell r="F64" t="str">
            <v>VIGILANTE ARMADO - 220 H</v>
          </cell>
          <cell r="R64">
            <v>439.74</v>
          </cell>
          <cell r="W64">
            <v>174.86939999999998</v>
          </cell>
        </row>
        <row r="65">
          <cell r="B65">
            <v>1</v>
          </cell>
          <cell r="F65" t="str">
            <v>VIGILANTE ARMADO - 12X36 NOTURNO</v>
          </cell>
          <cell r="R65">
            <v>340.79849999999999</v>
          </cell>
          <cell r="W65">
            <v>0</v>
          </cell>
        </row>
        <row r="66">
          <cell r="B66">
            <v>1</v>
          </cell>
          <cell r="F66" t="str">
            <v>VIGILANTE ARMADO - 12X36 DIURNO</v>
          </cell>
          <cell r="R66">
            <v>340.79849999999999</v>
          </cell>
          <cell r="W66">
            <v>0</v>
          </cell>
        </row>
        <row r="67">
          <cell r="B67">
            <v>1</v>
          </cell>
          <cell r="F67" t="str">
            <v>VIGILANTE ARMADO - 12X36 NOTURNO</v>
          </cell>
          <cell r="R67">
            <v>340.79849999999999</v>
          </cell>
          <cell r="W67">
            <v>106.01939999999999</v>
          </cell>
        </row>
        <row r="68">
          <cell r="B68">
            <v>1</v>
          </cell>
          <cell r="F68" t="str">
            <v>VIGILANTE ARMADO - 12X36 NOTURNO</v>
          </cell>
          <cell r="R68">
            <v>340.79849999999999</v>
          </cell>
          <cell r="W68">
            <v>0</v>
          </cell>
        </row>
        <row r="69">
          <cell r="B69">
            <v>1</v>
          </cell>
          <cell r="F69" t="str">
            <v>VIGILANTE ARMADO - 12X36 DIURNO</v>
          </cell>
          <cell r="R69">
            <v>340.79849999999999</v>
          </cell>
          <cell r="W69">
            <v>0</v>
          </cell>
        </row>
        <row r="70">
          <cell r="B70">
            <v>1</v>
          </cell>
          <cell r="F70" t="str">
            <v>VIGILANTE ARMADO - 12X36 NOTURNO</v>
          </cell>
          <cell r="R70">
            <v>340.79849999999999</v>
          </cell>
          <cell r="W70">
            <v>0</v>
          </cell>
        </row>
        <row r="71">
          <cell r="B71">
            <v>1</v>
          </cell>
          <cell r="F71" t="str">
            <v>VIGILANTE ARMADO - 220 H</v>
          </cell>
          <cell r="R71">
            <v>439.74</v>
          </cell>
          <cell r="W71">
            <v>0</v>
          </cell>
        </row>
        <row r="72">
          <cell r="B72">
            <v>1</v>
          </cell>
          <cell r="F72" t="str">
            <v>VIGILANTE ARMADO - 12X36 DIURNO</v>
          </cell>
          <cell r="R72">
            <v>340.79849999999999</v>
          </cell>
          <cell r="W72">
            <v>0</v>
          </cell>
        </row>
        <row r="73">
          <cell r="B73">
            <v>1</v>
          </cell>
          <cell r="F73" t="str">
            <v>VIGILANTE ARMADO - 12X36 DIURNO</v>
          </cell>
          <cell r="R73">
            <v>340.79849999999999</v>
          </cell>
          <cell r="W73">
            <v>0</v>
          </cell>
        </row>
        <row r="74">
          <cell r="B74">
            <v>1</v>
          </cell>
          <cell r="F74" t="str">
            <v>VIGILANTE ARMADO - 220 H</v>
          </cell>
          <cell r="R74">
            <v>439.74</v>
          </cell>
          <cell r="W74">
            <v>0</v>
          </cell>
        </row>
        <row r="75">
          <cell r="B75">
            <v>1</v>
          </cell>
          <cell r="F75" t="str">
            <v>VIGILANTE ARMADO - 12X36 DIURNO</v>
          </cell>
          <cell r="R75">
            <v>340.79849999999999</v>
          </cell>
          <cell r="W75">
            <v>39.369399999999985</v>
          </cell>
        </row>
        <row r="76">
          <cell r="B76">
            <v>1</v>
          </cell>
          <cell r="F76" t="str">
            <v>VIGILANTE ARMADO - 12X36 DIURNO</v>
          </cell>
          <cell r="R76">
            <v>340.79849999999999</v>
          </cell>
          <cell r="W76">
            <v>0</v>
          </cell>
        </row>
        <row r="77">
          <cell r="B77">
            <v>1</v>
          </cell>
          <cell r="F77" t="str">
            <v>VIGILANTE ARMADO - 220 H</v>
          </cell>
          <cell r="R77">
            <v>439.74</v>
          </cell>
          <cell r="W77">
            <v>0</v>
          </cell>
        </row>
        <row r="78">
          <cell r="B78">
            <v>1</v>
          </cell>
          <cell r="F78" t="str">
            <v>VIGILANTE ARMADO - 220 H</v>
          </cell>
          <cell r="R78">
            <v>439.74</v>
          </cell>
          <cell r="W78">
            <v>0</v>
          </cell>
        </row>
        <row r="79">
          <cell r="B79">
            <v>1</v>
          </cell>
          <cell r="F79" t="str">
            <v>VIGILANTE ARMADO - 220 H</v>
          </cell>
          <cell r="R79">
            <v>439.74</v>
          </cell>
          <cell r="W79">
            <v>0</v>
          </cell>
        </row>
        <row r="80">
          <cell r="B80">
            <v>1</v>
          </cell>
          <cell r="F80" t="str">
            <v>VIGILANTE ARMADO - 12X36 NOTURNO</v>
          </cell>
          <cell r="R80">
            <v>340.79849999999999</v>
          </cell>
          <cell r="W80">
            <v>0</v>
          </cell>
        </row>
        <row r="81">
          <cell r="B81">
            <v>1</v>
          </cell>
          <cell r="F81" t="str">
            <v>VIGILANTE ARMADO - 12X36 NOTURNO</v>
          </cell>
          <cell r="R81">
            <v>340.79849999999999</v>
          </cell>
          <cell r="W81">
            <v>0</v>
          </cell>
        </row>
        <row r="82">
          <cell r="B82">
            <v>1</v>
          </cell>
          <cell r="F82" t="str">
            <v>VIGILANTE ARMADO - 12X36 DIURNO</v>
          </cell>
          <cell r="R82">
            <v>340.79849999999999</v>
          </cell>
          <cell r="W82">
            <v>39.369399999999985</v>
          </cell>
        </row>
        <row r="83">
          <cell r="B83">
            <v>1</v>
          </cell>
          <cell r="F83" t="str">
            <v>VIGILANTE ARMADO - 12X36 DIURNO</v>
          </cell>
          <cell r="R83">
            <v>340.79849999999999</v>
          </cell>
          <cell r="W83">
            <v>39.369399999999985</v>
          </cell>
        </row>
        <row r="84">
          <cell r="B84">
            <v>1</v>
          </cell>
          <cell r="F84" t="str">
            <v>VIGILANTE ARMADO - 220 H</v>
          </cell>
          <cell r="R84">
            <v>439.74</v>
          </cell>
          <cell r="W84">
            <v>0</v>
          </cell>
        </row>
        <row r="85">
          <cell r="B85">
            <v>1</v>
          </cell>
          <cell r="F85" t="str">
            <v>VIGILANTE ARMADO - 12X36 NOTURNO</v>
          </cell>
          <cell r="R85">
            <v>340.79849999999999</v>
          </cell>
          <cell r="W85">
            <v>0</v>
          </cell>
        </row>
        <row r="86">
          <cell r="B86">
            <v>1</v>
          </cell>
          <cell r="F86" t="str">
            <v>VIGILANTE ARMADO - 12X36 NOTURNO</v>
          </cell>
          <cell r="R86">
            <v>340.79849999999999</v>
          </cell>
          <cell r="W86">
            <v>0</v>
          </cell>
        </row>
        <row r="87">
          <cell r="B87">
            <v>1</v>
          </cell>
          <cell r="F87" t="str">
            <v>VIGILANTE ARMADO - 12X36 DIURNO</v>
          </cell>
          <cell r="R87">
            <v>340.79849999999999</v>
          </cell>
          <cell r="W87">
            <v>0</v>
          </cell>
        </row>
        <row r="88">
          <cell r="B88">
            <v>1</v>
          </cell>
          <cell r="F88" t="str">
            <v>VIGILANTE ARMADO - 12X36 DIURNO</v>
          </cell>
          <cell r="R88">
            <v>340.79849999999999</v>
          </cell>
          <cell r="W88">
            <v>0</v>
          </cell>
        </row>
        <row r="89">
          <cell r="B89">
            <v>1</v>
          </cell>
          <cell r="F89" t="str">
            <v>VIGILANTE ARMADO - 220 H</v>
          </cell>
          <cell r="R89">
            <v>439.74</v>
          </cell>
          <cell r="W89">
            <v>0</v>
          </cell>
        </row>
        <row r="90">
          <cell r="B90">
            <v>0</v>
          </cell>
          <cell r="F90" t="str">
            <v>VIGILANTE ARMADO - 220 H</v>
          </cell>
          <cell r="R90">
            <v>0</v>
          </cell>
          <cell r="W90">
            <v>0</v>
          </cell>
        </row>
        <row r="91">
          <cell r="B91">
            <v>1</v>
          </cell>
          <cell r="F91" t="str">
            <v>VIGILANTE ARMADO - 220 H</v>
          </cell>
          <cell r="R91">
            <v>439.74</v>
          </cell>
          <cell r="W91">
            <v>0</v>
          </cell>
        </row>
        <row r="92">
          <cell r="B92">
            <v>0</v>
          </cell>
          <cell r="F92" t="str">
            <v>VIGILANTE ARMADO - 220 H</v>
          </cell>
          <cell r="R92">
            <v>0</v>
          </cell>
          <cell r="W92">
            <v>0</v>
          </cell>
        </row>
        <row r="93">
          <cell r="B93">
            <v>1</v>
          </cell>
          <cell r="F93" t="str">
            <v>VIGILANTE ARMADO - 12X36 DIURNO</v>
          </cell>
          <cell r="R93">
            <v>340.79849999999999</v>
          </cell>
          <cell r="W93">
            <v>0</v>
          </cell>
        </row>
        <row r="94">
          <cell r="B94">
            <v>0</v>
          </cell>
          <cell r="F94" t="str">
            <v>VIGILANTE ARMADO - 12X36 DIURNO</v>
          </cell>
          <cell r="R94">
            <v>0</v>
          </cell>
          <cell r="W94">
            <v>0</v>
          </cell>
        </row>
        <row r="95">
          <cell r="B95">
            <v>1</v>
          </cell>
          <cell r="F95" t="str">
            <v>VIGILANTE ARMADO - 12X36 NOTURNO</v>
          </cell>
          <cell r="R95">
            <v>340.79849999999999</v>
          </cell>
          <cell r="W95">
            <v>0</v>
          </cell>
        </row>
        <row r="96">
          <cell r="B96">
            <v>1</v>
          </cell>
          <cell r="F96" t="str">
            <v>VIGILANTE ARMADO - 12X36 DIURNO</v>
          </cell>
          <cell r="R96">
            <v>340.79849999999999</v>
          </cell>
          <cell r="W96">
            <v>39.369399999999985</v>
          </cell>
        </row>
        <row r="97">
          <cell r="B97">
            <v>1</v>
          </cell>
          <cell r="F97" t="str">
            <v>VIGILANTE ARMADO - 12X36 NOTURNO</v>
          </cell>
          <cell r="R97">
            <v>340.79849999999999</v>
          </cell>
          <cell r="W97">
            <v>0</v>
          </cell>
        </row>
        <row r="98">
          <cell r="B98">
            <v>1</v>
          </cell>
          <cell r="F98" t="str">
            <v>VIGILANTE ARMADO - 220 H</v>
          </cell>
          <cell r="R98">
            <v>439.74</v>
          </cell>
          <cell r="W98">
            <v>0</v>
          </cell>
        </row>
        <row r="99">
          <cell r="B99">
            <v>1</v>
          </cell>
          <cell r="F99" t="str">
            <v>VIGILANTE ARMADO - 220 H</v>
          </cell>
          <cell r="R99">
            <v>439.74</v>
          </cell>
          <cell r="W99">
            <v>0</v>
          </cell>
        </row>
        <row r="100">
          <cell r="B100">
            <v>0</v>
          </cell>
          <cell r="F100" t="str">
            <v>VIGILANTE ARMADO - 220 H</v>
          </cell>
          <cell r="R100">
            <v>0</v>
          </cell>
          <cell r="W100">
            <v>0</v>
          </cell>
        </row>
        <row r="101">
          <cell r="B101">
            <v>1</v>
          </cell>
          <cell r="F101" t="str">
            <v>VIGILANTE ARMADO - 220 H</v>
          </cell>
          <cell r="R101">
            <v>439.74</v>
          </cell>
          <cell r="W101">
            <v>0</v>
          </cell>
        </row>
        <row r="102">
          <cell r="B102">
            <v>1</v>
          </cell>
          <cell r="F102" t="str">
            <v>VIGILANTE ARMADO - 12X36 DIURNO</v>
          </cell>
          <cell r="R102">
            <v>340.79849999999999</v>
          </cell>
          <cell r="W102">
            <v>0</v>
          </cell>
        </row>
        <row r="103">
          <cell r="B103">
            <v>1</v>
          </cell>
          <cell r="F103" t="str">
            <v>VIGILANTE ARMADO - 12X36 DIURNO</v>
          </cell>
          <cell r="R103">
            <v>340.79849999999999</v>
          </cell>
          <cell r="W103">
            <v>0</v>
          </cell>
        </row>
        <row r="104">
          <cell r="B104">
            <v>1</v>
          </cell>
          <cell r="F104" t="str">
            <v>VIGILANTE ARMADO - 12X36 NOTURNO</v>
          </cell>
          <cell r="R104">
            <v>340.79849999999999</v>
          </cell>
          <cell r="W104">
            <v>0</v>
          </cell>
        </row>
        <row r="105">
          <cell r="B105">
            <v>1</v>
          </cell>
          <cell r="F105" t="str">
            <v>VIGILANTE ARMADO - 12X36 NOTURNO</v>
          </cell>
          <cell r="R105">
            <v>340.79849999999999</v>
          </cell>
          <cell r="W105">
            <v>0</v>
          </cell>
        </row>
        <row r="106">
          <cell r="B106">
            <v>1</v>
          </cell>
          <cell r="F106" t="str">
            <v>VIGILANTE ARMADO - 220 H</v>
          </cell>
          <cell r="R106">
            <v>439.74</v>
          </cell>
          <cell r="W106">
            <v>0</v>
          </cell>
        </row>
        <row r="107">
          <cell r="B107">
            <v>1</v>
          </cell>
          <cell r="F107" t="str">
            <v>VIGILANTE ARMADO - 220 H</v>
          </cell>
          <cell r="R107">
            <v>439.74</v>
          </cell>
          <cell r="W107">
            <v>0</v>
          </cell>
        </row>
        <row r="108">
          <cell r="B108">
            <v>1</v>
          </cell>
          <cell r="F108" t="str">
            <v>VIGILANTE ARMADO - 220 H</v>
          </cell>
          <cell r="R108">
            <v>439.74</v>
          </cell>
          <cell r="W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439.74</v>
          </cell>
          <cell r="W109">
            <v>0</v>
          </cell>
        </row>
        <row r="110">
          <cell r="B110">
            <v>1</v>
          </cell>
          <cell r="F110" t="str">
            <v>VIGILANTE ARMADO - 12X36 NOTURNO</v>
          </cell>
          <cell r="R110">
            <v>340.79849999999999</v>
          </cell>
          <cell r="W110">
            <v>0</v>
          </cell>
        </row>
        <row r="111">
          <cell r="B111">
            <v>1</v>
          </cell>
          <cell r="F111" t="str">
            <v>VIGILANTE ARMADO - 12X36 DIURNO</v>
          </cell>
          <cell r="R111">
            <v>340.79849999999999</v>
          </cell>
          <cell r="W111">
            <v>0</v>
          </cell>
        </row>
        <row r="112">
          <cell r="B112">
            <v>1</v>
          </cell>
          <cell r="F112" t="str">
            <v>VIGILANTE ARMADO - 12X36 NOTURNO</v>
          </cell>
          <cell r="R112">
            <v>340.79849999999999</v>
          </cell>
          <cell r="W112">
            <v>0</v>
          </cell>
        </row>
        <row r="113">
          <cell r="B113">
            <v>1</v>
          </cell>
          <cell r="F113" t="str">
            <v>VIGILANTE ARMADO - 12X36 DIURNO</v>
          </cell>
          <cell r="R113">
            <v>340.79849999999999</v>
          </cell>
          <cell r="W113">
            <v>0</v>
          </cell>
        </row>
        <row r="114">
          <cell r="B114">
            <v>1</v>
          </cell>
          <cell r="F114" t="str">
            <v>VIGILANTE ARMADO - 220 H</v>
          </cell>
          <cell r="R114">
            <v>439.74</v>
          </cell>
          <cell r="W114">
            <v>0</v>
          </cell>
        </row>
        <row r="115">
          <cell r="B115">
            <v>1</v>
          </cell>
          <cell r="F115" t="str">
            <v>VIGILANTE ARMADO - 220 H</v>
          </cell>
          <cell r="R115">
            <v>439.74</v>
          </cell>
          <cell r="W115">
            <v>0</v>
          </cell>
        </row>
        <row r="116">
          <cell r="B116">
            <v>1</v>
          </cell>
          <cell r="F116" t="str">
            <v>VIGILANTE ARMADO - 220 H</v>
          </cell>
          <cell r="R116">
            <v>439.74</v>
          </cell>
          <cell r="W116">
            <v>0</v>
          </cell>
        </row>
        <row r="117">
          <cell r="B117">
            <v>1</v>
          </cell>
          <cell r="F117" t="str">
            <v>VIGILANTE ARMADO - 220 H</v>
          </cell>
          <cell r="R117">
            <v>439.74</v>
          </cell>
          <cell r="W117">
            <v>0</v>
          </cell>
        </row>
        <row r="118">
          <cell r="B118">
            <v>1</v>
          </cell>
          <cell r="F118" t="str">
            <v>VIGILANTE ARMADO - 12X36 NOTURNO</v>
          </cell>
          <cell r="R118">
            <v>340.79849999999999</v>
          </cell>
          <cell r="W118">
            <v>0</v>
          </cell>
        </row>
        <row r="119">
          <cell r="B119">
            <v>1</v>
          </cell>
          <cell r="F119" t="str">
            <v>VIGILANTE ARMADO - 12X36 NOTURNO</v>
          </cell>
          <cell r="R119">
            <v>340.79849999999999</v>
          </cell>
          <cell r="W119">
            <v>0</v>
          </cell>
        </row>
        <row r="120">
          <cell r="B120">
            <v>1</v>
          </cell>
          <cell r="F120" t="str">
            <v>VIGILANTE ARMADO - 12X36 DIURNO</v>
          </cell>
          <cell r="R120">
            <v>340.79849999999999</v>
          </cell>
          <cell r="W120">
            <v>0</v>
          </cell>
        </row>
        <row r="121">
          <cell r="B121">
            <v>1</v>
          </cell>
          <cell r="F121" t="str">
            <v>VIGILANTE ARMADO - 12X36 DIURNO</v>
          </cell>
          <cell r="R121">
            <v>340.79849999999999</v>
          </cell>
          <cell r="W121">
            <v>0</v>
          </cell>
        </row>
        <row r="122">
          <cell r="B122">
            <v>1</v>
          </cell>
          <cell r="F122" t="str">
            <v>VIGILANTE ARMADO - 12X36 DIURNO</v>
          </cell>
          <cell r="R122">
            <v>340.79849999999999</v>
          </cell>
          <cell r="W122">
            <v>39.369399999999985</v>
          </cell>
        </row>
        <row r="123">
          <cell r="B123">
            <v>1</v>
          </cell>
          <cell r="F123" t="str">
            <v>VIGILANTE ARMADO - 12X36 DIURNO</v>
          </cell>
          <cell r="R123">
            <v>340.79849999999999</v>
          </cell>
          <cell r="W123">
            <v>39.369399999999985</v>
          </cell>
        </row>
        <row r="124">
          <cell r="B124">
            <v>1</v>
          </cell>
          <cell r="F124" t="str">
            <v>VIGILANTE ARMADO - 220 H</v>
          </cell>
          <cell r="R124">
            <v>439.74</v>
          </cell>
          <cell r="W124">
            <v>0</v>
          </cell>
        </row>
        <row r="125">
          <cell r="B125">
            <v>1</v>
          </cell>
          <cell r="F125" t="str">
            <v>VIGILANTE ARMADO - 12X36 NOTURNO</v>
          </cell>
          <cell r="R125">
            <v>340.79849999999999</v>
          </cell>
          <cell r="W125">
            <v>0</v>
          </cell>
        </row>
        <row r="126">
          <cell r="B126">
            <v>0</v>
          </cell>
          <cell r="F126" t="str">
            <v>VIGILANTE ARMADO - 12X36 NOTURNO</v>
          </cell>
          <cell r="R126">
            <v>0</v>
          </cell>
          <cell r="W126">
            <v>0</v>
          </cell>
        </row>
        <row r="127">
          <cell r="B127">
            <v>1</v>
          </cell>
          <cell r="F127" t="str">
            <v>VIGILANTE ARMADO - 12X36 NOTURNO</v>
          </cell>
          <cell r="R127">
            <v>340.79849999999999</v>
          </cell>
          <cell r="W127">
            <v>39.369399999999985</v>
          </cell>
        </row>
        <row r="128">
          <cell r="B128">
            <v>0</v>
          </cell>
          <cell r="F128" t="str">
            <v>VIGILANTE ARMADO - 12X36 NOTURNO</v>
          </cell>
          <cell r="R128">
            <v>0</v>
          </cell>
          <cell r="W128">
            <v>0</v>
          </cell>
        </row>
        <row r="129">
          <cell r="B129">
            <v>1</v>
          </cell>
          <cell r="F129" t="str">
            <v>VIGILANTE ARMADO - 220 H</v>
          </cell>
          <cell r="R129">
            <v>439.74</v>
          </cell>
          <cell r="W129">
            <v>0</v>
          </cell>
        </row>
        <row r="130">
          <cell r="B130">
            <v>1</v>
          </cell>
          <cell r="F130" t="str">
            <v>VIGILANTE ARMADO - 12X36 DIURNO</v>
          </cell>
          <cell r="R130">
            <v>340.79849999999999</v>
          </cell>
          <cell r="W130">
            <v>0</v>
          </cell>
        </row>
        <row r="131">
          <cell r="B131">
            <v>1</v>
          </cell>
          <cell r="F131" t="str">
            <v>VIGILANTE ARMADO - 12X36 NOTURNO</v>
          </cell>
          <cell r="R131">
            <v>340.79849999999999</v>
          </cell>
          <cell r="W131">
            <v>0</v>
          </cell>
        </row>
        <row r="132">
          <cell r="B132">
            <v>1</v>
          </cell>
          <cell r="F132" t="str">
            <v>VIGILANTE ARMADO - 12X36 DIURNO</v>
          </cell>
          <cell r="R132">
            <v>340.79849999999999</v>
          </cell>
          <cell r="W132">
            <v>0</v>
          </cell>
        </row>
        <row r="133">
          <cell r="B133">
            <v>1</v>
          </cell>
          <cell r="F133" t="str">
            <v>VIGILANTE ARMADO - 12X36 NOTURNO</v>
          </cell>
          <cell r="R133">
            <v>340.79849999999999</v>
          </cell>
          <cell r="W133">
            <v>0</v>
          </cell>
        </row>
        <row r="134">
          <cell r="B134">
            <v>1</v>
          </cell>
          <cell r="F134" t="str">
            <v>VIGILANTE ARMADO - 220 H</v>
          </cell>
          <cell r="R134">
            <v>439.74</v>
          </cell>
          <cell r="W134">
            <v>88.869399999999985</v>
          </cell>
        </row>
        <row r="135">
          <cell r="B135">
            <v>1</v>
          </cell>
          <cell r="F135" t="str">
            <v>VIGILANTE ARMADO - 12X36 NOTURNO</v>
          </cell>
          <cell r="R135">
            <v>340.79849999999999</v>
          </cell>
          <cell r="W135">
            <v>0</v>
          </cell>
        </row>
        <row r="136">
          <cell r="B136">
            <v>0</v>
          </cell>
          <cell r="F136" t="str">
            <v>VIGILANTE ARMADO - 12X36 NOTURNO</v>
          </cell>
          <cell r="R136">
            <v>0</v>
          </cell>
          <cell r="W136">
            <v>0</v>
          </cell>
        </row>
        <row r="137">
          <cell r="B137">
            <v>1</v>
          </cell>
          <cell r="F137" t="str">
            <v>VIGILANTE ARMADO - 12X36 DIURNO</v>
          </cell>
          <cell r="R137">
            <v>340.79849999999999</v>
          </cell>
          <cell r="W137">
            <v>0</v>
          </cell>
        </row>
        <row r="138">
          <cell r="B138">
            <v>1</v>
          </cell>
          <cell r="F138" t="str">
            <v>VIGILANTE ARMADO - 12X36 DIURNO</v>
          </cell>
          <cell r="R138">
            <v>340.79849999999999</v>
          </cell>
          <cell r="W138">
            <v>0</v>
          </cell>
        </row>
        <row r="139">
          <cell r="B139">
            <v>0</v>
          </cell>
          <cell r="F139" t="str">
            <v>VIGILANTE ARMADO - 12X36 DIURNO</v>
          </cell>
          <cell r="R139">
            <v>0</v>
          </cell>
          <cell r="W139">
            <v>0</v>
          </cell>
        </row>
        <row r="140">
          <cell r="B140">
            <v>1</v>
          </cell>
          <cell r="F140" t="str">
            <v>VIGILANTE ARMADO - 12X36 NOTURNO</v>
          </cell>
          <cell r="R140">
            <v>340.79849999999999</v>
          </cell>
          <cell r="W140">
            <v>0</v>
          </cell>
        </row>
        <row r="141">
          <cell r="B141">
            <v>1</v>
          </cell>
          <cell r="F141" t="str">
            <v>VIGILANTE ARMADO - 220 H</v>
          </cell>
          <cell r="R141">
            <v>439.74</v>
          </cell>
          <cell r="W141">
            <v>0</v>
          </cell>
        </row>
        <row r="142">
          <cell r="B142">
            <v>1</v>
          </cell>
          <cell r="F142" t="str">
            <v>VIGILANTE ARMADO - 220 H</v>
          </cell>
          <cell r="R142">
            <v>439.74</v>
          </cell>
          <cell r="W142">
            <v>0</v>
          </cell>
        </row>
        <row r="143">
          <cell r="B143">
            <v>1</v>
          </cell>
          <cell r="F143" t="str">
            <v>VIGILANTE ARMADO - 12X36 DIURNO</v>
          </cell>
          <cell r="R143">
            <v>340.79849999999999</v>
          </cell>
          <cell r="W143">
            <v>0</v>
          </cell>
        </row>
        <row r="144">
          <cell r="B144">
            <v>1</v>
          </cell>
          <cell r="F144" t="str">
            <v>VIGILANTE ARMADO - 12X36 DIURNO</v>
          </cell>
          <cell r="R144">
            <v>340.79849999999999</v>
          </cell>
          <cell r="W144">
            <v>0</v>
          </cell>
        </row>
        <row r="145">
          <cell r="B145">
            <v>1</v>
          </cell>
          <cell r="F145" t="str">
            <v>VIGILANTE ARMADO - 12X36 NOTURNO</v>
          </cell>
          <cell r="R145">
            <v>340.79849999999999</v>
          </cell>
          <cell r="W145">
            <v>0</v>
          </cell>
        </row>
        <row r="146">
          <cell r="B146">
            <v>1</v>
          </cell>
          <cell r="F146" t="str">
            <v>VIGILANTE ARMADO - 12X36 NOTURNO</v>
          </cell>
          <cell r="R146">
            <v>340.79849999999999</v>
          </cell>
          <cell r="W146">
            <v>0</v>
          </cell>
        </row>
        <row r="147">
          <cell r="B147">
            <v>1</v>
          </cell>
          <cell r="F147" t="str">
            <v>VIGILANTE ARMADO - 12X36 NOTURNO</v>
          </cell>
          <cell r="R147">
            <v>340.79849999999999</v>
          </cell>
          <cell r="W147">
            <v>0</v>
          </cell>
        </row>
        <row r="148">
          <cell r="B148">
            <v>1</v>
          </cell>
          <cell r="F148" t="str">
            <v>VIGILANTE ARMADO - 12X36 DIURNO</v>
          </cell>
          <cell r="R148">
            <v>340.79849999999999</v>
          </cell>
          <cell r="W148">
            <v>0</v>
          </cell>
        </row>
        <row r="149">
          <cell r="B149">
            <v>1</v>
          </cell>
          <cell r="F149" t="str">
            <v>VIGILANTE ARMADO - 12X36 DIURNO</v>
          </cell>
          <cell r="R149">
            <v>340.79849999999999</v>
          </cell>
          <cell r="W149">
            <v>0</v>
          </cell>
        </row>
        <row r="150">
          <cell r="B150">
            <v>1</v>
          </cell>
          <cell r="F150" t="str">
            <v>VIGILANTE ARMADO - 12X36 NOTURNO</v>
          </cell>
          <cell r="R150">
            <v>340.79849999999999</v>
          </cell>
          <cell r="W150">
            <v>0</v>
          </cell>
        </row>
        <row r="151">
          <cell r="B151">
            <v>1</v>
          </cell>
          <cell r="F151" t="str">
            <v>VIGILANTE ARMADO - 220 H</v>
          </cell>
          <cell r="R151">
            <v>439.74</v>
          </cell>
          <cell r="W151">
            <v>0</v>
          </cell>
        </row>
        <row r="152">
          <cell r="B152">
            <v>0</v>
          </cell>
          <cell r="F152" t="str">
            <v>VIGILANTE ARMADO - 220 H</v>
          </cell>
          <cell r="R152">
            <v>0</v>
          </cell>
          <cell r="W152">
            <v>0</v>
          </cell>
        </row>
        <row r="153">
          <cell r="B153">
            <v>0</v>
          </cell>
          <cell r="F153" t="str">
            <v>VIGILANTE ARMADO - 220 H</v>
          </cell>
          <cell r="R153">
            <v>0</v>
          </cell>
          <cell r="W153">
            <v>0</v>
          </cell>
        </row>
        <row r="154">
          <cell r="B154">
            <v>0</v>
          </cell>
          <cell r="F154" t="str">
            <v>VIGILANTE ARMADO - 220 H</v>
          </cell>
          <cell r="R154">
            <v>0</v>
          </cell>
          <cell r="W154">
            <v>0</v>
          </cell>
        </row>
        <row r="155">
          <cell r="B155">
            <v>1</v>
          </cell>
          <cell r="F155" t="str">
            <v>VIGILANTE ARMADO - 12X36 DIURNO</v>
          </cell>
          <cell r="R155">
            <v>340.79849999999999</v>
          </cell>
          <cell r="W155">
            <v>0</v>
          </cell>
        </row>
        <row r="156">
          <cell r="B156">
            <v>1</v>
          </cell>
          <cell r="F156" t="str">
            <v>VIGILANTE ARMADO - 12X36 DIURNO</v>
          </cell>
          <cell r="R156">
            <v>340.79849999999999</v>
          </cell>
          <cell r="W156">
            <v>39.369399999999985</v>
          </cell>
        </row>
        <row r="157">
          <cell r="B157">
            <v>1</v>
          </cell>
          <cell r="F157" t="str">
            <v>VIGILANTE ARMADO - 12X36 NOTURNO</v>
          </cell>
          <cell r="R157">
            <v>340.79849999999999</v>
          </cell>
          <cell r="W157">
            <v>0</v>
          </cell>
        </row>
        <row r="158">
          <cell r="B158">
            <v>1</v>
          </cell>
          <cell r="F158" t="str">
            <v>VIGILANTE ARMADO - 12X36 NOTURNO</v>
          </cell>
          <cell r="R158">
            <v>340.79849999999999</v>
          </cell>
          <cell r="W158">
            <v>0</v>
          </cell>
        </row>
        <row r="159">
          <cell r="B159">
            <v>1</v>
          </cell>
          <cell r="F159" t="str">
            <v>VIGILANTE ARMADO - 220 H</v>
          </cell>
          <cell r="R159">
            <v>439.74</v>
          </cell>
          <cell r="W159">
            <v>0</v>
          </cell>
        </row>
        <row r="160">
          <cell r="B160">
            <v>1</v>
          </cell>
          <cell r="F160" t="str">
            <v>VIGILANTE ARMADO - 12X36 DIURNO</v>
          </cell>
          <cell r="R160">
            <v>340.79849999999999</v>
          </cell>
          <cell r="W160">
            <v>0</v>
          </cell>
        </row>
        <row r="161">
          <cell r="B161">
            <v>0</v>
          </cell>
          <cell r="F161" t="str">
            <v>VIGILANTE ARMADO - 12X36 DIURNO</v>
          </cell>
          <cell r="R161">
            <v>0</v>
          </cell>
          <cell r="W161">
            <v>0</v>
          </cell>
        </row>
        <row r="162">
          <cell r="B162">
            <v>1</v>
          </cell>
          <cell r="F162" t="str">
            <v>VIGILANTE ARMADO - 12X36 NOTURNO</v>
          </cell>
          <cell r="R162">
            <v>340.79849999999999</v>
          </cell>
          <cell r="W162">
            <v>0</v>
          </cell>
        </row>
        <row r="163">
          <cell r="B163">
            <v>1</v>
          </cell>
          <cell r="F163" t="str">
            <v>VIGILANTE ARMADO - 12X36 NOTURNO</v>
          </cell>
          <cell r="R163">
            <v>340.79849999999999</v>
          </cell>
          <cell r="W163">
            <v>0</v>
          </cell>
        </row>
        <row r="164">
          <cell r="B164">
            <v>0</v>
          </cell>
          <cell r="F164" t="str">
            <v>VIGILANTE ARMADO - 12X36 NOTURNO</v>
          </cell>
          <cell r="R164">
            <v>0</v>
          </cell>
          <cell r="W164">
            <v>0</v>
          </cell>
        </row>
        <row r="165">
          <cell r="B165">
            <v>1</v>
          </cell>
          <cell r="F165" t="str">
            <v>VIGILANTE ARMADO - 12X36 DIURNO</v>
          </cell>
          <cell r="R165">
            <v>340.79849999999999</v>
          </cell>
          <cell r="W165">
            <v>0</v>
          </cell>
        </row>
        <row r="172">
          <cell r="B172" t="str">
            <v>FOI DEFINIDO QUE A METODOLOGIA DO CÁLCULO DE DIAS PARA VA E VT SERÁ IGUAL A "DIAS (20) MENOS DIAS ÚTEIS NÃO TRABALHADOS"</v>
          </cell>
        </row>
        <row r="173">
          <cell r="B173" t="str">
            <v xml:space="preserve">INICIALMENTE, QUANDO HOUVER FALTAS, FÉRIAS, AFASTAMENTOS, ETC, COM SUBSTITUTO, OS DIAS TRABALHADOS PELO SUBSTITUTO PODERÃO SER LANÇADOS NO TITULAR. </v>
          </cell>
        </row>
        <row r="174">
          <cell r="B174" t="str">
            <v>COM RELAÇÃO AO VALE TRANSPORTE, O DESCONTO DE 6% TERÁ SEMPRE DE SER PROPORCIONALIZADO PELOS DIAS TRABALHADOS NO MÊS (ISSO PARA O TITULAR E O SUBSTITUTO, SE HOUVER)</v>
          </cell>
        </row>
        <row r="175">
          <cell r="B175" t="str">
            <v>COM RELAÇÃO AO VALE TRANSPORTE, NAS FÉRIAS E FALTAS COM SUBSTITUTO, A REGRA É SEGUIR O TITULAR. SE ELE RECEBE O SUBSTITUTO RECEBE. SE NÃO RECEBE, O SUBSTITUTO NÃO RECEBE.</v>
          </cell>
        </row>
        <row r="176">
          <cell r="B176" t="str">
            <v>COM RELAÇÃO AO VALE TRANSPORTE, NAS LICENÇAS MATERNIDADE OU INSS E NAS DEMISSÕES,  A REGRA É SEGUIR O SUBSTITUTO OU NOVO CONTRATADO.</v>
          </cell>
        </row>
        <row r="177">
          <cell r="B177" t="str">
            <v>COM RELAÇÃO AO VALE TRANSPORTE, NO MÊS DA DEMISSÃO COM NOVO CONTRATADO,  SÓ PODE HAVER UM DESCONTO DE R$ 1,00  (POR DEFINIÇÃO SERÁ O DEMITIDO) POR POSTO DE TRABALHO.</v>
          </cell>
        </row>
        <row r="178">
          <cell r="B178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415.46412644848493</v>
          </cell>
        </row>
        <row r="13">
          <cell r="H13" t="str">
            <v>VIGILANTE ARMADO - 220 H</v>
          </cell>
          <cell r="BJ13">
            <v>415.46412644848493</v>
          </cell>
        </row>
        <row r="14">
          <cell r="H14" t="str">
            <v>VIGILANTE ARMADO - 220 H</v>
          </cell>
          <cell r="BJ14">
            <v>415.46412644848493</v>
          </cell>
        </row>
        <row r="15">
          <cell r="H15" t="str">
            <v>VIGILANTE ARMADO - 220 H</v>
          </cell>
          <cell r="BJ15">
            <v>415.46412644848493</v>
          </cell>
        </row>
        <row r="16">
          <cell r="H16" t="str">
            <v>VIGILANTE ARMADO - 12X36 DIURNO</v>
          </cell>
          <cell r="BJ16">
            <v>0</v>
          </cell>
        </row>
        <row r="17">
          <cell r="H17" t="str">
            <v>VIGILANTE ARMADO - 12X36 DIURNO</v>
          </cell>
          <cell r="BJ17">
            <v>320.27655636363642</v>
          </cell>
        </row>
        <row r="18">
          <cell r="H18" t="str">
            <v>VIGILANTE ARMADO - 12X36 DIURNO</v>
          </cell>
          <cell r="BJ18">
            <v>320.27655636363642</v>
          </cell>
        </row>
        <row r="19">
          <cell r="H19" t="str">
            <v>VIGILANTE ARMADO - 220 H</v>
          </cell>
          <cell r="BJ19">
            <v>415.46412644848493</v>
          </cell>
        </row>
        <row r="20">
          <cell r="H20" t="str">
            <v>VIGILANTE ARMADO - 12X36 DIURNO</v>
          </cell>
          <cell r="BJ20">
            <v>320.27655636363642</v>
          </cell>
        </row>
        <row r="21">
          <cell r="H21" t="str">
            <v>VIGILANTE ARMADO - 220 H</v>
          </cell>
          <cell r="BJ21">
            <v>415.46412644848493</v>
          </cell>
        </row>
        <row r="22">
          <cell r="H22" t="str">
            <v>VIGILANTE ARMADO - 12X36 DIURNO</v>
          </cell>
          <cell r="BJ22">
            <v>320.27655636363642</v>
          </cell>
        </row>
        <row r="23">
          <cell r="H23" t="str">
            <v>VIGILANTE ARMADO - 220 H</v>
          </cell>
          <cell r="BJ23">
            <v>415.46412644848493</v>
          </cell>
        </row>
        <row r="24">
          <cell r="H24" t="str">
            <v>VIGILANTE ARMADO - 12X36 DIURNO</v>
          </cell>
          <cell r="BJ24">
            <v>320.27655636363642</v>
          </cell>
        </row>
        <row r="25">
          <cell r="H25" t="str">
            <v>VIGILANTE ARMADO - 12X36 DIURNO</v>
          </cell>
          <cell r="BJ25">
            <v>0</v>
          </cell>
        </row>
        <row r="26">
          <cell r="H26" t="str">
            <v>VIGILANTE ARMADO - 12X36 DIURNO</v>
          </cell>
          <cell r="BJ26">
            <v>320.27655636363642</v>
          </cell>
        </row>
        <row r="27">
          <cell r="H27" t="str">
            <v>VIGILANTE ARMADO - 220 H</v>
          </cell>
          <cell r="BJ27">
            <v>415.46412644848493</v>
          </cell>
        </row>
        <row r="28">
          <cell r="H28" t="str">
            <v>VIGILANTE ARMADO - 12X36 NOTURNO</v>
          </cell>
          <cell r="BJ28">
            <v>383.45838611900837</v>
          </cell>
        </row>
        <row r="29">
          <cell r="H29" t="str">
            <v>VIGILANTE ARMADO - 12X36 DIURNO</v>
          </cell>
          <cell r="BJ29">
            <v>320.27655636363642</v>
          </cell>
        </row>
        <row r="30">
          <cell r="H30" t="str">
            <v>VIGILANTE ARMADO - 12X36 NOTURNO</v>
          </cell>
          <cell r="BJ30">
            <v>383.45838611900837</v>
          </cell>
        </row>
        <row r="31">
          <cell r="H31" t="str">
            <v>VIGILANTE ARMADO - 12X36 NOTURNO</v>
          </cell>
          <cell r="BJ31">
            <v>383.45838611900837</v>
          </cell>
        </row>
        <row r="32">
          <cell r="H32" t="str">
            <v>VIGILANTE ARMADO - 12X36 DIURNO</v>
          </cell>
          <cell r="BJ32">
            <v>320.27655636363642</v>
          </cell>
        </row>
        <row r="33">
          <cell r="H33" t="str">
            <v>VIGILANTE ARMADO - 12X36 NOTURNO</v>
          </cell>
          <cell r="BJ33">
            <v>383.45838611900837</v>
          </cell>
        </row>
        <row r="34">
          <cell r="H34" t="str">
            <v>VIGILANTE ARMADO - 12X36 DIURNO</v>
          </cell>
          <cell r="BJ34">
            <v>320.27655636363642</v>
          </cell>
        </row>
        <row r="35">
          <cell r="H35" t="str">
            <v>VIGILANTE ARMADO - 220 H</v>
          </cell>
          <cell r="BJ35">
            <v>415.46412644848493</v>
          </cell>
        </row>
        <row r="36">
          <cell r="H36" t="str">
            <v>VIGILANTE ARMADO - 12X36 DIURNO</v>
          </cell>
          <cell r="BJ36">
            <v>320.27655636363642</v>
          </cell>
        </row>
        <row r="37">
          <cell r="H37" t="str">
            <v>VIGILANTE ARMADO - 12X36 DIURNO</v>
          </cell>
          <cell r="BJ37">
            <v>0</v>
          </cell>
        </row>
        <row r="38">
          <cell r="H38" t="str">
            <v>VIGILANTE ARMADO - 12X36 DIURNO</v>
          </cell>
          <cell r="BJ38">
            <v>320.27655636363642</v>
          </cell>
        </row>
        <row r="39">
          <cell r="H39" t="str">
            <v>VIGILANTE ARMADO - 220 H</v>
          </cell>
          <cell r="BJ39">
            <v>415.46412644848493</v>
          </cell>
        </row>
        <row r="40">
          <cell r="H40" t="str">
            <v>VIGILANTE ARMADO - 12X36 DIURNO</v>
          </cell>
          <cell r="BJ40">
            <v>320.27655636363642</v>
          </cell>
        </row>
        <row r="41">
          <cell r="H41" t="str">
            <v>VIGILANTE ARMADO - 220 H</v>
          </cell>
          <cell r="BJ41">
            <v>415.46412644848493</v>
          </cell>
        </row>
        <row r="42">
          <cell r="H42" t="str">
            <v>VIGILANTE ARMADO - 12X36 NOTURNO</v>
          </cell>
          <cell r="BJ42">
            <v>383.45838611900837</v>
          </cell>
        </row>
        <row r="43">
          <cell r="H43" t="str">
            <v>VIGILANTE ARMADO - 12X36 DIURNO</v>
          </cell>
          <cell r="BJ43">
            <v>320.27655636363642</v>
          </cell>
        </row>
        <row r="44">
          <cell r="H44" t="str">
            <v>VIGILANTE ARMADO - 12X36 DIURNO</v>
          </cell>
          <cell r="BJ44">
            <v>320.27655636363642</v>
          </cell>
        </row>
        <row r="45">
          <cell r="H45" t="str">
            <v>VIGILANTE ARMADO - 12X36 NOTURNO</v>
          </cell>
          <cell r="BJ45">
            <v>383.45838611900837</v>
          </cell>
        </row>
        <row r="46">
          <cell r="H46" t="str">
            <v>VIGILANTE ARMADO - 220 H</v>
          </cell>
          <cell r="BJ46">
            <v>415.46412644848493</v>
          </cell>
        </row>
        <row r="47">
          <cell r="H47" t="str">
            <v>VIGILANTE ARMADO - 12X36 NOTURNO</v>
          </cell>
          <cell r="BJ47">
            <v>383.45838611900837</v>
          </cell>
        </row>
        <row r="48">
          <cell r="H48" t="str">
            <v>VIGILANTE ARMADO - 12X36 DIURNO</v>
          </cell>
          <cell r="BJ48">
            <v>320.27655636363642</v>
          </cell>
        </row>
        <row r="49">
          <cell r="H49" t="str">
            <v>VIGILANTE ARMADO - 12X36 NOTURNO</v>
          </cell>
          <cell r="BJ49">
            <v>383.45838611900837</v>
          </cell>
        </row>
        <row r="50">
          <cell r="H50" t="str">
            <v>VIGILANTE ARMADO - 12X36 NOTURNO</v>
          </cell>
          <cell r="BJ50">
            <v>0</v>
          </cell>
        </row>
        <row r="51">
          <cell r="H51" t="str">
            <v>VIGILANTE ARMADO - 12X36 DIURNO</v>
          </cell>
          <cell r="BJ51">
            <v>320.27655636363642</v>
          </cell>
        </row>
        <row r="52">
          <cell r="H52" t="str">
            <v>VIGILANTE ARMADO - 12X36 DIURNO</v>
          </cell>
          <cell r="BJ52">
            <v>0</v>
          </cell>
        </row>
        <row r="53">
          <cell r="H53" t="str">
            <v>VIGILANTE ARMADO - 12X36 NOTURNO</v>
          </cell>
          <cell r="BJ53">
            <v>383.45838611900837</v>
          </cell>
        </row>
        <row r="54">
          <cell r="H54" t="str">
            <v>VIGILANTE ARMADO - 12X36 NOTURNO</v>
          </cell>
          <cell r="BJ54">
            <v>383.45838611900837</v>
          </cell>
        </row>
        <row r="55">
          <cell r="H55" t="str">
            <v>VIGILANTE ARMADO - 12X36 DIURNO</v>
          </cell>
          <cell r="BJ55">
            <v>320.27655636363642</v>
          </cell>
        </row>
        <row r="56">
          <cell r="H56" t="str">
            <v>VIGILANTE ARMADO - 12X36 DIURNO</v>
          </cell>
          <cell r="BJ56">
            <v>320.27655636363642</v>
          </cell>
        </row>
        <row r="57">
          <cell r="H57" t="str">
            <v>VIGILANTE ARMADO - 220 H</v>
          </cell>
          <cell r="BJ57">
            <v>415.46412644848493</v>
          </cell>
        </row>
        <row r="58">
          <cell r="H58" t="str">
            <v>VIGILANTE ARMADO - 12X36 NOTURNO</v>
          </cell>
          <cell r="BJ58">
            <v>383.45838611900837</v>
          </cell>
        </row>
        <row r="59">
          <cell r="H59" t="str">
            <v>VIGILANTE ARMADO - 12X36 NOTURNO</v>
          </cell>
          <cell r="BJ59">
            <v>0</v>
          </cell>
        </row>
        <row r="60">
          <cell r="H60" t="str">
            <v>VIGILANTE ARMADO - 12X36 DIURNO</v>
          </cell>
          <cell r="BJ60">
            <v>320.27655636363642</v>
          </cell>
        </row>
        <row r="61">
          <cell r="H61" t="str">
            <v>VIGILANTE ARMADO - 12X36 NOTURNO</v>
          </cell>
          <cell r="BJ61">
            <v>383.45838611900837</v>
          </cell>
        </row>
        <row r="62">
          <cell r="H62" t="str">
            <v>VIGILANTE ARMADO - 12X36 NOTURNO</v>
          </cell>
          <cell r="BJ62">
            <v>383.45838611900837</v>
          </cell>
        </row>
        <row r="63">
          <cell r="H63" t="str">
            <v>VIGILANTE ARMADO - 12X36 DIURNO</v>
          </cell>
          <cell r="BJ63">
            <v>320.27655636363642</v>
          </cell>
        </row>
        <row r="64">
          <cell r="H64" t="str">
            <v>VIGILANTE ARMADO - 12X36 NOTURNO</v>
          </cell>
          <cell r="BJ64">
            <v>383.45838611900837</v>
          </cell>
        </row>
        <row r="65">
          <cell r="H65" t="str">
            <v>VIGILANTE ARMADO - 220 H</v>
          </cell>
          <cell r="BJ65">
            <v>415.46412644848493</v>
          </cell>
        </row>
        <row r="66">
          <cell r="H66" t="str">
            <v>VIGILANTE ARMADO - 220 H</v>
          </cell>
          <cell r="BJ66">
            <v>0</v>
          </cell>
        </row>
        <row r="67">
          <cell r="H67" t="str">
            <v>VIGILANTE ARMADO - 12X36 DIURNO</v>
          </cell>
          <cell r="BJ67">
            <v>320.27655636363642</v>
          </cell>
        </row>
        <row r="68">
          <cell r="H68" t="str">
            <v>VIGILANTE ARMADO - 12X36 DIURNO</v>
          </cell>
          <cell r="BJ68">
            <v>320.27655636363642</v>
          </cell>
        </row>
        <row r="69">
          <cell r="H69" t="str">
            <v>VIGILANTE ARMADO - 220 H</v>
          </cell>
          <cell r="BJ69">
            <v>415.46412644848493</v>
          </cell>
        </row>
        <row r="70">
          <cell r="H70" t="str">
            <v>VIGILANTE ARMADO - 12X36 DIURNO</v>
          </cell>
          <cell r="BJ70">
            <v>320.27655636363642</v>
          </cell>
        </row>
        <row r="71">
          <cell r="H71" t="str">
            <v>VIGILANTE ARMADO - 12X36 DIURNO</v>
          </cell>
          <cell r="BJ71">
            <v>320.27655636363642</v>
          </cell>
        </row>
        <row r="72">
          <cell r="H72" t="str">
            <v>VIGILANTE ARMADO - 220 H</v>
          </cell>
          <cell r="BJ72">
            <v>415.46412644848493</v>
          </cell>
        </row>
        <row r="73">
          <cell r="H73" t="str">
            <v>VIGILANTE ARMADO - 220 H</v>
          </cell>
          <cell r="BJ73">
            <v>0</v>
          </cell>
        </row>
        <row r="74">
          <cell r="H74" t="str">
            <v>VIGILANTE ARMADO - 220 H</v>
          </cell>
          <cell r="BJ74">
            <v>415.46412644848493</v>
          </cell>
        </row>
        <row r="75">
          <cell r="H75" t="str">
            <v>VIGILANTE ARMADO - 220 H</v>
          </cell>
          <cell r="BJ75">
            <v>415.46412644848493</v>
          </cell>
        </row>
        <row r="76">
          <cell r="H76" t="str">
            <v>VIGILANTE ARMADO - 12X36 NOTURNO</v>
          </cell>
          <cell r="BJ76">
            <v>383.45838611900837</v>
          </cell>
        </row>
        <row r="77">
          <cell r="H77" t="str">
            <v>VIGILANTE ARMADO - 12X36 NOTURNO</v>
          </cell>
          <cell r="BJ77">
            <v>383.45838611900837</v>
          </cell>
        </row>
        <row r="78">
          <cell r="H78" t="str">
            <v>VIGILANTE ARMADO - 12X36 DIURNO</v>
          </cell>
          <cell r="BJ78">
            <v>320.27655636363642</v>
          </cell>
        </row>
        <row r="79">
          <cell r="H79" t="str">
            <v>VIGILANTE ARMADO - 12X36 DIURNO</v>
          </cell>
          <cell r="BJ79">
            <v>320.27655636363642</v>
          </cell>
        </row>
        <row r="80">
          <cell r="H80" t="str">
            <v>VIGILANTE ARMADO - 220 H</v>
          </cell>
          <cell r="BJ80">
            <v>415.46412644848493</v>
          </cell>
        </row>
        <row r="81">
          <cell r="H81" t="str">
            <v>VIGILANTE ARMADO - 12X36 NOTURNO</v>
          </cell>
          <cell r="BJ81">
            <v>383.45838611900837</v>
          </cell>
        </row>
        <row r="82">
          <cell r="H82" t="str">
            <v>VIGILANTE ARMADO - 12X36 NOTURNO</v>
          </cell>
          <cell r="BJ82">
            <v>383.45838611900837</v>
          </cell>
        </row>
        <row r="83">
          <cell r="H83" t="str">
            <v>VIGILANTE ARMADO - 12X36 DIURNO</v>
          </cell>
          <cell r="BJ83">
            <v>320.27655636363642</v>
          </cell>
        </row>
        <row r="84">
          <cell r="H84" t="str">
            <v>VIGILANTE ARMADO - 12X36 DIURNO</v>
          </cell>
          <cell r="BJ84">
            <v>320.27655636363642</v>
          </cell>
        </row>
        <row r="85">
          <cell r="H85" t="str">
            <v>VIGILANTE ARMADO - 220 H</v>
          </cell>
          <cell r="BJ85">
            <v>415.46412644848493</v>
          </cell>
        </row>
        <row r="86">
          <cell r="H86" t="str">
            <v>VIGILANTE ARMADO - 220 H</v>
          </cell>
          <cell r="BJ86">
            <v>0</v>
          </cell>
        </row>
        <row r="87">
          <cell r="H87" t="str">
            <v>VIGILANTE ARMADO - 220 H</v>
          </cell>
          <cell r="BJ87">
            <v>415.46412644848493</v>
          </cell>
        </row>
        <row r="88">
          <cell r="H88" t="str">
            <v>VIGILANTE ARMADO - 220 H</v>
          </cell>
          <cell r="BJ88">
            <v>0</v>
          </cell>
        </row>
        <row r="89">
          <cell r="H89" t="str">
            <v>VIGILANTE ARMADO - 12X36 DIURNO</v>
          </cell>
          <cell r="BJ89">
            <v>320.27655636363642</v>
          </cell>
        </row>
        <row r="90">
          <cell r="H90" t="str">
            <v>VIGILANTE ARMADO - 12X36 NOTURNO</v>
          </cell>
          <cell r="BJ90">
            <v>383.45838611900837</v>
          </cell>
        </row>
        <row r="91">
          <cell r="H91" t="str">
            <v>VIGILANTE ARMADO - 12X36 DIURNO</v>
          </cell>
          <cell r="BJ91">
            <v>320.27655636363642</v>
          </cell>
        </row>
        <row r="92">
          <cell r="H92" t="str">
            <v>VIGILANTE ARMADO - 12X36 NOTURNO</v>
          </cell>
          <cell r="BJ92">
            <v>383.45838611900837</v>
          </cell>
        </row>
        <row r="93">
          <cell r="H93" t="str">
            <v>VIGILANTE ARMADO - 220 H</v>
          </cell>
          <cell r="BJ93">
            <v>415.46412644848493</v>
          </cell>
        </row>
        <row r="94">
          <cell r="H94" t="str">
            <v>VIGILANTE ARMADO - 220 H</v>
          </cell>
          <cell r="BJ94">
            <v>0</v>
          </cell>
        </row>
        <row r="95">
          <cell r="H95" t="str">
            <v>VIGILANTE ARMADO - 220 H</v>
          </cell>
          <cell r="BJ95">
            <v>415.46412644848493</v>
          </cell>
        </row>
        <row r="96">
          <cell r="H96" t="str">
            <v>VIGILANTE ARMADO - 220 H</v>
          </cell>
          <cell r="BJ96">
            <v>0</v>
          </cell>
        </row>
        <row r="97">
          <cell r="H97" t="str">
            <v>VIGILANTE ARMADO - 220 H</v>
          </cell>
          <cell r="BJ97">
            <v>415.46412644848493</v>
          </cell>
        </row>
        <row r="98">
          <cell r="H98" t="str">
            <v>VIGILANTE ARMADO - 12X36 DIURNO</v>
          </cell>
          <cell r="BJ98">
            <v>320.27655636363642</v>
          </cell>
        </row>
        <row r="99">
          <cell r="H99" t="str">
            <v>VIGILANTE ARMADO - 12X36 DIURNO</v>
          </cell>
          <cell r="BJ99">
            <v>320.27655636363642</v>
          </cell>
        </row>
        <row r="100">
          <cell r="H100" t="str">
            <v>VIGILANTE ARMADO - 12X36 NOTURNO</v>
          </cell>
          <cell r="BJ100">
            <v>383.45838611900837</v>
          </cell>
        </row>
        <row r="101">
          <cell r="H101" t="str">
            <v>VIGILANTE ARMADO - 12X36 NOTURNO</v>
          </cell>
          <cell r="BJ101">
            <v>383.45838611900837</v>
          </cell>
        </row>
        <row r="102">
          <cell r="H102" t="str">
            <v>VIGILANTE ARMADO - 220 H</v>
          </cell>
          <cell r="BJ102">
            <v>415.46412644848493</v>
          </cell>
        </row>
        <row r="103">
          <cell r="H103" t="str">
            <v>VIGILANTE ARMADO - 220 H</v>
          </cell>
          <cell r="BJ103">
            <v>415.46412644848493</v>
          </cell>
        </row>
        <row r="104">
          <cell r="H104" t="str">
            <v>VIGILANTE ARMADO - 220 H</v>
          </cell>
          <cell r="BJ104">
            <v>415.46412644848493</v>
          </cell>
        </row>
        <row r="105">
          <cell r="H105" t="str">
            <v>VIGILANTE ARMADO - 220 H</v>
          </cell>
          <cell r="BJ105">
            <v>415.46412644848493</v>
          </cell>
        </row>
        <row r="106">
          <cell r="H106" t="str">
            <v>VIGILANTE ARMADO - 12X36 NOTURNO</v>
          </cell>
          <cell r="BJ106">
            <v>383.45838611900837</v>
          </cell>
        </row>
        <row r="107">
          <cell r="H107" t="str">
            <v>VIGILANTE ARMADO - 12X36 DIURNO</v>
          </cell>
          <cell r="BJ107">
            <v>320.27655636363642</v>
          </cell>
        </row>
        <row r="108">
          <cell r="H108" t="str">
            <v>VIGILANTE ARMADO - 12X36 NOTURNO</v>
          </cell>
          <cell r="BJ108">
            <v>383.45838611900837</v>
          </cell>
        </row>
        <row r="109">
          <cell r="H109" t="str">
            <v>VIGILANTE ARMADO - 12X36 DIURNO</v>
          </cell>
          <cell r="BJ109">
            <v>320.27655636363642</v>
          </cell>
        </row>
        <row r="110">
          <cell r="H110" t="str">
            <v>VIGILANTE ARMADO - 220 H</v>
          </cell>
          <cell r="BJ110">
            <v>415.46412644848493</v>
          </cell>
        </row>
        <row r="111">
          <cell r="H111" t="str">
            <v>VIGILANTE ARMADO - 220 H</v>
          </cell>
          <cell r="BJ111">
            <v>415.46412644848493</v>
          </cell>
        </row>
        <row r="112">
          <cell r="H112" t="str">
            <v>VIGILANTE ARMADO - 220 H</v>
          </cell>
          <cell r="BJ112">
            <v>415.46412644848493</v>
          </cell>
        </row>
        <row r="113">
          <cell r="H113" t="str">
            <v>VIGILANTE ARMADO - 220 H</v>
          </cell>
          <cell r="BJ113">
            <v>415.46412644848493</v>
          </cell>
        </row>
        <row r="114">
          <cell r="H114" t="str">
            <v>VIGILANTE ARMADO - 220 H</v>
          </cell>
          <cell r="BJ114">
            <v>0</v>
          </cell>
        </row>
        <row r="115">
          <cell r="H115" t="str">
            <v>VIGILANTE ARMADO - 12X36 NOTURNO</v>
          </cell>
          <cell r="BJ115">
            <v>383.45838611900837</v>
          </cell>
        </row>
        <row r="116">
          <cell r="H116" t="str">
            <v>VIGILANTE ARMADO - 12X36 NOTURNO</v>
          </cell>
          <cell r="BJ116">
            <v>383.45838611900837</v>
          </cell>
        </row>
        <row r="117">
          <cell r="H117" t="str">
            <v>VIGILANTE ARMADO - 12X36 DIURNO</v>
          </cell>
          <cell r="BJ117">
            <v>320.27655636363642</v>
          </cell>
        </row>
        <row r="118">
          <cell r="H118" t="str">
            <v>VIGILANTE ARMADO - 12X36 DIURNO</v>
          </cell>
          <cell r="BJ118">
            <v>320.27655636363642</v>
          </cell>
        </row>
        <row r="119">
          <cell r="H119" t="str">
            <v>VIGILANTE ARMADO - 12X36 DIURNO</v>
          </cell>
          <cell r="BJ119">
            <v>320.27655636363642</v>
          </cell>
        </row>
        <row r="120">
          <cell r="H120" t="str">
            <v>VIGILANTE ARMADO - 12X36 DIURNO</v>
          </cell>
          <cell r="BJ120">
            <v>320.27655636363642</v>
          </cell>
        </row>
        <row r="121">
          <cell r="H121" t="str">
            <v>VIGILANTE ARMADO - 220 H</v>
          </cell>
          <cell r="BJ121">
            <v>415.46412644848493</v>
          </cell>
        </row>
        <row r="122">
          <cell r="H122" t="str">
            <v>VIGILANTE ARMADO - 12X36 NOTURNO</v>
          </cell>
          <cell r="BJ122">
            <v>383.45838611900837</v>
          </cell>
        </row>
        <row r="123">
          <cell r="H123" t="str">
            <v>VIGILANTE ARMADO - 12X36 NOTURNO</v>
          </cell>
          <cell r="BJ123">
            <v>383.45838611900837</v>
          </cell>
        </row>
        <row r="124">
          <cell r="H124" t="str">
            <v>VIGILANTE ARMADO - 220 H</v>
          </cell>
          <cell r="BJ124">
            <v>415.46412644848493</v>
          </cell>
        </row>
        <row r="125">
          <cell r="H125" t="str">
            <v>VIGILANTE ARMADO - 12X36 DIURNO</v>
          </cell>
          <cell r="BJ125">
            <v>320.27655636363642</v>
          </cell>
        </row>
        <row r="126">
          <cell r="H126" t="str">
            <v>VIGILANTE ARMADO - 12X36 NOTURNO</v>
          </cell>
          <cell r="BJ126">
            <v>383.45838611900837</v>
          </cell>
        </row>
        <row r="127">
          <cell r="H127" t="str">
            <v>VIGILANTE ARMADO - 12X36 NOTURNO</v>
          </cell>
          <cell r="BJ127">
            <v>0</v>
          </cell>
        </row>
        <row r="128">
          <cell r="H128" t="str">
            <v>VIGILANTE ARMADO - 12X36 DIURNO</v>
          </cell>
          <cell r="BJ128">
            <v>320.27655636363642</v>
          </cell>
        </row>
        <row r="129">
          <cell r="H129" t="str">
            <v>VIGILANTE ARMADO - 12X36 NOTURNO</v>
          </cell>
          <cell r="BJ129">
            <v>383.45838611900837</v>
          </cell>
        </row>
        <row r="130">
          <cell r="H130" t="str">
            <v>VIGILANTE ARMADO - 220 H</v>
          </cell>
          <cell r="BJ130">
            <v>415.46412644848493</v>
          </cell>
        </row>
        <row r="131">
          <cell r="H131" t="str">
            <v>VIGILANTE ARMADO - 12X36 NOTURNO</v>
          </cell>
          <cell r="BJ131">
            <v>383.45838611900837</v>
          </cell>
        </row>
        <row r="132">
          <cell r="H132" t="str">
            <v>VIGILANTE ARMADO - 12X36 DIURNO</v>
          </cell>
          <cell r="BJ132">
            <v>320.27655636363642</v>
          </cell>
        </row>
        <row r="133">
          <cell r="H133" t="str">
            <v>VIGILANTE ARMADO - 12X36 DIURNO</v>
          </cell>
          <cell r="BJ133">
            <v>320.27655636363642</v>
          </cell>
        </row>
        <row r="134">
          <cell r="H134" t="str">
            <v>VIGILANTE ARMADO - 12X36 NOTURNO</v>
          </cell>
          <cell r="BJ134">
            <v>383.45838611900837</v>
          </cell>
        </row>
        <row r="135">
          <cell r="H135" t="str">
            <v>VIGILANTE ARMADO - 220 H</v>
          </cell>
          <cell r="BJ135">
            <v>415.46412644848493</v>
          </cell>
        </row>
        <row r="136">
          <cell r="H136" t="str">
            <v>VIGILANTE ARMADO - 220 H</v>
          </cell>
          <cell r="BJ136">
            <v>415.46412644848493</v>
          </cell>
        </row>
        <row r="137">
          <cell r="H137" t="str">
            <v>VIGILANTE ARMADO - 220 H</v>
          </cell>
          <cell r="BJ137">
            <v>0</v>
          </cell>
        </row>
        <row r="138">
          <cell r="H138" t="str">
            <v>VIGILANTE ARMADO - 12X36 DIURNO</v>
          </cell>
          <cell r="BJ138">
            <v>320.27655636363642</v>
          </cell>
        </row>
        <row r="139">
          <cell r="H139" t="str">
            <v>VIGILANTE ARMADO - 12X36 DIURNO</v>
          </cell>
          <cell r="BJ139">
            <v>320.27655636363642</v>
          </cell>
        </row>
        <row r="140">
          <cell r="H140" t="str">
            <v>VIGILANTE ARMADO - 12X36 NOTURNO</v>
          </cell>
          <cell r="BJ140">
            <v>383.45838611900837</v>
          </cell>
        </row>
        <row r="141">
          <cell r="H141" t="str">
            <v>VIGILANTE ARMADO - 12X36 NOTURNO</v>
          </cell>
          <cell r="BJ141">
            <v>383.45838611900837</v>
          </cell>
        </row>
        <row r="142">
          <cell r="H142" t="str">
            <v>VIGILANTE ARMADO - 12X36 NOTURNO</v>
          </cell>
          <cell r="BJ142">
            <v>383.45838611900837</v>
          </cell>
        </row>
        <row r="143">
          <cell r="H143" t="str">
            <v>VIGILANTE ARMADO - 12X36 DIURNO</v>
          </cell>
          <cell r="BJ143">
            <v>320.27655636363642</v>
          </cell>
        </row>
        <row r="144">
          <cell r="H144" t="str">
            <v>VIGILANTE ARMADO - 12X36 DIURNO</v>
          </cell>
          <cell r="BJ144">
            <v>320.27655636363642</v>
          </cell>
        </row>
        <row r="145">
          <cell r="H145" t="str">
            <v>VIGILANTE ARMADO - 12X36 NOTURNO</v>
          </cell>
          <cell r="BJ145">
            <v>383.45838611900837</v>
          </cell>
        </row>
        <row r="146">
          <cell r="H146" t="str">
            <v>VIGILANTE ARMADO - 220 H</v>
          </cell>
          <cell r="BJ146">
            <v>415.46412644848493</v>
          </cell>
        </row>
        <row r="147">
          <cell r="H147" t="str">
            <v>VIGILANTE ARMADO - 220 H</v>
          </cell>
          <cell r="BJ147">
            <v>0</v>
          </cell>
        </row>
        <row r="148">
          <cell r="H148" t="str">
            <v>VIGILANTE ARMADO - 220 H</v>
          </cell>
          <cell r="BJ148">
            <v>0</v>
          </cell>
        </row>
        <row r="149">
          <cell r="H149" t="str">
            <v>VIGILANTE ARMADO - 12X36 DIURNO</v>
          </cell>
          <cell r="BJ149">
            <v>320.27655636363642</v>
          </cell>
        </row>
        <row r="150">
          <cell r="H150" t="str">
            <v>VIGILANTE ARMADO - 12X36 DIURNO</v>
          </cell>
          <cell r="BJ150">
            <v>320.27655636363642</v>
          </cell>
        </row>
        <row r="151">
          <cell r="H151" t="str">
            <v>VIGILANTE ARMADO - 12X36 NOTURNO</v>
          </cell>
          <cell r="BJ151">
            <v>383.45838611900837</v>
          </cell>
        </row>
        <row r="152">
          <cell r="H152" t="str">
            <v>VIGILANTE ARMADO - 12X36 NOTURNO</v>
          </cell>
          <cell r="BJ152">
            <v>383.45838611900837</v>
          </cell>
        </row>
        <row r="153">
          <cell r="H153" t="str">
            <v>VIGILANTE ARMADO - 220 H</v>
          </cell>
          <cell r="BJ153">
            <v>415.46370909090916</v>
          </cell>
        </row>
        <row r="154">
          <cell r="H154" t="str">
            <v>VIGILANTE ARMADO - 12X36 DIURNO</v>
          </cell>
          <cell r="BJ154">
            <v>320.27655636363642</v>
          </cell>
        </row>
        <row r="155">
          <cell r="H155" t="str">
            <v>VIGILANTE ARMADO - 12X36 NOTURNO</v>
          </cell>
          <cell r="BJ155">
            <v>383.45838611900837</v>
          </cell>
        </row>
        <row r="156">
          <cell r="H156" t="str">
            <v>VIGILANTE ARMADO - 12X36 NOTURNO</v>
          </cell>
          <cell r="BJ156">
            <v>0</v>
          </cell>
        </row>
        <row r="157">
          <cell r="H157" t="str">
            <v>VIGILANTE ARMADO - 12X36 NOTURNO</v>
          </cell>
          <cell r="BJ157">
            <v>383.45838611900837</v>
          </cell>
        </row>
        <row r="158">
          <cell r="H158" t="str">
            <v>VIGILANTE ARMADO - 12X36 NOTURNO</v>
          </cell>
          <cell r="BJ158">
            <v>0</v>
          </cell>
        </row>
        <row r="159">
          <cell r="H159" t="str">
            <v>VIGILANTE ARMADO - 12X36 DIURNO</v>
          </cell>
          <cell r="BJ159">
            <v>320.27655636363642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  <cell r="W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439.74</v>
          </cell>
          <cell r="W11">
            <v>0</v>
          </cell>
        </row>
        <row r="12">
          <cell r="B12">
            <v>1</v>
          </cell>
          <cell r="F12" t="str">
            <v>VIGILANTE ARMADO - 220 H</v>
          </cell>
          <cell r="R12">
            <v>439.74</v>
          </cell>
          <cell r="W12">
            <v>0</v>
          </cell>
        </row>
        <row r="13">
          <cell r="B13">
            <v>1</v>
          </cell>
          <cell r="F13" t="str">
            <v>VIGILANTE ARMADO - 220 H</v>
          </cell>
          <cell r="R13">
            <v>439.74</v>
          </cell>
          <cell r="W13">
            <v>0</v>
          </cell>
        </row>
        <row r="14">
          <cell r="B14">
            <v>1</v>
          </cell>
          <cell r="F14" t="str">
            <v>VIGILANTE ARMADO - 220 H</v>
          </cell>
          <cell r="R14">
            <v>439.74</v>
          </cell>
          <cell r="W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439.74</v>
          </cell>
          <cell r="W15">
            <v>88.869399999999985</v>
          </cell>
        </row>
        <row r="16">
          <cell r="B16">
            <v>0</v>
          </cell>
          <cell r="F16" t="str">
            <v>VIGILANTE ARMADO - 12X36 DIURNO</v>
          </cell>
          <cell r="R16">
            <v>0</v>
          </cell>
          <cell r="W16">
            <v>0</v>
          </cell>
        </row>
        <row r="17">
          <cell r="B17">
            <v>1</v>
          </cell>
          <cell r="F17" t="str">
            <v>VIGILANTE ARMADO - 12X36 DIURNO</v>
          </cell>
          <cell r="R17">
            <v>340.79849999999999</v>
          </cell>
          <cell r="W17">
            <v>106.01939999999999</v>
          </cell>
        </row>
        <row r="18">
          <cell r="B18">
            <v>1</v>
          </cell>
          <cell r="F18" t="str">
            <v>VIGILANTE ARMADO - 12X36 DIURNO</v>
          </cell>
          <cell r="R18">
            <v>340.79849999999999</v>
          </cell>
          <cell r="W18">
            <v>106.01939999999999</v>
          </cell>
        </row>
        <row r="19">
          <cell r="B19">
            <v>1</v>
          </cell>
          <cell r="F19" t="str">
            <v>VIGILANTE ARMADO - 220 H</v>
          </cell>
          <cell r="R19">
            <v>439.74</v>
          </cell>
          <cell r="W19">
            <v>174.86939999999998</v>
          </cell>
        </row>
        <row r="20">
          <cell r="B20">
            <v>1</v>
          </cell>
          <cell r="F20" t="str">
            <v>VIGILANTE ARMADO - 12X36 DIURNO</v>
          </cell>
          <cell r="R20">
            <v>340.79849999999999</v>
          </cell>
          <cell r="W20">
            <v>0</v>
          </cell>
        </row>
        <row r="21">
          <cell r="B21">
            <v>1</v>
          </cell>
          <cell r="F21" t="str">
            <v>VIGILANTE ARMADO - 220 H</v>
          </cell>
          <cell r="R21">
            <v>439.74</v>
          </cell>
          <cell r="W21">
            <v>0</v>
          </cell>
        </row>
        <row r="22">
          <cell r="B22">
            <v>1</v>
          </cell>
          <cell r="F22" t="str">
            <v>VIGILANTE ARMADO - 12X36 DIURNO</v>
          </cell>
          <cell r="R22">
            <v>340.79849999999999</v>
          </cell>
          <cell r="W22">
            <v>0</v>
          </cell>
        </row>
        <row r="23">
          <cell r="B23">
            <v>1</v>
          </cell>
          <cell r="F23" t="str">
            <v>VIGILANTE ARMADO - 220 H</v>
          </cell>
          <cell r="R23">
            <v>439.74</v>
          </cell>
          <cell r="W23">
            <v>174.86939999999998</v>
          </cell>
        </row>
        <row r="24">
          <cell r="B24">
            <v>1</v>
          </cell>
          <cell r="F24" t="str">
            <v>VIGILANTE ARMADO - 12X36 DIURNO</v>
          </cell>
          <cell r="R24">
            <v>340.79849999999999</v>
          </cell>
          <cell r="W24">
            <v>0</v>
          </cell>
        </row>
        <row r="25">
          <cell r="B25">
            <v>0</v>
          </cell>
          <cell r="F25" t="str">
            <v>VIGILANTE ARMADO - 12X36 DIURNO</v>
          </cell>
          <cell r="R25">
            <v>0</v>
          </cell>
          <cell r="W25">
            <v>0</v>
          </cell>
        </row>
        <row r="26">
          <cell r="B26">
            <v>1</v>
          </cell>
          <cell r="F26" t="str">
            <v>VIGILANTE ARMADO - 12X36 DIURNO</v>
          </cell>
          <cell r="R26">
            <v>340.79849999999999</v>
          </cell>
          <cell r="W26">
            <v>106.01939999999999</v>
          </cell>
        </row>
        <row r="27">
          <cell r="B27">
            <v>1</v>
          </cell>
          <cell r="F27" t="str">
            <v>VIGILANTE ARMADO - 220 H</v>
          </cell>
          <cell r="R27">
            <v>439.74</v>
          </cell>
          <cell r="W27">
            <v>174.86939999999998</v>
          </cell>
        </row>
        <row r="28">
          <cell r="B28">
            <v>1</v>
          </cell>
          <cell r="F28" t="str">
            <v>VIGILANTE ARMADO - 12X36 NOTURNO</v>
          </cell>
          <cell r="R28">
            <v>340.79849999999999</v>
          </cell>
          <cell r="W28">
            <v>0</v>
          </cell>
        </row>
        <row r="29">
          <cell r="B29">
            <v>1</v>
          </cell>
          <cell r="F29" t="str">
            <v>VIGILANTE ARMADO - 12X36 DIURNO</v>
          </cell>
          <cell r="R29">
            <v>340.79849999999999</v>
          </cell>
          <cell r="W29">
            <v>0</v>
          </cell>
        </row>
        <row r="30">
          <cell r="B30">
            <v>1</v>
          </cell>
          <cell r="F30" t="str">
            <v>VIGILANTE ARMADO - 12X36 NOTURNO</v>
          </cell>
          <cell r="R30">
            <v>340.79849999999999</v>
          </cell>
          <cell r="W30">
            <v>106.01939999999999</v>
          </cell>
        </row>
        <row r="31">
          <cell r="B31">
            <v>1</v>
          </cell>
          <cell r="F31" t="str">
            <v>VIGILANTE ARMADO - 12X36 NOTURNO</v>
          </cell>
          <cell r="R31">
            <v>340.79849999999999</v>
          </cell>
          <cell r="W31">
            <v>106.01939999999999</v>
          </cell>
        </row>
        <row r="32">
          <cell r="B32">
            <v>1</v>
          </cell>
          <cell r="F32" t="str">
            <v>VIGILANTE ARMADO - 12X36 DIURNO</v>
          </cell>
          <cell r="R32">
            <v>340.79849999999999</v>
          </cell>
          <cell r="W32">
            <v>0</v>
          </cell>
        </row>
        <row r="33">
          <cell r="B33">
            <v>1</v>
          </cell>
          <cell r="F33" t="str">
            <v>VIGILANTE ARMADO - 12X36 NOTURNO</v>
          </cell>
          <cell r="R33">
            <v>340.79849999999999</v>
          </cell>
          <cell r="W33">
            <v>106.01939999999999</v>
          </cell>
        </row>
        <row r="34">
          <cell r="B34">
            <v>1</v>
          </cell>
          <cell r="F34" t="str">
            <v>VIGILANTE ARMADO - 12X36 DIURNO</v>
          </cell>
          <cell r="R34">
            <v>340.79849999999999</v>
          </cell>
          <cell r="W34">
            <v>106.01939999999999</v>
          </cell>
        </row>
        <row r="35">
          <cell r="B35">
            <v>1</v>
          </cell>
          <cell r="F35" t="str">
            <v>VIGILANTE ARMADO - 220 H</v>
          </cell>
          <cell r="R35">
            <v>439.74</v>
          </cell>
          <cell r="W35">
            <v>174.86939999999998</v>
          </cell>
        </row>
        <row r="36">
          <cell r="B36">
            <v>1</v>
          </cell>
          <cell r="F36" t="str">
            <v>VIGILANTE ARMADO - 12X36 DIURNO</v>
          </cell>
          <cell r="R36">
            <v>340.79849999999999</v>
          </cell>
          <cell r="W36">
            <v>0</v>
          </cell>
        </row>
        <row r="37">
          <cell r="B37">
            <v>0</v>
          </cell>
          <cell r="F37" t="str">
            <v>VIGILANTE ARMADO - 12X36 DIURNO</v>
          </cell>
          <cell r="R37">
            <v>0</v>
          </cell>
          <cell r="W37">
            <v>0</v>
          </cell>
        </row>
        <row r="38">
          <cell r="B38">
            <v>1</v>
          </cell>
          <cell r="F38" t="str">
            <v>VIGILANTE ARMADO - 12X36 DIURNO</v>
          </cell>
          <cell r="R38">
            <v>340.79849999999999</v>
          </cell>
          <cell r="W38">
            <v>0</v>
          </cell>
        </row>
        <row r="39">
          <cell r="B39">
            <v>1</v>
          </cell>
          <cell r="F39" t="str">
            <v>VIGILANTE ARMADO - 220 H</v>
          </cell>
          <cell r="R39">
            <v>439.74</v>
          </cell>
          <cell r="W39">
            <v>174.86939999999998</v>
          </cell>
        </row>
        <row r="40">
          <cell r="B40">
            <v>1</v>
          </cell>
          <cell r="F40" t="str">
            <v>VIGILANTE ARMADO - 12X36 DIURNO</v>
          </cell>
          <cell r="R40">
            <v>340.79849999999999</v>
          </cell>
          <cell r="W40">
            <v>0</v>
          </cell>
        </row>
        <row r="41">
          <cell r="B41">
            <v>1</v>
          </cell>
          <cell r="F41" t="str">
            <v>VIGILANTE ARMADO - 220 H</v>
          </cell>
          <cell r="R41">
            <v>439.74</v>
          </cell>
          <cell r="W41">
            <v>0</v>
          </cell>
        </row>
        <row r="42">
          <cell r="B42">
            <v>1</v>
          </cell>
          <cell r="F42" t="str">
            <v>VIGILANTE ARMADO - 12X36 NOTURNO</v>
          </cell>
          <cell r="R42">
            <v>340.79849999999999</v>
          </cell>
          <cell r="W42">
            <v>0</v>
          </cell>
        </row>
        <row r="43">
          <cell r="B43">
            <v>1</v>
          </cell>
          <cell r="F43" t="str">
            <v>VIGILANTE ARMADO - 12X36 DIURNO</v>
          </cell>
          <cell r="R43">
            <v>340.79849999999999</v>
          </cell>
          <cell r="W43">
            <v>0</v>
          </cell>
        </row>
        <row r="44">
          <cell r="B44">
            <v>1</v>
          </cell>
          <cell r="F44" t="str">
            <v>VIGILANTE ARMADO - 12X36 DIURNO</v>
          </cell>
          <cell r="R44">
            <v>340.79849999999999</v>
          </cell>
          <cell r="W44">
            <v>0</v>
          </cell>
        </row>
        <row r="45">
          <cell r="B45">
            <v>1</v>
          </cell>
          <cell r="F45" t="str">
            <v>VIGILANTE ARMADO - 12X36 NOTURNO</v>
          </cell>
          <cell r="R45">
            <v>340.79849999999999</v>
          </cell>
          <cell r="W45">
            <v>0</v>
          </cell>
        </row>
        <row r="46">
          <cell r="B46">
            <v>1</v>
          </cell>
          <cell r="F46" t="str">
            <v>VIGILANTE ARMADO - 220 H</v>
          </cell>
          <cell r="R46">
            <v>439.74</v>
          </cell>
          <cell r="W46">
            <v>174.86939999999998</v>
          </cell>
        </row>
        <row r="47">
          <cell r="B47">
            <v>1</v>
          </cell>
          <cell r="F47" t="str">
            <v>VIGILANTE ARMADO - 12X36 NOTURNO</v>
          </cell>
          <cell r="R47">
            <v>340.79849999999999</v>
          </cell>
          <cell r="W47">
            <v>0</v>
          </cell>
        </row>
        <row r="48">
          <cell r="B48">
            <v>1</v>
          </cell>
          <cell r="F48" t="str">
            <v>VIGILANTE ARMADO - 12X36 DIURNO</v>
          </cell>
          <cell r="R48">
            <v>340.79849999999999</v>
          </cell>
          <cell r="W48">
            <v>0</v>
          </cell>
        </row>
        <row r="49">
          <cell r="B49">
            <v>1</v>
          </cell>
          <cell r="F49" t="str">
            <v>VIGILANTE ARMADO - 12X36 NOTURNO</v>
          </cell>
          <cell r="R49">
            <v>340.79849999999999</v>
          </cell>
          <cell r="W49">
            <v>106.01939999999999</v>
          </cell>
        </row>
        <row r="50">
          <cell r="B50">
            <v>0</v>
          </cell>
          <cell r="F50" t="str">
            <v>VIGILANTE ARMADO - 12X36 NOTURNO</v>
          </cell>
          <cell r="R50">
            <v>0</v>
          </cell>
          <cell r="W50">
            <v>0</v>
          </cell>
        </row>
        <row r="51">
          <cell r="B51">
            <v>1</v>
          </cell>
          <cell r="F51" t="str">
            <v>VIGILANTE ARMADO - 12X36 DIURNO</v>
          </cell>
          <cell r="R51">
            <v>340.79849999999999</v>
          </cell>
          <cell r="W51">
            <v>0</v>
          </cell>
        </row>
        <row r="52">
          <cell r="B52">
            <v>0</v>
          </cell>
          <cell r="F52" t="str">
            <v>VIGILANTE ARMADO - 12X36 DIURNO</v>
          </cell>
          <cell r="R52">
            <v>0</v>
          </cell>
          <cell r="W52">
            <v>0</v>
          </cell>
        </row>
        <row r="53">
          <cell r="B53">
            <v>1</v>
          </cell>
          <cell r="F53" t="str">
            <v>VIGILANTE ARMADO - 12X36 NOTURNO</v>
          </cell>
          <cell r="R53">
            <v>340.79849999999999</v>
          </cell>
          <cell r="W53">
            <v>106.01939999999999</v>
          </cell>
        </row>
        <row r="54">
          <cell r="B54">
            <v>1</v>
          </cell>
          <cell r="F54" t="str">
            <v>VIGILANTE ARMADO - 12X36 NOTURNO</v>
          </cell>
          <cell r="R54">
            <v>340.79849999999999</v>
          </cell>
          <cell r="W54">
            <v>106.01939999999999</v>
          </cell>
        </row>
        <row r="55">
          <cell r="B55">
            <v>1</v>
          </cell>
          <cell r="F55" t="str">
            <v>VIGILANTE ARMADO - 12X36 DIURNO</v>
          </cell>
          <cell r="R55">
            <v>340.79849999999999</v>
          </cell>
          <cell r="W55">
            <v>0</v>
          </cell>
        </row>
        <row r="56">
          <cell r="B56">
            <v>1</v>
          </cell>
          <cell r="F56" t="str">
            <v>VIGILANTE ARMADO - 12X36 DIURNO</v>
          </cell>
          <cell r="R56">
            <v>340.79849999999999</v>
          </cell>
          <cell r="W56">
            <v>106.01939999999999</v>
          </cell>
        </row>
        <row r="57">
          <cell r="B57">
            <v>1</v>
          </cell>
          <cell r="F57" t="str">
            <v>VIGILANTE ARMADO - 220 H</v>
          </cell>
          <cell r="R57">
            <v>439.74</v>
          </cell>
          <cell r="W57">
            <v>174.86939999999998</v>
          </cell>
        </row>
        <row r="58">
          <cell r="B58">
            <v>1</v>
          </cell>
          <cell r="F58" t="str">
            <v>VIGILANTE ARMADO - 12X36 NOTURNO</v>
          </cell>
          <cell r="R58">
            <v>340.79849999999999</v>
          </cell>
          <cell r="W58">
            <v>0</v>
          </cell>
        </row>
        <row r="59">
          <cell r="B59">
            <v>0</v>
          </cell>
          <cell r="F59" t="str">
            <v>VIGILANTE ARMADO - 12X36 NOTURNO</v>
          </cell>
          <cell r="R59">
            <v>0</v>
          </cell>
          <cell r="W59">
            <v>0</v>
          </cell>
        </row>
        <row r="60">
          <cell r="B60">
            <v>1</v>
          </cell>
          <cell r="F60" t="str">
            <v>VIGILANTE ARMADO - 12X36 DIURNO</v>
          </cell>
          <cell r="R60">
            <v>340.79849999999999</v>
          </cell>
          <cell r="W60">
            <v>0</v>
          </cell>
        </row>
        <row r="61">
          <cell r="B61">
            <v>1</v>
          </cell>
          <cell r="F61" t="str">
            <v>VIGILANTE ARMADO - 12X36 NOTURNO</v>
          </cell>
          <cell r="R61">
            <v>340.79849999999999</v>
          </cell>
          <cell r="W61">
            <v>106.01939999999999</v>
          </cell>
        </row>
        <row r="62">
          <cell r="B62">
            <v>1</v>
          </cell>
          <cell r="F62" t="str">
            <v>VIGILANTE ARMADO - 12X36 NOTURNO</v>
          </cell>
          <cell r="R62">
            <v>340.79849999999999</v>
          </cell>
          <cell r="W62">
            <v>0</v>
          </cell>
        </row>
        <row r="63">
          <cell r="B63">
            <v>1</v>
          </cell>
          <cell r="F63" t="str">
            <v>VIGILANTE ARMADO - 12X36 DIURNO</v>
          </cell>
          <cell r="R63">
            <v>340.79849999999999</v>
          </cell>
          <cell r="W63">
            <v>0</v>
          </cell>
        </row>
        <row r="64">
          <cell r="B64">
            <v>1</v>
          </cell>
          <cell r="F64" t="str">
            <v>VIGILANTE ARMADO - 12X36 NOTURNO</v>
          </cell>
          <cell r="R64">
            <v>340.79849999999999</v>
          </cell>
          <cell r="W64">
            <v>0</v>
          </cell>
        </row>
        <row r="65">
          <cell r="B65">
            <v>1</v>
          </cell>
          <cell r="F65" t="str">
            <v>VIGILANTE ARMADO - 220 H</v>
          </cell>
          <cell r="R65">
            <v>439.74</v>
          </cell>
          <cell r="W65">
            <v>0</v>
          </cell>
        </row>
        <row r="66">
          <cell r="B66">
            <v>0</v>
          </cell>
          <cell r="F66" t="str">
            <v>VIGILANTE ARMADO - 220 H</v>
          </cell>
          <cell r="R66">
            <v>0</v>
          </cell>
          <cell r="W66">
            <v>0</v>
          </cell>
        </row>
        <row r="67">
          <cell r="B67">
            <v>1</v>
          </cell>
          <cell r="F67" t="str">
            <v>VIGILANTE ARMADO - 12X36 DIURNO</v>
          </cell>
          <cell r="R67">
            <v>340.79849999999999</v>
          </cell>
          <cell r="W67">
            <v>0</v>
          </cell>
        </row>
        <row r="68">
          <cell r="B68">
            <v>1</v>
          </cell>
          <cell r="F68" t="str">
            <v>VIGILANTE ARMADO - 12X36 DIURNO</v>
          </cell>
          <cell r="R68">
            <v>340.79849999999999</v>
          </cell>
          <cell r="W68">
            <v>0</v>
          </cell>
        </row>
        <row r="69">
          <cell r="B69">
            <v>1</v>
          </cell>
          <cell r="F69" t="str">
            <v>VIGILANTE ARMADO - 220 H</v>
          </cell>
          <cell r="R69">
            <v>439.74</v>
          </cell>
          <cell r="W69">
            <v>0</v>
          </cell>
        </row>
        <row r="70">
          <cell r="B70">
            <v>1</v>
          </cell>
          <cell r="F70" t="str">
            <v>VIGILANTE ARMADO - 12X36 DIURNO</v>
          </cell>
          <cell r="R70">
            <v>340.79849999999999</v>
          </cell>
          <cell r="W70">
            <v>39.369399999999985</v>
          </cell>
        </row>
        <row r="71">
          <cell r="B71">
            <v>1</v>
          </cell>
          <cell r="F71" t="str">
            <v>VIGILANTE ARMADO - 12X36 DIURNO</v>
          </cell>
          <cell r="R71">
            <v>340.79849999999999</v>
          </cell>
          <cell r="W71">
            <v>0</v>
          </cell>
        </row>
        <row r="72">
          <cell r="B72">
            <v>1</v>
          </cell>
          <cell r="F72" t="str">
            <v>VIGILANTE ARMADO - 220 H</v>
          </cell>
          <cell r="R72">
            <v>439.74</v>
          </cell>
          <cell r="W72">
            <v>0</v>
          </cell>
        </row>
        <row r="73">
          <cell r="B73">
            <v>0</v>
          </cell>
          <cell r="F73" t="str">
            <v>VIGILANTE ARMADO - 220 H</v>
          </cell>
          <cell r="R73">
            <v>0</v>
          </cell>
          <cell r="W73">
            <v>0</v>
          </cell>
        </row>
        <row r="74">
          <cell r="B74">
            <v>1</v>
          </cell>
          <cell r="F74" t="str">
            <v>VIGILANTE ARMADO - 220 H</v>
          </cell>
          <cell r="R74">
            <v>439.74</v>
          </cell>
          <cell r="W74">
            <v>0</v>
          </cell>
        </row>
        <row r="75">
          <cell r="B75">
            <v>1</v>
          </cell>
          <cell r="F75" t="str">
            <v>VIGILANTE ARMADO - 220 H</v>
          </cell>
          <cell r="R75">
            <v>439.74</v>
          </cell>
          <cell r="W75">
            <v>0</v>
          </cell>
        </row>
        <row r="76">
          <cell r="B76">
            <v>1</v>
          </cell>
          <cell r="F76" t="str">
            <v>VIGILANTE ARMADO - 12X36 NOTURNO</v>
          </cell>
          <cell r="R76">
            <v>340.79849999999999</v>
          </cell>
          <cell r="W76">
            <v>0</v>
          </cell>
        </row>
        <row r="77">
          <cell r="B77">
            <v>1</v>
          </cell>
          <cell r="F77" t="str">
            <v>VIGILANTE ARMADO - 12X36 NOTURNO</v>
          </cell>
          <cell r="R77">
            <v>340.79849999999999</v>
          </cell>
          <cell r="W77">
            <v>0</v>
          </cell>
        </row>
        <row r="78">
          <cell r="B78">
            <v>1</v>
          </cell>
          <cell r="F78" t="str">
            <v>VIGILANTE ARMADO - 12X36 DIURNO</v>
          </cell>
          <cell r="R78">
            <v>340.79849999999999</v>
          </cell>
          <cell r="W78">
            <v>39.369399999999985</v>
          </cell>
        </row>
        <row r="79">
          <cell r="B79">
            <v>1</v>
          </cell>
          <cell r="F79" t="str">
            <v>VIGILANTE ARMADO - 12X36 DIURNO</v>
          </cell>
          <cell r="R79">
            <v>340.79849999999999</v>
          </cell>
          <cell r="W79">
            <v>39.369399999999985</v>
          </cell>
        </row>
        <row r="80">
          <cell r="B80">
            <v>1</v>
          </cell>
          <cell r="F80" t="str">
            <v>VIGILANTE ARMADO - 220 H</v>
          </cell>
          <cell r="R80">
            <v>439.74</v>
          </cell>
          <cell r="W80">
            <v>0</v>
          </cell>
        </row>
        <row r="81">
          <cell r="B81">
            <v>1</v>
          </cell>
          <cell r="F81" t="str">
            <v>VIGILANTE ARMADO - 12X36 NOTURNO</v>
          </cell>
          <cell r="R81">
            <v>340.79849999999999</v>
          </cell>
          <cell r="W81">
            <v>0</v>
          </cell>
        </row>
        <row r="82">
          <cell r="B82">
            <v>1</v>
          </cell>
          <cell r="F82" t="str">
            <v>VIGILANTE ARMADO - 12X36 NOTURNO</v>
          </cell>
          <cell r="R82">
            <v>340.79849999999999</v>
          </cell>
          <cell r="W82">
            <v>0</v>
          </cell>
        </row>
        <row r="83">
          <cell r="B83">
            <v>1</v>
          </cell>
          <cell r="F83" t="str">
            <v>VIGILANTE ARMADO - 12X36 DIURNO</v>
          </cell>
          <cell r="R83">
            <v>340.79849999999999</v>
          </cell>
          <cell r="W83">
            <v>0</v>
          </cell>
        </row>
        <row r="84">
          <cell r="B84">
            <v>1</v>
          </cell>
          <cell r="F84" t="str">
            <v>VIGILANTE ARMADO - 12X36 DIURNO</v>
          </cell>
          <cell r="R84">
            <v>340.79849999999999</v>
          </cell>
          <cell r="W84">
            <v>0</v>
          </cell>
        </row>
        <row r="85">
          <cell r="B85">
            <v>1</v>
          </cell>
          <cell r="F85" t="str">
            <v>VIGILANTE ARMADO - 220 H</v>
          </cell>
          <cell r="R85">
            <v>439.74</v>
          </cell>
          <cell r="W85">
            <v>0</v>
          </cell>
        </row>
        <row r="86">
          <cell r="B86">
            <v>0</v>
          </cell>
          <cell r="F86" t="str">
            <v>VIGILANTE ARMADO - 220 H</v>
          </cell>
          <cell r="R86">
            <v>0</v>
          </cell>
          <cell r="W86">
            <v>0</v>
          </cell>
        </row>
        <row r="87">
          <cell r="B87">
            <v>1</v>
          </cell>
          <cell r="F87" t="str">
            <v>VIGILANTE ARMADO - 220 H</v>
          </cell>
          <cell r="R87">
            <v>439.74</v>
          </cell>
          <cell r="W87">
            <v>0</v>
          </cell>
        </row>
        <row r="88">
          <cell r="B88">
            <v>0</v>
          </cell>
          <cell r="F88" t="str">
            <v>VIGILANTE ARMADO - 220 H</v>
          </cell>
          <cell r="R88">
            <v>0</v>
          </cell>
          <cell r="W88">
            <v>0</v>
          </cell>
        </row>
        <row r="89">
          <cell r="B89">
            <v>1</v>
          </cell>
          <cell r="F89" t="str">
            <v>VIGILANTE ARMADO - 12X36 DIURNO</v>
          </cell>
          <cell r="R89">
            <v>340.79849999999999</v>
          </cell>
          <cell r="W89">
            <v>0</v>
          </cell>
        </row>
        <row r="90">
          <cell r="B90">
            <v>1</v>
          </cell>
          <cell r="F90" t="str">
            <v>VIGILANTE ARMADO - 12X36 NOTURNO</v>
          </cell>
          <cell r="R90">
            <v>340.79849999999999</v>
          </cell>
          <cell r="W90">
            <v>0</v>
          </cell>
        </row>
        <row r="91">
          <cell r="B91">
            <v>1</v>
          </cell>
          <cell r="F91" t="str">
            <v>VIGILANTE ARMADO - 12X36 DIURNO</v>
          </cell>
          <cell r="R91">
            <v>340.79849999999999</v>
          </cell>
          <cell r="W91">
            <v>39.369399999999985</v>
          </cell>
        </row>
        <row r="92">
          <cell r="B92">
            <v>1</v>
          </cell>
          <cell r="F92" t="str">
            <v>VIGILANTE ARMADO - 12X36 NOTURNO</v>
          </cell>
          <cell r="R92">
            <v>340.79849999999999</v>
          </cell>
          <cell r="W92">
            <v>0</v>
          </cell>
        </row>
        <row r="93">
          <cell r="B93">
            <v>1</v>
          </cell>
          <cell r="F93" t="str">
            <v>VIGILANTE ARMADO - 220 H</v>
          </cell>
          <cell r="R93">
            <v>439.74</v>
          </cell>
          <cell r="W93">
            <v>0</v>
          </cell>
        </row>
        <row r="94">
          <cell r="B94">
            <v>0</v>
          </cell>
          <cell r="F94" t="str">
            <v>VIGILANTE ARMADO - 220 H</v>
          </cell>
          <cell r="R94">
            <v>0</v>
          </cell>
          <cell r="W94">
            <v>0</v>
          </cell>
        </row>
        <row r="95">
          <cell r="B95">
            <v>1</v>
          </cell>
          <cell r="F95" t="str">
            <v>VIGILANTE ARMADO - 220 H</v>
          </cell>
          <cell r="R95">
            <v>439.74</v>
          </cell>
          <cell r="W95">
            <v>0</v>
          </cell>
        </row>
        <row r="96">
          <cell r="B96">
            <v>0</v>
          </cell>
          <cell r="F96" t="str">
            <v>VIGILANTE ARMADO - 220 H</v>
          </cell>
          <cell r="R96">
            <v>0</v>
          </cell>
          <cell r="W96">
            <v>0</v>
          </cell>
        </row>
        <row r="97">
          <cell r="B97">
            <v>1</v>
          </cell>
          <cell r="F97" t="str">
            <v>VIGILANTE ARMADO - 220 H</v>
          </cell>
          <cell r="R97">
            <v>439.74</v>
          </cell>
          <cell r="W97">
            <v>0</v>
          </cell>
        </row>
        <row r="98">
          <cell r="B98">
            <v>1</v>
          </cell>
          <cell r="F98" t="str">
            <v>VIGILANTE ARMADO - 12X36 DIURNO</v>
          </cell>
          <cell r="R98">
            <v>340.79849999999999</v>
          </cell>
          <cell r="W98">
            <v>0</v>
          </cell>
        </row>
        <row r="99">
          <cell r="B99">
            <v>1</v>
          </cell>
          <cell r="F99" t="str">
            <v>VIGILANTE ARMADO - 12X36 DIURNO</v>
          </cell>
          <cell r="R99">
            <v>340.79849999999999</v>
          </cell>
          <cell r="W99">
            <v>0</v>
          </cell>
        </row>
        <row r="100">
          <cell r="B100">
            <v>1</v>
          </cell>
          <cell r="F100" t="str">
            <v>VIGILANTE ARMADO - 12X36 NOTURNO</v>
          </cell>
          <cell r="R100">
            <v>340.79849999999999</v>
          </cell>
          <cell r="W100">
            <v>0</v>
          </cell>
        </row>
        <row r="101">
          <cell r="B101">
            <v>1</v>
          </cell>
          <cell r="F101" t="str">
            <v>VIGILANTE ARMADO - 12X36 NOTURNO</v>
          </cell>
          <cell r="R101">
            <v>340.79849999999999</v>
          </cell>
          <cell r="W101">
            <v>0</v>
          </cell>
        </row>
        <row r="102">
          <cell r="B102">
            <v>1</v>
          </cell>
          <cell r="F102" t="str">
            <v>VIGILANTE ARMADO - 220 H</v>
          </cell>
          <cell r="R102">
            <v>439.74</v>
          </cell>
          <cell r="W102">
            <v>0</v>
          </cell>
        </row>
        <row r="103">
          <cell r="B103">
            <v>1</v>
          </cell>
          <cell r="F103" t="str">
            <v>VIGILANTE ARMADO - 220 H</v>
          </cell>
          <cell r="R103">
            <v>439.74</v>
          </cell>
          <cell r="W103">
            <v>0</v>
          </cell>
        </row>
        <row r="104">
          <cell r="B104">
            <v>1</v>
          </cell>
          <cell r="F104" t="str">
            <v>VIGILANTE ARMADO - 220 H</v>
          </cell>
          <cell r="R104">
            <v>439.74</v>
          </cell>
          <cell r="W104">
            <v>0</v>
          </cell>
        </row>
        <row r="105">
          <cell r="B105">
            <v>1</v>
          </cell>
          <cell r="F105" t="str">
            <v>VIGILANTE ARMADO - 220 H</v>
          </cell>
          <cell r="R105">
            <v>439.74</v>
          </cell>
          <cell r="W105">
            <v>0</v>
          </cell>
        </row>
        <row r="106">
          <cell r="B106">
            <v>1</v>
          </cell>
          <cell r="F106" t="str">
            <v>VIGILANTE ARMADO - 12X36 NOTURNO</v>
          </cell>
          <cell r="R106">
            <v>340.79849999999999</v>
          </cell>
          <cell r="W106">
            <v>0</v>
          </cell>
        </row>
        <row r="107">
          <cell r="B107">
            <v>1</v>
          </cell>
          <cell r="F107" t="str">
            <v>VIGILANTE ARMADO - 12X36 DIURNO</v>
          </cell>
          <cell r="R107">
            <v>340.79849999999999</v>
          </cell>
          <cell r="W107">
            <v>0</v>
          </cell>
        </row>
        <row r="108">
          <cell r="B108">
            <v>1</v>
          </cell>
          <cell r="F108" t="str">
            <v>VIGILANTE ARMADO - 12X36 NOTURNO</v>
          </cell>
          <cell r="R108">
            <v>340.79849999999999</v>
          </cell>
          <cell r="W108">
            <v>0</v>
          </cell>
        </row>
        <row r="109">
          <cell r="B109">
            <v>1</v>
          </cell>
          <cell r="F109" t="str">
            <v>VIGILANTE ARMADO - 12X36 DIURNO</v>
          </cell>
          <cell r="R109">
            <v>340.79849999999999</v>
          </cell>
          <cell r="W109">
            <v>0</v>
          </cell>
        </row>
        <row r="110">
          <cell r="B110">
            <v>1</v>
          </cell>
          <cell r="F110" t="str">
            <v>VIGILANTE ARMADO - 220 H</v>
          </cell>
          <cell r="R110">
            <v>439.74</v>
          </cell>
          <cell r="W110">
            <v>0</v>
          </cell>
        </row>
        <row r="111">
          <cell r="B111">
            <v>1</v>
          </cell>
          <cell r="F111" t="str">
            <v>VIGILANTE ARMADO - 220 H</v>
          </cell>
          <cell r="R111">
            <v>439.74</v>
          </cell>
          <cell r="W111">
            <v>0</v>
          </cell>
        </row>
        <row r="112">
          <cell r="B112">
            <v>1</v>
          </cell>
          <cell r="F112" t="str">
            <v>VIGILANTE ARMADO - 220 H</v>
          </cell>
          <cell r="R112">
            <v>439.74</v>
          </cell>
          <cell r="W112">
            <v>0</v>
          </cell>
        </row>
        <row r="113">
          <cell r="B113">
            <v>1</v>
          </cell>
          <cell r="F113" t="str">
            <v>VIGILANTE ARMADO - 220 H</v>
          </cell>
          <cell r="R113">
            <v>439.74</v>
          </cell>
          <cell r="W113">
            <v>0</v>
          </cell>
        </row>
        <row r="114">
          <cell r="B114">
            <v>0</v>
          </cell>
          <cell r="F114" t="str">
            <v>VIGILANTE ARMADO - 220 H</v>
          </cell>
          <cell r="R114">
            <v>0</v>
          </cell>
          <cell r="W114">
            <v>0</v>
          </cell>
        </row>
        <row r="115">
          <cell r="B115">
            <v>1</v>
          </cell>
          <cell r="F115" t="str">
            <v>VIGILANTE ARMADO - 12X36 NOTURNO</v>
          </cell>
          <cell r="R115">
            <v>340.79849999999999</v>
          </cell>
          <cell r="W115">
            <v>0</v>
          </cell>
        </row>
        <row r="116">
          <cell r="B116">
            <v>1</v>
          </cell>
          <cell r="F116" t="str">
            <v>VIGILANTE ARMADO - 12X36 NOTURNO</v>
          </cell>
          <cell r="R116">
            <v>340.79849999999999</v>
          </cell>
          <cell r="W116">
            <v>0</v>
          </cell>
        </row>
        <row r="117">
          <cell r="B117">
            <v>1</v>
          </cell>
          <cell r="F117" t="str">
            <v>VIGILANTE ARMADO - 12X36 DIURNO</v>
          </cell>
          <cell r="R117">
            <v>340.79849999999999</v>
          </cell>
          <cell r="W117">
            <v>0</v>
          </cell>
        </row>
        <row r="118">
          <cell r="B118">
            <v>1</v>
          </cell>
          <cell r="F118" t="str">
            <v>VIGILANTE ARMADO - 12X36 DIURNO</v>
          </cell>
          <cell r="R118">
            <v>340.79849999999999</v>
          </cell>
          <cell r="W118">
            <v>0</v>
          </cell>
        </row>
        <row r="119">
          <cell r="B119">
            <v>1</v>
          </cell>
          <cell r="F119" t="str">
            <v>VIGILANTE ARMADO - 12X36 DIURNO</v>
          </cell>
          <cell r="R119">
            <v>340.79849999999999</v>
          </cell>
          <cell r="W119">
            <v>39.369399999999985</v>
          </cell>
        </row>
        <row r="120">
          <cell r="B120">
            <v>1</v>
          </cell>
          <cell r="F120" t="str">
            <v>VIGILANTE ARMADO - 12X36 DIURNO</v>
          </cell>
          <cell r="R120">
            <v>340.79849999999999</v>
          </cell>
          <cell r="W120">
            <v>39.369399999999985</v>
          </cell>
        </row>
        <row r="121">
          <cell r="B121">
            <v>1</v>
          </cell>
          <cell r="F121" t="str">
            <v>VIGILANTE ARMADO - 220 H</v>
          </cell>
          <cell r="R121">
            <v>439.74</v>
          </cell>
          <cell r="W121">
            <v>0</v>
          </cell>
        </row>
        <row r="122">
          <cell r="B122">
            <v>1</v>
          </cell>
          <cell r="F122" t="str">
            <v>VIGILANTE ARMADO - 12X36 NOTURNO</v>
          </cell>
          <cell r="R122">
            <v>340.79849999999999</v>
          </cell>
          <cell r="W122">
            <v>0</v>
          </cell>
        </row>
        <row r="123">
          <cell r="B123">
            <v>1</v>
          </cell>
          <cell r="F123" t="str">
            <v>VIGILANTE ARMADO - 12X36 NOTURNO</v>
          </cell>
          <cell r="R123">
            <v>340.79849999999999</v>
          </cell>
          <cell r="W123">
            <v>39.369399999999985</v>
          </cell>
        </row>
        <row r="124">
          <cell r="B124">
            <v>1</v>
          </cell>
          <cell r="F124" t="str">
            <v>VIGILANTE ARMADO - 220 H</v>
          </cell>
          <cell r="R124">
            <v>439.74</v>
          </cell>
          <cell r="W124">
            <v>0</v>
          </cell>
        </row>
        <row r="125">
          <cell r="B125">
            <v>1</v>
          </cell>
          <cell r="F125" t="str">
            <v>VIGILANTE ARMADO - 12X36 DIURNO</v>
          </cell>
          <cell r="R125">
            <v>340.79849999999999</v>
          </cell>
          <cell r="W125">
            <v>0</v>
          </cell>
        </row>
        <row r="126">
          <cell r="B126">
            <v>1</v>
          </cell>
          <cell r="F126" t="str">
            <v>VIGILANTE ARMADO - 12X36 NOTURNO</v>
          </cell>
          <cell r="R126">
            <v>340.79849999999999</v>
          </cell>
          <cell r="W126">
            <v>0</v>
          </cell>
        </row>
        <row r="127">
          <cell r="B127">
            <v>0</v>
          </cell>
          <cell r="F127" t="str">
            <v>VIGILANTE ARMADO - 12X36 NOTURNO</v>
          </cell>
          <cell r="R127">
            <v>0</v>
          </cell>
          <cell r="W127">
            <v>0</v>
          </cell>
        </row>
        <row r="128">
          <cell r="B128">
            <v>1</v>
          </cell>
          <cell r="F128" t="str">
            <v>VIGILANTE ARMADO - 12X36 DIURNO</v>
          </cell>
          <cell r="R128">
            <v>340.79849999999999</v>
          </cell>
          <cell r="W128">
            <v>0</v>
          </cell>
        </row>
        <row r="129">
          <cell r="B129">
            <v>1</v>
          </cell>
          <cell r="F129" t="str">
            <v>VIGILANTE ARMADO - 12X36 NOTURNO</v>
          </cell>
          <cell r="R129">
            <v>340.79849999999999</v>
          </cell>
          <cell r="W129">
            <v>0</v>
          </cell>
        </row>
        <row r="130">
          <cell r="B130">
            <v>1</v>
          </cell>
          <cell r="F130" t="str">
            <v>VIGILANTE ARMADO - 220 H</v>
          </cell>
          <cell r="R130">
            <v>439.74</v>
          </cell>
          <cell r="W130">
            <v>88.869399999999985</v>
          </cell>
        </row>
        <row r="131">
          <cell r="B131">
            <v>1</v>
          </cell>
          <cell r="F131" t="str">
            <v>VIGILANTE ARMADO - 12X36 NOTURNO</v>
          </cell>
          <cell r="R131">
            <v>340.79849999999999</v>
          </cell>
          <cell r="W131">
            <v>0</v>
          </cell>
        </row>
        <row r="132">
          <cell r="B132">
            <v>1</v>
          </cell>
          <cell r="F132" t="str">
            <v>VIGILANTE ARMADO - 12X36 DIURNO</v>
          </cell>
          <cell r="R132">
            <v>340.79849999999999</v>
          </cell>
          <cell r="W132">
            <v>0</v>
          </cell>
        </row>
        <row r="133">
          <cell r="B133">
            <v>1</v>
          </cell>
          <cell r="F133" t="str">
            <v>VIGILANTE ARMADO - 12X36 DIURNO</v>
          </cell>
          <cell r="R133">
            <v>340.79849999999999</v>
          </cell>
          <cell r="W133">
            <v>0</v>
          </cell>
        </row>
        <row r="134">
          <cell r="B134">
            <v>1</v>
          </cell>
          <cell r="F134" t="str">
            <v>VIGILANTE ARMADO - 12X36 NOTURNO</v>
          </cell>
          <cell r="R134">
            <v>340.79849999999999</v>
          </cell>
          <cell r="W134">
            <v>0</v>
          </cell>
        </row>
        <row r="135">
          <cell r="B135">
            <v>1</v>
          </cell>
          <cell r="F135" t="str">
            <v>VIGILANTE ARMADO - 220 H</v>
          </cell>
          <cell r="R135">
            <v>439.74</v>
          </cell>
          <cell r="W135">
            <v>0</v>
          </cell>
        </row>
        <row r="136">
          <cell r="B136">
            <v>1</v>
          </cell>
          <cell r="F136" t="str">
            <v>VIGILANTE ARMADO - 220 H</v>
          </cell>
          <cell r="R136">
            <v>439.74</v>
          </cell>
          <cell r="W136">
            <v>0</v>
          </cell>
        </row>
        <row r="137">
          <cell r="B137">
            <v>0</v>
          </cell>
          <cell r="F137" t="str">
            <v>VIGILANTE ARMADO - 220 H</v>
          </cell>
          <cell r="R137">
            <v>0</v>
          </cell>
          <cell r="W137">
            <v>0</v>
          </cell>
        </row>
        <row r="138">
          <cell r="B138">
            <v>1</v>
          </cell>
          <cell r="F138" t="str">
            <v>VIGILANTE ARMADO - 12X36 DIURNO</v>
          </cell>
          <cell r="R138">
            <v>340.79849999999999</v>
          </cell>
          <cell r="W138">
            <v>0</v>
          </cell>
        </row>
        <row r="139">
          <cell r="B139">
            <v>1</v>
          </cell>
          <cell r="F139" t="str">
            <v>VIGILANTE ARMADO - 12X36 DIURNO</v>
          </cell>
          <cell r="R139">
            <v>340.79849999999999</v>
          </cell>
          <cell r="W139">
            <v>0</v>
          </cell>
        </row>
        <row r="140">
          <cell r="B140">
            <v>1</v>
          </cell>
          <cell r="F140" t="str">
            <v>VIGILANTE ARMADO - 12X36 NOTURNO</v>
          </cell>
          <cell r="R140">
            <v>340.79849999999999</v>
          </cell>
          <cell r="W140">
            <v>0</v>
          </cell>
        </row>
        <row r="141">
          <cell r="B141">
            <v>1</v>
          </cell>
          <cell r="F141" t="str">
            <v>VIGILANTE ARMADO - 12X36 NOTURNO</v>
          </cell>
          <cell r="R141">
            <v>340.79849999999999</v>
          </cell>
          <cell r="W141">
            <v>0</v>
          </cell>
        </row>
        <row r="142">
          <cell r="B142">
            <v>1</v>
          </cell>
          <cell r="F142" t="str">
            <v>VIGILANTE ARMADO - 12X36 NOTURNO</v>
          </cell>
          <cell r="R142">
            <v>340.79849999999999</v>
          </cell>
          <cell r="W142">
            <v>0</v>
          </cell>
        </row>
        <row r="143">
          <cell r="B143">
            <v>1</v>
          </cell>
          <cell r="F143" t="str">
            <v>VIGILANTE ARMADO - 12X36 DIURNO</v>
          </cell>
          <cell r="R143">
            <v>340.79849999999999</v>
          </cell>
          <cell r="W143">
            <v>0</v>
          </cell>
        </row>
        <row r="144">
          <cell r="B144">
            <v>1</v>
          </cell>
          <cell r="F144" t="str">
            <v>VIGILANTE ARMADO - 12X36 DIURNO</v>
          </cell>
          <cell r="R144">
            <v>340.79849999999999</v>
          </cell>
          <cell r="W144">
            <v>0</v>
          </cell>
        </row>
        <row r="145">
          <cell r="B145">
            <v>1</v>
          </cell>
          <cell r="F145" t="str">
            <v>VIGILANTE ARMADO - 12X36 NOTURNO</v>
          </cell>
          <cell r="R145">
            <v>340.79849999999999</v>
          </cell>
          <cell r="W145">
            <v>0</v>
          </cell>
        </row>
        <row r="146">
          <cell r="B146">
            <v>1</v>
          </cell>
          <cell r="F146" t="str">
            <v>VIGILANTE ARMADO - 220 H</v>
          </cell>
          <cell r="R146">
            <v>439.74</v>
          </cell>
          <cell r="W146">
            <v>0</v>
          </cell>
        </row>
        <row r="147">
          <cell r="B147">
            <v>0</v>
          </cell>
          <cell r="F147" t="str">
            <v>VIGILANTE ARMADO - 220 H</v>
          </cell>
          <cell r="R147">
            <v>0</v>
          </cell>
          <cell r="W147">
            <v>0</v>
          </cell>
        </row>
        <row r="148">
          <cell r="B148">
            <v>0</v>
          </cell>
          <cell r="F148" t="str">
            <v>VIGILANTE ARMADO - 220 H</v>
          </cell>
          <cell r="R148">
            <v>0</v>
          </cell>
          <cell r="W148">
            <v>0</v>
          </cell>
        </row>
        <row r="149">
          <cell r="B149">
            <v>1</v>
          </cell>
          <cell r="F149" t="str">
            <v>VIGILANTE ARMADO - 12X36 DIURNO</v>
          </cell>
          <cell r="R149">
            <v>340.79849999999999</v>
          </cell>
          <cell r="W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340.79849999999999</v>
          </cell>
          <cell r="W150">
            <v>39.369399999999985</v>
          </cell>
        </row>
        <row r="151">
          <cell r="B151">
            <v>1</v>
          </cell>
          <cell r="F151" t="str">
            <v>VIGILANTE ARMADO - 12X36 NOTURNO</v>
          </cell>
          <cell r="R151">
            <v>340.79849999999999</v>
          </cell>
          <cell r="W151">
            <v>0</v>
          </cell>
        </row>
        <row r="152">
          <cell r="B152">
            <v>1</v>
          </cell>
          <cell r="F152" t="str">
            <v>VIGILANTE ARMADO - 12X36 NOTURNO</v>
          </cell>
          <cell r="R152">
            <v>340.79849999999999</v>
          </cell>
          <cell r="W152">
            <v>0</v>
          </cell>
        </row>
        <row r="153">
          <cell r="B153">
            <v>1</v>
          </cell>
          <cell r="F153" t="str">
            <v>VIGILANTE ARMADO - 220 H</v>
          </cell>
          <cell r="R153">
            <v>439.74</v>
          </cell>
          <cell r="W153">
            <v>0</v>
          </cell>
        </row>
        <row r="154">
          <cell r="B154">
            <v>1</v>
          </cell>
          <cell r="F154" t="str">
            <v>VIGILANTE ARMADO - 12X36 DIURNO</v>
          </cell>
          <cell r="R154">
            <v>340.79849999999999</v>
          </cell>
          <cell r="W154">
            <v>0</v>
          </cell>
        </row>
        <row r="155">
          <cell r="B155">
            <v>1</v>
          </cell>
          <cell r="F155" t="str">
            <v>VIGILANTE ARMADO - 12X36 NOTURNO</v>
          </cell>
          <cell r="R155">
            <v>340.79849999999999</v>
          </cell>
          <cell r="W155">
            <v>0</v>
          </cell>
        </row>
        <row r="156">
          <cell r="B156">
            <v>0</v>
          </cell>
          <cell r="F156" t="str">
            <v>VIGILANTE ARMADO - 12X36 NOTURNO</v>
          </cell>
          <cell r="R156">
            <v>0</v>
          </cell>
          <cell r="W156">
            <v>0</v>
          </cell>
        </row>
        <row r="157">
          <cell r="B157">
            <v>1</v>
          </cell>
          <cell r="F157" t="str">
            <v>VIGILANTE ARMADO - 12X36 NOTURNO</v>
          </cell>
          <cell r="R157">
            <v>340.79849999999999</v>
          </cell>
          <cell r="W157">
            <v>0</v>
          </cell>
        </row>
        <row r="158">
          <cell r="B158">
            <v>0</v>
          </cell>
          <cell r="F158" t="str">
            <v>VIGILANTE ARMADO - 12X36 NOTURNO</v>
          </cell>
          <cell r="R158">
            <v>0</v>
          </cell>
          <cell r="W158">
            <v>0</v>
          </cell>
        </row>
        <row r="159">
          <cell r="B159">
            <v>1</v>
          </cell>
          <cell r="F159" t="str">
            <v>VIGILANTE ARMADO - 12X36 DIURNO</v>
          </cell>
          <cell r="R159">
            <v>340.79849999999999</v>
          </cell>
          <cell r="W159">
            <v>0</v>
          </cell>
        </row>
        <row r="166">
          <cell r="B166" t="str">
            <v>FOI DEFINIDO QUE A METODOLOGIA DO CÁLCULO DE DIAS PARA VA E VT SERÁ IGUAL A "DIAS (20) MENOS DIAS ÚTEIS NÃO TRABALHADOS"</v>
          </cell>
        </row>
        <row r="167">
          <cell r="B167" t="str">
            <v xml:space="preserve">INICIALMENTE, QUANDO HOUVER FALTAS, FÉRIAS, AFASTAMENTOS, ETC, COM SUBSTITUTO, OS DIAS TRABALHADOS PELO SUBSTITUTO PODERÃO SER LANÇADOS NO TITULAR. </v>
          </cell>
        </row>
        <row r="168">
          <cell r="B168" t="str">
            <v>COM RELAÇÃO AO VALE TRANSPORTE, O DESCONTO DE 6% TERÁ SEMPRE DE SER PROPORCIONALIZADO PELOS DIAS TRABALHADOS NO MÊS (ISSO PARA O TITULAR E O SUBSTITUTO, SE HOUVER)</v>
          </cell>
        </row>
        <row r="169">
          <cell r="B169" t="str">
            <v>COM RELAÇÃO AO VALE TRANSPORTE, NAS FÉRIAS E FALTAS COM SUBSTITUTO, A REGRA É SEGUIR O TITULAR. SE ELE RECEBE O SUBSTITUTO RECEBE. SE NÃO RECEBE, O SUBSTITUTO NÃO RECEBE.</v>
          </cell>
        </row>
        <row r="170">
          <cell r="B170" t="str">
            <v>COM RELAÇÃO AO VALE TRANSPORTE, NAS LICENÇAS MATERNIDADE OU INSS E NAS DEMISSÕES,  A REGRA É SEGUIR O SUBSTITUTO OU NOVO CONTRATADO.</v>
          </cell>
        </row>
        <row r="171">
          <cell r="B171" t="str">
            <v>COM RELAÇÃO AO VALE TRANSPORTE, NO MÊS DA DEMISSÃO COM NOVO CONTRATADO,  SÓ PODE HAVER UM DESCONTO DE R$ 1,00  (POR DEFINIÇÃO SERÁ O DEMITIDO) POR POSTO DE TRABALHO.</v>
          </cell>
        </row>
        <row r="172">
          <cell r="B172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 2"/>
      <sheetName val="FAT_08.2023"/>
      <sheetName val="PLANO_ODONTOLOGICO"/>
      <sheetName val="ASSISTENCIA_MEDICA"/>
      <sheetName val="CESTA"/>
      <sheetName val="RECIBO_VA"/>
      <sheetName val="SEGURO_VIDA"/>
      <sheetName val="RECIBO_VT"/>
      <sheetName val="VA E VT  MENSAL "/>
      <sheetName val="Feriados"/>
      <sheetName val="FAT 08.2023"/>
    </sheetNames>
    <sheetDataSet>
      <sheetData sheetId="0" refreshError="1"/>
      <sheetData sheetId="1" refreshError="1"/>
      <sheetData sheetId="2" refreshError="1"/>
      <sheetData sheetId="3">
        <row r="4">
          <cell r="G4" t="str">
            <v>CARGO</v>
          </cell>
          <cell r="O4" t="str">
            <v>DIAS TRABALHADOS</v>
          </cell>
          <cell r="Q4" t="str">
            <v>DIAS UTEIS TJ</v>
          </cell>
          <cell r="AA4" t="str">
            <v>TOTAL C/ DESCONTO</v>
          </cell>
          <cell r="AL4" t="str">
            <v>TOTAL VT</v>
          </cell>
        </row>
        <row r="5">
          <cell r="G5" t="str">
            <v>VIGILANTE ARMADO - 220 H</v>
          </cell>
          <cell r="O5">
            <v>30</v>
          </cell>
          <cell r="Q5">
            <v>23</v>
          </cell>
          <cell r="AA5">
            <v>505.7</v>
          </cell>
          <cell r="AL5">
            <v>0</v>
          </cell>
        </row>
        <row r="6">
          <cell r="G6" t="str">
            <v>VIGILANTE ARMADO - 220 H</v>
          </cell>
          <cell r="O6">
            <v>30</v>
          </cell>
          <cell r="Q6">
            <v>23</v>
          </cell>
          <cell r="AA6">
            <v>505.7</v>
          </cell>
          <cell r="AL6">
            <v>0</v>
          </cell>
        </row>
        <row r="7">
          <cell r="G7" t="str">
            <v>VIGILANTE ARMADO - 220 H</v>
          </cell>
          <cell r="O7">
            <v>30</v>
          </cell>
          <cell r="Q7">
            <v>20</v>
          </cell>
          <cell r="AA7">
            <v>439.74</v>
          </cell>
          <cell r="AL7">
            <v>0</v>
          </cell>
        </row>
        <row r="8">
          <cell r="G8" t="str">
            <v>VIGILANTE ARMADO - 220 H</v>
          </cell>
          <cell r="O8">
            <v>30</v>
          </cell>
          <cell r="Q8">
            <v>20</v>
          </cell>
          <cell r="AA8">
            <v>439.74</v>
          </cell>
          <cell r="AL8">
            <v>0</v>
          </cell>
        </row>
        <row r="9">
          <cell r="G9" t="str">
            <v>VIGILANTE ARMADO - 220 H</v>
          </cell>
          <cell r="O9">
            <v>26</v>
          </cell>
          <cell r="Q9">
            <v>18</v>
          </cell>
          <cell r="AA9">
            <v>395.77</v>
          </cell>
          <cell r="AL9">
            <v>30.35</v>
          </cell>
        </row>
        <row r="10">
          <cell r="G10" t="str">
            <v>VIGILANTE ARMADO - 220 H</v>
          </cell>
          <cell r="O10">
            <v>4</v>
          </cell>
          <cell r="Q10">
            <v>4</v>
          </cell>
          <cell r="AA10">
            <v>87.95</v>
          </cell>
          <cell r="AL10">
            <v>0</v>
          </cell>
        </row>
        <row r="11">
          <cell r="G11" t="str">
            <v>VIGILANTE ARMADO - 12X36 DIURNO</v>
          </cell>
          <cell r="O11">
            <v>0</v>
          </cell>
          <cell r="Q11">
            <v>0</v>
          </cell>
          <cell r="AA11">
            <v>0</v>
          </cell>
          <cell r="AL11">
            <v>0</v>
          </cell>
        </row>
        <row r="12">
          <cell r="G12" t="str">
            <v>VIGILANTE ARMADO - 12X36 DIURNO</v>
          </cell>
          <cell r="O12">
            <v>30</v>
          </cell>
          <cell r="Q12">
            <v>15</v>
          </cell>
          <cell r="AA12">
            <v>329.8</v>
          </cell>
          <cell r="AL12">
            <v>138.87</v>
          </cell>
        </row>
        <row r="13">
          <cell r="G13" t="str">
            <v>VIGILANTE ARMADO - 12X36 DIURNO</v>
          </cell>
          <cell r="O13">
            <v>30</v>
          </cell>
          <cell r="Q13">
            <v>16</v>
          </cell>
          <cell r="AA13">
            <v>351.79</v>
          </cell>
          <cell r="AL13">
            <v>84.87</v>
          </cell>
        </row>
        <row r="14">
          <cell r="G14" t="str">
            <v>VIGILANTE ARMADO - 220 H</v>
          </cell>
          <cell r="O14">
            <v>10</v>
          </cell>
          <cell r="Q14">
            <v>9</v>
          </cell>
          <cell r="AA14">
            <v>197.88</v>
          </cell>
          <cell r="AL14">
            <v>118.29</v>
          </cell>
        </row>
        <row r="15">
          <cell r="G15" t="str">
            <v>VIGILANTE ARMADO - 220 H</v>
          </cell>
          <cell r="O15">
            <v>20</v>
          </cell>
          <cell r="Q15">
            <v>12</v>
          </cell>
          <cell r="AA15">
            <v>263.83999999999997</v>
          </cell>
          <cell r="AL15">
            <v>0</v>
          </cell>
        </row>
        <row r="16">
          <cell r="G16" t="str">
            <v>VIGILANTE ARMADO - 12X36 DIURNO</v>
          </cell>
          <cell r="O16">
            <v>30</v>
          </cell>
          <cell r="Q16">
            <v>16</v>
          </cell>
          <cell r="AA16">
            <v>351.79</v>
          </cell>
          <cell r="AL16">
            <v>0</v>
          </cell>
        </row>
        <row r="17">
          <cell r="G17" t="str">
            <v>VIGILANTE ARMADO - 220 H</v>
          </cell>
          <cell r="O17">
            <v>30</v>
          </cell>
          <cell r="Q17">
            <v>21</v>
          </cell>
          <cell r="AA17">
            <v>461.73</v>
          </cell>
          <cell r="AL17">
            <v>0</v>
          </cell>
        </row>
        <row r="18">
          <cell r="G18" t="str">
            <v>VIGILANTE ARMADO - 12X36 DIURNO</v>
          </cell>
          <cell r="O18">
            <v>30</v>
          </cell>
          <cell r="Q18">
            <v>15</v>
          </cell>
          <cell r="AA18">
            <v>329.8</v>
          </cell>
          <cell r="AL18">
            <v>0</v>
          </cell>
        </row>
        <row r="19">
          <cell r="G19" t="str">
            <v>VIGILANTE ARMADO - 220 H</v>
          </cell>
          <cell r="O19">
            <v>30</v>
          </cell>
          <cell r="Q19">
            <v>21</v>
          </cell>
          <cell r="AA19">
            <v>461.73</v>
          </cell>
          <cell r="AL19">
            <v>246.87</v>
          </cell>
        </row>
        <row r="20">
          <cell r="G20" t="str">
            <v>VIGILANTE ARMADO - 12X36 DIURNO</v>
          </cell>
          <cell r="O20">
            <v>30</v>
          </cell>
          <cell r="Q20">
            <v>15</v>
          </cell>
          <cell r="AA20">
            <v>329.8</v>
          </cell>
          <cell r="AL20">
            <v>0</v>
          </cell>
        </row>
        <row r="21">
          <cell r="G21" t="str">
            <v>VIGILANTE ARMADO - 12X36 DIURNO</v>
          </cell>
          <cell r="O21">
            <v>10</v>
          </cell>
          <cell r="Q21">
            <v>6</v>
          </cell>
          <cell r="AA21">
            <v>131.91999999999999</v>
          </cell>
          <cell r="AL21">
            <v>70.290000000000006</v>
          </cell>
        </row>
        <row r="22">
          <cell r="G22" t="str">
            <v>VIGILANTE ARMADO - 12X36 DIURNO</v>
          </cell>
          <cell r="O22">
            <v>19</v>
          </cell>
          <cell r="Q22">
            <v>9</v>
          </cell>
          <cell r="AA22">
            <v>197.88</v>
          </cell>
          <cell r="AL22">
            <v>0</v>
          </cell>
        </row>
        <row r="23">
          <cell r="G23" t="str">
            <v>VIGILANTE ARMADO - 12X36 DIURNO</v>
          </cell>
          <cell r="O23">
            <v>1</v>
          </cell>
          <cell r="Q23">
            <v>1</v>
          </cell>
          <cell r="AA23">
            <v>21.99</v>
          </cell>
          <cell r="AL23">
            <v>0</v>
          </cell>
        </row>
        <row r="24">
          <cell r="G24" t="str">
            <v>VIGILANTE ARMADO - 220 H</v>
          </cell>
          <cell r="O24">
            <v>26</v>
          </cell>
          <cell r="Q24">
            <v>17</v>
          </cell>
          <cell r="AA24">
            <v>373.78</v>
          </cell>
          <cell r="AL24">
            <v>192.35</v>
          </cell>
        </row>
        <row r="25">
          <cell r="G25" t="str">
            <v>VIGILANTE ARMADO - 220 H</v>
          </cell>
          <cell r="O25">
            <v>2</v>
          </cell>
          <cell r="Q25">
            <v>2</v>
          </cell>
          <cell r="AA25">
            <v>43.97</v>
          </cell>
          <cell r="AL25">
            <v>0</v>
          </cell>
        </row>
        <row r="26">
          <cell r="G26" t="str">
            <v>VIGILANTE ARMADO - 220 H</v>
          </cell>
          <cell r="O26">
            <v>2</v>
          </cell>
          <cell r="Q26">
            <v>2</v>
          </cell>
          <cell r="AA26">
            <v>43.97</v>
          </cell>
          <cell r="AL26">
            <v>0</v>
          </cell>
        </row>
        <row r="27">
          <cell r="G27" t="str">
            <v>VIGILANTE ARMADO - 12X36 NOTURNO</v>
          </cell>
          <cell r="O27">
            <v>28</v>
          </cell>
          <cell r="Q27">
            <v>14</v>
          </cell>
          <cell r="AA27">
            <v>307.82</v>
          </cell>
          <cell r="AL27">
            <v>0</v>
          </cell>
        </row>
        <row r="28">
          <cell r="G28" t="str">
            <v>VIGILANTE ARMADO - 12X36 NOTURNO</v>
          </cell>
          <cell r="O28">
            <v>1</v>
          </cell>
          <cell r="Q28">
            <v>1</v>
          </cell>
          <cell r="AA28">
            <v>21.99</v>
          </cell>
          <cell r="AL28">
            <v>0</v>
          </cell>
        </row>
        <row r="29">
          <cell r="G29" t="str">
            <v>VIGILANTE ARMADO - 12X36 NOTURNO</v>
          </cell>
          <cell r="O29">
            <v>1</v>
          </cell>
          <cell r="Q29">
            <v>1</v>
          </cell>
          <cell r="AA29">
            <v>21.99</v>
          </cell>
          <cell r="AL29">
            <v>0</v>
          </cell>
        </row>
        <row r="30">
          <cell r="G30" t="str">
            <v>VIGILANTE ARMADO - 12X36 DIURNO</v>
          </cell>
          <cell r="O30">
            <v>29</v>
          </cell>
          <cell r="Q30">
            <v>15</v>
          </cell>
          <cell r="AA30">
            <v>329.8</v>
          </cell>
          <cell r="AL30">
            <v>0</v>
          </cell>
        </row>
        <row r="31">
          <cell r="G31" t="str">
            <v>VIGILANTE ARMADO - 12X36 DIURNO</v>
          </cell>
          <cell r="O31">
            <v>1</v>
          </cell>
          <cell r="Q31">
            <v>1</v>
          </cell>
          <cell r="AA31">
            <v>21.99</v>
          </cell>
          <cell r="AL31">
            <v>0</v>
          </cell>
        </row>
        <row r="32">
          <cell r="G32" t="str">
            <v>VIGILANTE ARMADO - 12X36 NOTURNO</v>
          </cell>
          <cell r="O32">
            <v>30</v>
          </cell>
          <cell r="Q32">
            <v>15</v>
          </cell>
          <cell r="AA32">
            <v>329.8</v>
          </cell>
          <cell r="AL32">
            <v>138.87</v>
          </cell>
        </row>
        <row r="33">
          <cell r="G33" t="str">
            <v>VIGILANTE ARMADO - 12X36 NOTURNO</v>
          </cell>
          <cell r="O33">
            <v>30</v>
          </cell>
          <cell r="Q33">
            <v>15</v>
          </cell>
          <cell r="AA33">
            <v>329.8</v>
          </cell>
          <cell r="AL33">
            <v>138.87</v>
          </cell>
        </row>
        <row r="34">
          <cell r="G34" t="str">
            <v>VIGILANTE ARMADO - 12X36 DIURNO</v>
          </cell>
          <cell r="O34">
            <v>30</v>
          </cell>
          <cell r="Q34">
            <v>15</v>
          </cell>
          <cell r="AA34">
            <v>329.8</v>
          </cell>
          <cell r="AL34">
            <v>0</v>
          </cell>
        </row>
        <row r="35">
          <cell r="G35" t="str">
            <v>VIGILANTE ARMADO - 12X36 NOTURNO</v>
          </cell>
          <cell r="O35">
            <v>30</v>
          </cell>
          <cell r="Q35">
            <v>16</v>
          </cell>
          <cell r="AA35">
            <v>351.79</v>
          </cell>
          <cell r="AL35">
            <v>156.87</v>
          </cell>
        </row>
        <row r="36">
          <cell r="G36" t="str">
            <v>VIGILANTE ARMADO - 12X36 DIURNO</v>
          </cell>
          <cell r="O36">
            <v>30</v>
          </cell>
          <cell r="Q36">
            <v>15</v>
          </cell>
          <cell r="AA36">
            <v>329.8</v>
          </cell>
          <cell r="AL36">
            <v>0</v>
          </cell>
        </row>
        <row r="37">
          <cell r="G37" t="str">
            <v>VIGILANTE ARMADO - 220 H</v>
          </cell>
          <cell r="O37">
            <v>30</v>
          </cell>
          <cell r="Q37">
            <v>21</v>
          </cell>
          <cell r="AA37">
            <v>461.73</v>
          </cell>
          <cell r="AL37">
            <v>246.87</v>
          </cell>
        </row>
        <row r="38">
          <cell r="G38" t="str">
            <v>VIGILANTE ARMADO - 12X36 DIURNO</v>
          </cell>
          <cell r="O38">
            <v>30</v>
          </cell>
          <cell r="Q38">
            <v>16</v>
          </cell>
          <cell r="AA38">
            <v>351.79</v>
          </cell>
          <cell r="AL38">
            <v>0</v>
          </cell>
        </row>
        <row r="39">
          <cell r="G39" t="str">
            <v>VIGILANTE ARMADO - 12X36 DIURNO</v>
          </cell>
          <cell r="O39">
            <v>30</v>
          </cell>
          <cell r="Q39">
            <v>15</v>
          </cell>
          <cell r="AA39">
            <v>329.8</v>
          </cell>
          <cell r="AL39">
            <v>0</v>
          </cell>
        </row>
        <row r="40">
          <cell r="G40" t="str">
            <v>VIGILANTE ARMADO - 220 H</v>
          </cell>
          <cell r="O40">
            <v>30</v>
          </cell>
          <cell r="Q40">
            <v>21</v>
          </cell>
          <cell r="AA40">
            <v>461.73</v>
          </cell>
          <cell r="AL40">
            <v>152.37</v>
          </cell>
        </row>
        <row r="41">
          <cell r="G41" t="str">
            <v>VIGILANTE ARMADO - 12X36 DIURNO</v>
          </cell>
          <cell r="O41">
            <v>30</v>
          </cell>
          <cell r="Q41">
            <v>16</v>
          </cell>
          <cell r="AA41">
            <v>351.79</v>
          </cell>
          <cell r="AL41">
            <v>0</v>
          </cell>
        </row>
        <row r="42">
          <cell r="G42" t="str">
            <v>VIGILANTE ARMADO - 220 H</v>
          </cell>
          <cell r="O42">
            <v>30</v>
          </cell>
          <cell r="Q42">
            <v>21</v>
          </cell>
          <cell r="AA42">
            <v>461.73</v>
          </cell>
          <cell r="AL42">
            <v>57.87</v>
          </cell>
        </row>
        <row r="43">
          <cell r="G43" t="str">
            <v>VIGILANTE ARMADO - 12X36 NOTURNO</v>
          </cell>
          <cell r="O43">
            <v>22</v>
          </cell>
          <cell r="Q43">
            <v>11</v>
          </cell>
          <cell r="AA43">
            <v>241.86</v>
          </cell>
          <cell r="AL43">
            <v>0</v>
          </cell>
        </row>
        <row r="44">
          <cell r="G44" t="str">
            <v>VIGILANTE ARMADO - 12X36 NOTURNO</v>
          </cell>
          <cell r="O44">
            <v>9</v>
          </cell>
          <cell r="Q44">
            <v>5</v>
          </cell>
          <cell r="AA44">
            <v>109.93</v>
          </cell>
          <cell r="AL44">
            <v>0</v>
          </cell>
        </row>
        <row r="45">
          <cell r="G45" t="str">
            <v>VIGILANTE ARMADO - 12X36 DIURNO</v>
          </cell>
          <cell r="O45">
            <v>10</v>
          </cell>
          <cell r="Q45">
            <v>5</v>
          </cell>
          <cell r="AA45">
            <v>109.93</v>
          </cell>
          <cell r="AL45">
            <v>0</v>
          </cell>
        </row>
        <row r="46">
          <cell r="G46" t="str">
            <v>VIGILANTE ARMADO - 12X36 DIURNO</v>
          </cell>
          <cell r="O46">
            <v>17</v>
          </cell>
          <cell r="Q46">
            <v>10</v>
          </cell>
          <cell r="AA46">
            <v>219.87</v>
          </cell>
          <cell r="AL46">
            <v>0</v>
          </cell>
        </row>
        <row r="47">
          <cell r="G47" t="str">
            <v>VIGILANTE ARMADO - 12X36 DIURNO</v>
          </cell>
          <cell r="O47">
            <v>5</v>
          </cell>
          <cell r="Q47">
            <v>3</v>
          </cell>
          <cell r="AA47">
            <v>65.959999999999994</v>
          </cell>
          <cell r="AL47">
            <v>0</v>
          </cell>
        </row>
        <row r="48">
          <cell r="G48" t="str">
            <v>VIGILANTE ARMADO - 12X36 DIURNO</v>
          </cell>
          <cell r="O48">
            <v>30</v>
          </cell>
          <cell r="Q48">
            <v>16</v>
          </cell>
          <cell r="AA48">
            <v>351.79</v>
          </cell>
          <cell r="AL48">
            <v>0</v>
          </cell>
        </row>
        <row r="49">
          <cell r="G49" t="str">
            <v>VIGILANTE ARMADO - 12X36 NOTURNO</v>
          </cell>
          <cell r="O49">
            <v>30</v>
          </cell>
          <cell r="Q49">
            <v>15</v>
          </cell>
          <cell r="AA49">
            <v>329.8</v>
          </cell>
          <cell r="AL49">
            <v>0</v>
          </cell>
        </row>
        <row r="50">
          <cell r="G50" t="str">
            <v>VIGILANTE ARMADO - 220 H</v>
          </cell>
          <cell r="O50">
            <v>30</v>
          </cell>
          <cell r="Q50">
            <v>21</v>
          </cell>
          <cell r="AA50">
            <v>461.73</v>
          </cell>
          <cell r="AL50">
            <v>217.47</v>
          </cell>
        </row>
        <row r="51">
          <cell r="G51" t="str">
            <v>VIGILANTE ARMADO - 12X36 NOTURNO</v>
          </cell>
          <cell r="O51">
            <v>30</v>
          </cell>
          <cell r="Q51">
            <v>16</v>
          </cell>
          <cell r="AA51">
            <v>351.79</v>
          </cell>
          <cell r="AL51">
            <v>0</v>
          </cell>
        </row>
        <row r="52">
          <cell r="G52" t="str">
            <v>VIGILANTE ARMADO - 12X36 DIURNO</v>
          </cell>
          <cell r="O52">
            <v>1</v>
          </cell>
          <cell r="Q52">
            <v>0</v>
          </cell>
          <cell r="AA52">
            <v>0</v>
          </cell>
          <cell r="AL52">
            <v>0</v>
          </cell>
        </row>
        <row r="53">
          <cell r="G53" t="str">
            <v>VIGILANTE ARMADO - 12X36 DIURNO</v>
          </cell>
          <cell r="O53">
            <v>29</v>
          </cell>
          <cell r="Q53">
            <v>15</v>
          </cell>
          <cell r="AA53">
            <v>329.8</v>
          </cell>
          <cell r="AL53">
            <v>0</v>
          </cell>
        </row>
        <row r="54">
          <cell r="G54" t="str">
            <v>VIGILANTE ARMADO - 12X36 NOTURNO</v>
          </cell>
          <cell r="O54">
            <v>28</v>
          </cell>
          <cell r="Q54">
            <v>13</v>
          </cell>
          <cell r="AA54">
            <v>285.83</v>
          </cell>
          <cell r="AL54">
            <v>111.61</v>
          </cell>
        </row>
        <row r="55">
          <cell r="G55" t="str">
            <v>VIGILANTE ARMADO - 12X36 NOTURNO</v>
          </cell>
          <cell r="O55">
            <v>2</v>
          </cell>
          <cell r="Q55">
            <v>2</v>
          </cell>
          <cell r="AA55">
            <v>43.97</v>
          </cell>
          <cell r="AL55">
            <v>0</v>
          </cell>
        </row>
        <row r="56">
          <cell r="G56" t="str">
            <v>VIGILANTE ARMADO - 12X36 DIURNO</v>
          </cell>
          <cell r="O56">
            <v>30</v>
          </cell>
          <cell r="Q56">
            <v>16</v>
          </cell>
          <cell r="AA56">
            <v>351.79</v>
          </cell>
          <cell r="AL56">
            <v>0</v>
          </cell>
        </row>
        <row r="57">
          <cell r="G57" t="str">
            <v>VIGILANTE ARMADO - 12X36 NOTURNO</v>
          </cell>
          <cell r="O57">
            <v>2</v>
          </cell>
          <cell r="Q57">
            <v>1</v>
          </cell>
          <cell r="AA57">
            <v>21.99</v>
          </cell>
          <cell r="AL57">
            <v>16.86</v>
          </cell>
        </row>
        <row r="58">
          <cell r="G58" t="str">
            <v>VIGILANTE ARMADO - 12X36 NOTURNO</v>
          </cell>
          <cell r="O58">
            <v>28</v>
          </cell>
          <cell r="Q58">
            <v>15</v>
          </cell>
          <cell r="AA58">
            <v>329.8</v>
          </cell>
          <cell r="AL58">
            <v>0</v>
          </cell>
        </row>
        <row r="59">
          <cell r="G59" t="str">
            <v>VIGILANTE ARMADO - 12X36 NOTURNO</v>
          </cell>
          <cell r="O59">
            <v>3</v>
          </cell>
          <cell r="Q59">
            <v>2</v>
          </cell>
          <cell r="AA59">
            <v>43.97</v>
          </cell>
          <cell r="AL59">
            <v>0</v>
          </cell>
        </row>
        <row r="60">
          <cell r="G60" t="str">
            <v>VIGILANTE ARMADO - 12X36 NOTURNO</v>
          </cell>
          <cell r="O60">
            <v>30</v>
          </cell>
          <cell r="Q60">
            <v>15</v>
          </cell>
          <cell r="AA60">
            <v>329.8</v>
          </cell>
          <cell r="AL60">
            <v>138.87</v>
          </cell>
        </row>
        <row r="61">
          <cell r="G61" t="str">
            <v>VIGILANTE ARMADO - 12X36 DIURNO</v>
          </cell>
          <cell r="O61">
            <v>29</v>
          </cell>
          <cell r="Q61">
            <v>15</v>
          </cell>
          <cell r="AA61">
            <v>329.8</v>
          </cell>
          <cell r="AL61">
            <v>0</v>
          </cell>
        </row>
        <row r="62">
          <cell r="G62" t="str">
            <v>VIGILANTE ARMADO - 12X36 DIURNO</v>
          </cell>
          <cell r="O62">
            <v>1</v>
          </cell>
          <cell r="Q62">
            <v>1</v>
          </cell>
          <cell r="AA62">
            <v>21.99</v>
          </cell>
          <cell r="AL62">
            <v>0</v>
          </cell>
        </row>
        <row r="63">
          <cell r="G63" t="str">
            <v>VIGILANTE ARMADO - 12X36 DIURNO</v>
          </cell>
          <cell r="O63">
            <v>29</v>
          </cell>
          <cell r="Q63">
            <v>14</v>
          </cell>
          <cell r="AA63">
            <v>307.82</v>
          </cell>
          <cell r="AL63">
            <v>125.24</v>
          </cell>
        </row>
        <row r="64">
          <cell r="G64" t="str">
            <v>VIGILANTE ARMADO - 12X36 DIURNO</v>
          </cell>
          <cell r="O64">
            <v>1</v>
          </cell>
          <cell r="Q64">
            <v>1</v>
          </cell>
          <cell r="AA64">
            <v>21.99</v>
          </cell>
          <cell r="AL64">
            <v>0</v>
          </cell>
        </row>
        <row r="65">
          <cell r="G65" t="str">
            <v>VIGILANTE ARMADO - 220 H</v>
          </cell>
          <cell r="O65">
            <v>27</v>
          </cell>
          <cell r="Q65">
            <v>18</v>
          </cell>
          <cell r="AA65">
            <v>395.77</v>
          </cell>
          <cell r="AL65">
            <v>310.38</v>
          </cell>
        </row>
        <row r="66">
          <cell r="G66" t="str">
            <v>VIGILANTE ARMADO - 220 H</v>
          </cell>
          <cell r="O66">
            <v>4</v>
          </cell>
          <cell r="Q66">
            <v>4</v>
          </cell>
          <cell r="AA66">
            <v>87.95</v>
          </cell>
          <cell r="AL66">
            <v>18.52</v>
          </cell>
        </row>
        <row r="67">
          <cell r="G67" t="str">
            <v>VIGILANTE ARMADO - 12X36 NOTURNO</v>
          </cell>
          <cell r="O67">
            <v>7</v>
          </cell>
          <cell r="Q67">
            <v>3</v>
          </cell>
          <cell r="AA67">
            <v>65.959999999999994</v>
          </cell>
          <cell r="AL67">
            <v>0</v>
          </cell>
        </row>
        <row r="68">
          <cell r="G68" t="str">
            <v>VIGILANTE ARMADO - 12X36 NOTURNO</v>
          </cell>
          <cell r="O68">
            <v>0</v>
          </cell>
          <cell r="Q68">
            <v>0</v>
          </cell>
          <cell r="AA68">
            <v>0</v>
          </cell>
          <cell r="AL68">
            <v>0</v>
          </cell>
        </row>
        <row r="69">
          <cell r="G69" t="str">
            <v>VIGILANTE ARMADO - 12X36 NOTURNO</v>
          </cell>
          <cell r="O69">
            <v>23</v>
          </cell>
          <cell r="Q69">
            <v>11</v>
          </cell>
          <cell r="AA69">
            <v>241.86</v>
          </cell>
          <cell r="AL69">
            <v>0</v>
          </cell>
        </row>
        <row r="70">
          <cell r="G70" t="str">
            <v>VIGILANTE ARMADO - 12X36 NOTURNO</v>
          </cell>
          <cell r="O70">
            <v>1</v>
          </cell>
          <cell r="Q70">
            <v>1</v>
          </cell>
          <cell r="AA70">
            <v>21.99</v>
          </cell>
          <cell r="AL70">
            <v>0</v>
          </cell>
        </row>
        <row r="71">
          <cell r="G71" t="str">
            <v>VIGILANTE ARMADO - 12X36 DIURNO</v>
          </cell>
          <cell r="O71">
            <v>10</v>
          </cell>
          <cell r="Q71">
            <v>5</v>
          </cell>
          <cell r="AA71">
            <v>109.93</v>
          </cell>
          <cell r="AL71">
            <v>0</v>
          </cell>
        </row>
        <row r="72">
          <cell r="G72" t="str">
            <v>VIGILANTE ARMADO - 12X36 DIURNO</v>
          </cell>
          <cell r="O72">
            <v>20</v>
          </cell>
          <cell r="Q72">
            <v>10</v>
          </cell>
          <cell r="AA72">
            <v>219.87</v>
          </cell>
          <cell r="AL72">
            <v>0</v>
          </cell>
        </row>
        <row r="73">
          <cell r="G73" t="str">
            <v>VIGILANTE ARMADO - 12X36 NOTURNO</v>
          </cell>
          <cell r="O73">
            <v>30</v>
          </cell>
          <cell r="Q73">
            <v>16</v>
          </cell>
          <cell r="AA73">
            <v>351.79</v>
          </cell>
          <cell r="AL73">
            <v>243.27</v>
          </cell>
        </row>
        <row r="74">
          <cell r="G74" t="str">
            <v>VIGILANTE ARMADO - 12X36 NOTURNO</v>
          </cell>
          <cell r="O74">
            <v>28</v>
          </cell>
          <cell r="Q74">
            <v>13</v>
          </cell>
          <cell r="AA74">
            <v>285.83</v>
          </cell>
          <cell r="AL74">
            <v>0</v>
          </cell>
        </row>
        <row r="75">
          <cell r="G75" t="str">
            <v>VIGILANTE ARMADO - 12X36 NOTURNO</v>
          </cell>
          <cell r="O75">
            <v>2</v>
          </cell>
          <cell r="Q75">
            <v>2</v>
          </cell>
          <cell r="AA75">
            <v>43.97</v>
          </cell>
          <cell r="AL75">
            <v>0</v>
          </cell>
        </row>
        <row r="76">
          <cell r="G76" t="str">
            <v>VIGILANTE ARMADO - 12X36 DIURNO</v>
          </cell>
          <cell r="O76">
            <v>30</v>
          </cell>
          <cell r="Q76">
            <v>16</v>
          </cell>
          <cell r="AA76">
            <v>351.79</v>
          </cell>
          <cell r="AL76">
            <v>0</v>
          </cell>
        </row>
        <row r="77">
          <cell r="G77" t="str">
            <v>VIGILANTE ARMADO - 12X36 NOTURNO</v>
          </cell>
          <cell r="O77">
            <v>30</v>
          </cell>
          <cell r="Q77">
            <v>16</v>
          </cell>
          <cell r="AA77">
            <v>351.79</v>
          </cell>
          <cell r="AL77">
            <v>0</v>
          </cell>
        </row>
        <row r="78">
          <cell r="G78" t="str">
            <v>VIGILANTE ARMADO - 220 H</v>
          </cell>
          <cell r="O78">
            <v>29</v>
          </cell>
          <cell r="Q78">
            <v>20</v>
          </cell>
          <cell r="AA78">
            <v>439.74</v>
          </cell>
          <cell r="AL78">
            <v>0</v>
          </cell>
        </row>
        <row r="79">
          <cell r="G79" t="str">
            <v>VIGILANTE ARMADO - 220 H</v>
          </cell>
          <cell r="O79">
            <v>1</v>
          </cell>
          <cell r="Q79">
            <v>1</v>
          </cell>
          <cell r="AA79">
            <v>21.99</v>
          </cell>
          <cell r="AL79">
            <v>23.53</v>
          </cell>
        </row>
        <row r="80">
          <cell r="G80" t="str">
            <v>VIGILANTE ARMADO - 12X36 DIURNO</v>
          </cell>
          <cell r="O80">
            <v>30</v>
          </cell>
          <cell r="Q80">
            <v>16</v>
          </cell>
          <cell r="AA80">
            <v>351.79</v>
          </cell>
          <cell r="AL80">
            <v>0</v>
          </cell>
        </row>
        <row r="81">
          <cell r="G81" t="str">
            <v>VIGILANTE ARMADO - 12X36 DIURNO</v>
          </cell>
          <cell r="O81">
            <v>30</v>
          </cell>
          <cell r="Q81">
            <v>15</v>
          </cell>
          <cell r="AA81">
            <v>329.8</v>
          </cell>
          <cell r="AL81">
            <v>0</v>
          </cell>
        </row>
        <row r="82">
          <cell r="G82" t="str">
            <v>VIGILANTE ARMADO - 220 H</v>
          </cell>
          <cell r="O82">
            <v>26</v>
          </cell>
          <cell r="Q82">
            <v>19</v>
          </cell>
          <cell r="AA82">
            <v>417.75</v>
          </cell>
          <cell r="AL82">
            <v>0</v>
          </cell>
        </row>
        <row r="83">
          <cell r="G83" t="str">
            <v>VIGILANTE ARMADO - 220 H</v>
          </cell>
          <cell r="O83">
            <v>4</v>
          </cell>
          <cell r="Q83">
            <v>4</v>
          </cell>
          <cell r="AA83">
            <v>87.95</v>
          </cell>
          <cell r="AL83">
            <v>0</v>
          </cell>
        </row>
        <row r="84">
          <cell r="G84" t="str">
            <v>VIGILANTE ARMADO - 12X36 DIURNO</v>
          </cell>
          <cell r="O84">
            <v>30</v>
          </cell>
          <cell r="Q84">
            <v>16</v>
          </cell>
          <cell r="AA84">
            <v>351.79</v>
          </cell>
          <cell r="AL84">
            <v>16.39</v>
          </cell>
        </row>
        <row r="85">
          <cell r="G85" t="str">
            <v>VIGILANTE ARMADO - 12X36 DIURNO</v>
          </cell>
          <cell r="O85">
            <v>30</v>
          </cell>
          <cell r="Q85">
            <v>15</v>
          </cell>
          <cell r="AA85">
            <v>329.8</v>
          </cell>
          <cell r="AL85">
            <v>0</v>
          </cell>
        </row>
        <row r="86">
          <cell r="G86" t="str">
            <v>VIGILANTE ARMADO - 220 H</v>
          </cell>
          <cell r="O86">
            <v>1</v>
          </cell>
          <cell r="Q86">
            <v>2</v>
          </cell>
          <cell r="AA86">
            <v>43.97</v>
          </cell>
          <cell r="AL86">
            <v>0</v>
          </cell>
        </row>
        <row r="87">
          <cell r="G87" t="str">
            <v>VIGILANTE ARMADO - 220 H</v>
          </cell>
          <cell r="O87">
            <v>29</v>
          </cell>
          <cell r="Q87">
            <v>21</v>
          </cell>
          <cell r="AA87">
            <v>461.73</v>
          </cell>
          <cell r="AL87">
            <v>0</v>
          </cell>
        </row>
        <row r="88">
          <cell r="G88" t="str">
            <v>VIGILANTE ARMADO - 220 H</v>
          </cell>
          <cell r="O88">
            <v>30</v>
          </cell>
          <cell r="Q88">
            <v>23</v>
          </cell>
          <cell r="AA88">
            <v>505.7</v>
          </cell>
          <cell r="AL88">
            <v>0</v>
          </cell>
        </row>
        <row r="89">
          <cell r="G89" t="str">
            <v>VIGILANTE ARMADO - 220 H</v>
          </cell>
          <cell r="O89">
            <v>30</v>
          </cell>
          <cell r="Q89">
            <v>23</v>
          </cell>
          <cell r="AA89">
            <v>505.7</v>
          </cell>
          <cell r="AL89">
            <v>0</v>
          </cell>
        </row>
        <row r="90">
          <cell r="G90" t="str">
            <v>VIGILANTE ARMADO - 12X36 NOTURNO</v>
          </cell>
          <cell r="O90">
            <v>30</v>
          </cell>
          <cell r="Q90">
            <v>15</v>
          </cell>
          <cell r="AA90">
            <v>329.8</v>
          </cell>
          <cell r="AL90">
            <v>0</v>
          </cell>
        </row>
        <row r="91">
          <cell r="G91" t="str">
            <v>VIGILANTE ARMADO - 12X36 NOTURNO</v>
          </cell>
          <cell r="O91">
            <v>28</v>
          </cell>
          <cell r="Q91">
            <v>14</v>
          </cell>
          <cell r="AA91">
            <v>307.82</v>
          </cell>
          <cell r="AL91">
            <v>0</v>
          </cell>
        </row>
        <row r="92">
          <cell r="G92" t="str">
            <v>VIGILANTE ARMADO - 12X36 NOTURNO</v>
          </cell>
          <cell r="O92">
            <v>2</v>
          </cell>
          <cell r="Q92">
            <v>2</v>
          </cell>
          <cell r="AA92">
            <v>43.97</v>
          </cell>
          <cell r="AL92">
            <v>0</v>
          </cell>
        </row>
        <row r="93">
          <cell r="G93" t="str">
            <v>VIGILANTE ARMADO - 12X36 DIURNO</v>
          </cell>
          <cell r="O93">
            <v>30</v>
          </cell>
          <cell r="Q93">
            <v>16</v>
          </cell>
          <cell r="AA93">
            <v>351.79</v>
          </cell>
          <cell r="AL93">
            <v>73.67</v>
          </cell>
        </row>
        <row r="94">
          <cell r="G94" t="str">
            <v>VIGILANTE ARMADO - 12X36 DIURNO</v>
          </cell>
          <cell r="O94">
            <v>30</v>
          </cell>
          <cell r="Q94">
            <v>15</v>
          </cell>
          <cell r="AA94">
            <v>329.8</v>
          </cell>
          <cell r="AL94">
            <v>3.87</v>
          </cell>
        </row>
        <row r="95">
          <cell r="G95" t="str">
            <v>VIGILANTE ARMADO - 220 H</v>
          </cell>
          <cell r="O95">
            <v>28</v>
          </cell>
          <cell r="Q95">
            <v>19</v>
          </cell>
          <cell r="AA95">
            <v>417.75</v>
          </cell>
          <cell r="AL95">
            <v>0</v>
          </cell>
        </row>
        <row r="96">
          <cell r="G96" t="str">
            <v>VIGILANTE ARMADO - 220 H</v>
          </cell>
          <cell r="O96">
            <v>2</v>
          </cell>
          <cell r="Q96">
            <v>2</v>
          </cell>
          <cell r="AA96">
            <v>43.97</v>
          </cell>
          <cell r="AL96">
            <v>0</v>
          </cell>
        </row>
        <row r="97">
          <cell r="G97" t="str">
            <v>VIGILANTE ARMADO - 12X36 NOTURNO</v>
          </cell>
          <cell r="O97">
            <v>30</v>
          </cell>
          <cell r="Q97">
            <v>16</v>
          </cell>
          <cell r="AA97">
            <v>351.79</v>
          </cell>
          <cell r="AL97">
            <v>0</v>
          </cell>
        </row>
        <row r="98">
          <cell r="G98" t="str">
            <v>VIGILANTE ARMADO - 12X36 NOTURNO</v>
          </cell>
          <cell r="O98">
            <v>30</v>
          </cell>
          <cell r="Q98">
            <v>15</v>
          </cell>
          <cell r="AA98">
            <v>329.8</v>
          </cell>
          <cell r="AL98">
            <v>0</v>
          </cell>
        </row>
        <row r="99">
          <cell r="G99" t="str">
            <v>VIGILANTE ARMADO - 12X36 DIURNO</v>
          </cell>
          <cell r="O99">
            <v>30</v>
          </cell>
          <cell r="Q99">
            <v>16</v>
          </cell>
          <cell r="AA99">
            <v>351.79</v>
          </cell>
          <cell r="AL99">
            <v>0</v>
          </cell>
        </row>
        <row r="100">
          <cell r="G100" t="str">
            <v>VIGILANTE ARMADO - 12X36 DIURNO</v>
          </cell>
          <cell r="O100">
            <v>29</v>
          </cell>
          <cell r="Q100">
            <v>14</v>
          </cell>
          <cell r="AA100">
            <v>307.82</v>
          </cell>
          <cell r="AL100">
            <v>0</v>
          </cell>
        </row>
        <row r="101">
          <cell r="G101" t="str">
            <v>VIGILANTE ARMADO - 12X36 DIURNO</v>
          </cell>
          <cell r="O101">
            <v>1</v>
          </cell>
          <cell r="Q101">
            <v>1</v>
          </cell>
          <cell r="AA101">
            <v>21.99</v>
          </cell>
          <cell r="AL101">
            <v>0</v>
          </cell>
        </row>
        <row r="102">
          <cell r="G102" t="str">
            <v>VIGILANTE ARMADO - 220 H</v>
          </cell>
          <cell r="O102">
            <v>30</v>
          </cell>
          <cell r="Q102">
            <v>21</v>
          </cell>
          <cell r="AA102">
            <v>461.73</v>
          </cell>
          <cell r="AL102">
            <v>0</v>
          </cell>
        </row>
        <row r="103">
          <cell r="G103" t="str">
            <v>VIGILANTE ARMADO - 220 H</v>
          </cell>
          <cell r="O103">
            <v>25</v>
          </cell>
          <cell r="Q103">
            <v>18</v>
          </cell>
          <cell r="AA103">
            <v>395.77</v>
          </cell>
          <cell r="AL103">
            <v>0</v>
          </cell>
        </row>
        <row r="104">
          <cell r="G104" t="str">
            <v>VIGILANTE ARMADO - 220 H</v>
          </cell>
          <cell r="O104">
            <v>1</v>
          </cell>
          <cell r="Q104">
            <v>1</v>
          </cell>
          <cell r="AA104">
            <v>21.99</v>
          </cell>
          <cell r="AL104">
            <v>0</v>
          </cell>
        </row>
        <row r="105">
          <cell r="G105" t="str">
            <v>VIGILANTE ARMADO - 220 H</v>
          </cell>
          <cell r="O105">
            <v>4</v>
          </cell>
          <cell r="Q105">
            <v>4</v>
          </cell>
          <cell r="AA105">
            <v>87.95</v>
          </cell>
          <cell r="AL105">
            <v>0</v>
          </cell>
        </row>
        <row r="106">
          <cell r="G106" t="str">
            <v>VIGILANTE ARMADO - 12X36 DIURNO</v>
          </cell>
          <cell r="O106">
            <v>30</v>
          </cell>
          <cell r="Q106">
            <v>16</v>
          </cell>
          <cell r="AA106">
            <v>351.79</v>
          </cell>
          <cell r="AL106">
            <v>0</v>
          </cell>
        </row>
        <row r="107">
          <cell r="G107" t="str">
            <v>VIGILANTE ARMADO - 12X36 NOTURNO</v>
          </cell>
          <cell r="O107">
            <v>30</v>
          </cell>
          <cell r="Q107">
            <v>16</v>
          </cell>
          <cell r="AA107">
            <v>351.79</v>
          </cell>
          <cell r="AL107">
            <v>0</v>
          </cell>
        </row>
        <row r="108">
          <cell r="G108" t="str">
            <v>VIGILANTE ARMADO - 12X36 DIURNO</v>
          </cell>
          <cell r="O108">
            <v>30</v>
          </cell>
          <cell r="Q108">
            <v>15</v>
          </cell>
          <cell r="AA108">
            <v>329.8</v>
          </cell>
          <cell r="AL108">
            <v>0</v>
          </cell>
        </row>
        <row r="109">
          <cell r="G109" t="str">
            <v>VIGILANTE ARMADO - 12X36 NOTURNO</v>
          </cell>
          <cell r="O109">
            <v>30</v>
          </cell>
          <cell r="Q109">
            <v>15</v>
          </cell>
          <cell r="AA109">
            <v>329.8</v>
          </cell>
          <cell r="AL109">
            <v>0</v>
          </cell>
        </row>
        <row r="110">
          <cell r="G110" t="str">
            <v>VIGILANTE ARMADO - 220 H</v>
          </cell>
          <cell r="O110">
            <v>30</v>
          </cell>
          <cell r="Q110">
            <v>23</v>
          </cell>
          <cell r="AA110">
            <v>505.7</v>
          </cell>
          <cell r="AL110">
            <v>0</v>
          </cell>
        </row>
        <row r="111">
          <cell r="G111" t="str">
            <v>VIGILANTE ARMADO - 220 H</v>
          </cell>
          <cell r="O111">
            <v>30</v>
          </cell>
          <cell r="Q111">
            <v>21</v>
          </cell>
          <cell r="AA111">
            <v>461.73</v>
          </cell>
          <cell r="AL111">
            <v>0</v>
          </cell>
        </row>
        <row r="112">
          <cell r="G112" t="str">
            <v>VIGILANTE ARMADO - 220 H</v>
          </cell>
          <cell r="O112">
            <v>0</v>
          </cell>
          <cell r="Q112">
            <v>0</v>
          </cell>
          <cell r="AA112">
            <v>0</v>
          </cell>
          <cell r="AL112">
            <v>0</v>
          </cell>
        </row>
        <row r="113">
          <cell r="G113" t="str">
            <v>VIGILANTE ARMADO - 220 H</v>
          </cell>
          <cell r="O113">
            <v>30</v>
          </cell>
          <cell r="Q113">
            <v>21</v>
          </cell>
          <cell r="AA113">
            <v>461.73</v>
          </cell>
          <cell r="AL113">
            <v>0</v>
          </cell>
        </row>
        <row r="114">
          <cell r="G114" t="str">
            <v>VIGILANTE ARMADO - 12X36 DIURNO</v>
          </cell>
          <cell r="O114">
            <v>30</v>
          </cell>
          <cell r="Q114">
            <v>16</v>
          </cell>
          <cell r="AA114">
            <v>351.79</v>
          </cell>
          <cell r="AL114">
            <v>0</v>
          </cell>
        </row>
        <row r="115">
          <cell r="G115" t="str">
            <v>VIGILANTE ARMADO - 12X36 DIURNO</v>
          </cell>
          <cell r="O115">
            <v>30</v>
          </cell>
          <cell r="Q115">
            <v>15</v>
          </cell>
          <cell r="AA115">
            <v>329.8</v>
          </cell>
          <cell r="AL115">
            <v>0</v>
          </cell>
        </row>
        <row r="116">
          <cell r="G116" t="str">
            <v>VIGILANTE ARMADO - 12X36 NOTURNO</v>
          </cell>
          <cell r="O116">
            <v>30</v>
          </cell>
          <cell r="Q116">
            <v>16</v>
          </cell>
          <cell r="AA116">
            <v>351.79</v>
          </cell>
          <cell r="AL116">
            <v>0</v>
          </cell>
        </row>
        <row r="117">
          <cell r="G117" t="str">
            <v>VIGILANTE ARMADO - 12X36 NOTURNO</v>
          </cell>
          <cell r="O117">
            <v>29</v>
          </cell>
          <cell r="Q117">
            <v>14</v>
          </cell>
          <cell r="AA117">
            <v>307.82</v>
          </cell>
          <cell r="AL117">
            <v>0</v>
          </cell>
        </row>
        <row r="118">
          <cell r="G118" t="str">
            <v>VIGILANTE ARMADO - 12X36 NOTURNO</v>
          </cell>
          <cell r="O118">
            <v>1</v>
          </cell>
          <cell r="Q118">
            <v>1</v>
          </cell>
          <cell r="AA118">
            <v>21.99</v>
          </cell>
          <cell r="AL118">
            <v>0</v>
          </cell>
        </row>
        <row r="119">
          <cell r="G119" t="str">
            <v>VIGILANTE ARMADO - 220 H</v>
          </cell>
          <cell r="O119">
            <v>30</v>
          </cell>
          <cell r="Q119">
            <v>21</v>
          </cell>
          <cell r="AA119">
            <v>461.73</v>
          </cell>
          <cell r="AL119">
            <v>0</v>
          </cell>
        </row>
        <row r="120">
          <cell r="G120" t="str">
            <v>VIGILANTE ARMADO - 220 H</v>
          </cell>
          <cell r="O120">
            <v>30</v>
          </cell>
          <cell r="Q120">
            <v>23</v>
          </cell>
          <cell r="AA120">
            <v>505.7</v>
          </cell>
          <cell r="AL120">
            <v>0</v>
          </cell>
        </row>
        <row r="121">
          <cell r="G121" t="str">
            <v>VIGILANTE ARMADO - 220 H</v>
          </cell>
          <cell r="O121">
            <v>30</v>
          </cell>
          <cell r="Q121">
            <v>23</v>
          </cell>
          <cell r="AA121">
            <v>505.7</v>
          </cell>
          <cell r="AL121">
            <v>0</v>
          </cell>
        </row>
        <row r="122">
          <cell r="G122" t="str">
            <v>VIGILANTE ARMADO - 220 H</v>
          </cell>
          <cell r="O122">
            <v>26</v>
          </cell>
          <cell r="Q122">
            <v>17</v>
          </cell>
          <cell r="AA122">
            <v>373.78</v>
          </cell>
          <cell r="AL122">
            <v>0</v>
          </cell>
        </row>
        <row r="123">
          <cell r="G123" t="str">
            <v>VIGILANTE ARMADO - 220 H</v>
          </cell>
          <cell r="O123">
            <v>4</v>
          </cell>
          <cell r="Q123">
            <v>4</v>
          </cell>
          <cell r="AA123">
            <v>87.95</v>
          </cell>
          <cell r="AL123">
            <v>0</v>
          </cell>
        </row>
        <row r="124">
          <cell r="G124" t="str">
            <v>VIGILANTE ARMADO - 12X36 NOTURNO</v>
          </cell>
          <cell r="O124">
            <v>30</v>
          </cell>
          <cell r="Q124">
            <v>15</v>
          </cell>
          <cell r="AA124">
            <v>329.8</v>
          </cell>
          <cell r="AL124">
            <v>0</v>
          </cell>
        </row>
        <row r="125">
          <cell r="G125" t="str">
            <v>VIGILANTE ARMADO - 12X36 DIURNO</v>
          </cell>
          <cell r="O125">
            <v>30</v>
          </cell>
          <cell r="Q125">
            <v>15</v>
          </cell>
          <cell r="AA125">
            <v>329.8</v>
          </cell>
          <cell r="AL125">
            <v>0</v>
          </cell>
        </row>
        <row r="126">
          <cell r="G126" t="str">
            <v>VIGILANTE ARMADO - 12X36 NOTURNO</v>
          </cell>
          <cell r="O126">
            <v>30</v>
          </cell>
          <cell r="Q126">
            <v>16</v>
          </cell>
          <cell r="AA126">
            <v>351.79</v>
          </cell>
          <cell r="AL126">
            <v>0</v>
          </cell>
        </row>
        <row r="127">
          <cell r="G127" t="str">
            <v>VIGILANTE ARMADO - 12X36 DIURNO</v>
          </cell>
          <cell r="O127">
            <v>30</v>
          </cell>
          <cell r="Q127">
            <v>16</v>
          </cell>
          <cell r="AA127">
            <v>351.79</v>
          </cell>
          <cell r="AL127">
            <v>0</v>
          </cell>
        </row>
        <row r="128">
          <cell r="G128" t="str">
            <v>VIGILANTE ARMADO - 220 H</v>
          </cell>
          <cell r="O128">
            <v>30</v>
          </cell>
          <cell r="Q128">
            <v>23</v>
          </cell>
          <cell r="AA128">
            <v>505.7</v>
          </cell>
          <cell r="AL128">
            <v>0</v>
          </cell>
        </row>
        <row r="129">
          <cell r="G129" t="str">
            <v>VIGILANTE ARMADO - 220 H</v>
          </cell>
          <cell r="O129">
            <v>30</v>
          </cell>
          <cell r="Q129">
            <v>23</v>
          </cell>
          <cell r="AA129">
            <v>505.7</v>
          </cell>
          <cell r="AL129">
            <v>0</v>
          </cell>
        </row>
        <row r="130">
          <cell r="G130" t="str">
            <v>VIGILANTE ARMADO - 220 H</v>
          </cell>
          <cell r="O130">
            <v>30</v>
          </cell>
          <cell r="Q130">
            <v>23</v>
          </cell>
          <cell r="AA130">
            <v>505.7</v>
          </cell>
          <cell r="AL130">
            <v>0</v>
          </cell>
        </row>
        <row r="131">
          <cell r="G131" t="str">
            <v>VIGILANTE ARMADO - 220 H</v>
          </cell>
          <cell r="O131">
            <v>25</v>
          </cell>
          <cell r="Q131">
            <v>19</v>
          </cell>
          <cell r="AA131">
            <v>417.75</v>
          </cell>
          <cell r="AL131">
            <v>0</v>
          </cell>
        </row>
        <row r="132">
          <cell r="G132" t="str">
            <v>VIGILANTE ARMADO - 220 H</v>
          </cell>
          <cell r="O132">
            <v>5</v>
          </cell>
          <cell r="Q132">
            <v>4</v>
          </cell>
          <cell r="AA132">
            <v>87.95</v>
          </cell>
          <cell r="AL132">
            <v>0</v>
          </cell>
        </row>
        <row r="133">
          <cell r="G133" t="str">
            <v>VIGILANTE ARMADO - 12X36 NOTURNO</v>
          </cell>
          <cell r="O133">
            <v>9</v>
          </cell>
          <cell r="Q133">
            <v>5</v>
          </cell>
          <cell r="AA133">
            <v>109.93</v>
          </cell>
          <cell r="AL133">
            <v>0</v>
          </cell>
        </row>
        <row r="134">
          <cell r="G134" t="str">
            <v>VIGILANTE ARMADO - 12X36 NOTURNO</v>
          </cell>
          <cell r="O134">
            <v>21</v>
          </cell>
          <cell r="Q134">
            <v>11</v>
          </cell>
          <cell r="AA134">
            <v>241.86</v>
          </cell>
          <cell r="AL134">
            <v>0</v>
          </cell>
        </row>
        <row r="135">
          <cell r="G135" t="str">
            <v>VIGILANTE ARMADO - 12X36 NOTURNO</v>
          </cell>
          <cell r="O135">
            <v>30</v>
          </cell>
          <cell r="Q135">
            <v>15</v>
          </cell>
          <cell r="AA135">
            <v>329.8</v>
          </cell>
          <cell r="AL135">
            <v>0</v>
          </cell>
        </row>
        <row r="136">
          <cell r="G136" t="str">
            <v>VIGILANTE ARMADO - 12X36 DIURNO</v>
          </cell>
          <cell r="O136">
            <v>30</v>
          </cell>
          <cell r="Q136">
            <v>16</v>
          </cell>
          <cell r="AA136">
            <v>351.79</v>
          </cell>
          <cell r="AL136">
            <v>0</v>
          </cell>
        </row>
        <row r="137">
          <cell r="G137" t="str">
            <v>VIGILANTE ARMADO - 12X36 DIURNO</v>
          </cell>
          <cell r="O137">
            <v>29</v>
          </cell>
          <cell r="Q137">
            <v>14</v>
          </cell>
          <cell r="AA137">
            <v>307.82</v>
          </cell>
          <cell r="AL137">
            <v>0</v>
          </cell>
        </row>
        <row r="138">
          <cell r="G138" t="str">
            <v>VIGILANTE ARMADO - 12X36 DIURNO</v>
          </cell>
          <cell r="O138">
            <v>1</v>
          </cell>
          <cell r="Q138">
            <v>1</v>
          </cell>
          <cell r="AA138">
            <v>21.99</v>
          </cell>
          <cell r="AL138">
            <v>0</v>
          </cell>
        </row>
        <row r="139">
          <cell r="G139" t="str">
            <v>VIGILANTE ARMADO - 12X36 DIURNO</v>
          </cell>
          <cell r="O139">
            <v>26</v>
          </cell>
          <cell r="Q139">
            <v>12</v>
          </cell>
          <cell r="AA139">
            <v>263.83999999999997</v>
          </cell>
          <cell r="AL139">
            <v>0</v>
          </cell>
        </row>
        <row r="140">
          <cell r="G140" t="str">
            <v>VIGILANTE ARMADO - 12X36 DIURNO</v>
          </cell>
          <cell r="O140">
            <v>2</v>
          </cell>
          <cell r="Q140">
            <v>2</v>
          </cell>
          <cell r="AA140">
            <v>45.77</v>
          </cell>
          <cell r="AL140">
            <v>0</v>
          </cell>
        </row>
        <row r="141">
          <cell r="G141" t="str">
            <v>VIGILANTE ARMADO - 12X36 DIURNO</v>
          </cell>
          <cell r="O141">
            <v>1</v>
          </cell>
          <cell r="Q141">
            <v>1</v>
          </cell>
          <cell r="AA141">
            <v>23.79</v>
          </cell>
          <cell r="AL141">
            <v>0</v>
          </cell>
        </row>
        <row r="142">
          <cell r="G142" t="str">
            <v>VIGILANTE ARMADO - 12X36 DIURNO</v>
          </cell>
          <cell r="O142">
            <v>0</v>
          </cell>
          <cell r="Q142">
            <v>0</v>
          </cell>
          <cell r="AA142">
            <v>0</v>
          </cell>
          <cell r="AL142">
            <v>0</v>
          </cell>
        </row>
        <row r="143">
          <cell r="G143" t="str">
            <v>VIGILANTE ARMADO - 12X36 DIURNO</v>
          </cell>
          <cell r="O143">
            <v>3</v>
          </cell>
          <cell r="Q143">
            <v>2</v>
          </cell>
          <cell r="AA143">
            <v>43.97</v>
          </cell>
          <cell r="AL143">
            <v>0</v>
          </cell>
        </row>
        <row r="144">
          <cell r="G144" t="str">
            <v>VIGILANTE ARMADO - 12X36 DIURNO</v>
          </cell>
          <cell r="O144">
            <v>1</v>
          </cell>
          <cell r="Q144">
            <v>1</v>
          </cell>
          <cell r="AA144">
            <v>21.99</v>
          </cell>
          <cell r="AL144">
            <v>0</v>
          </cell>
        </row>
        <row r="145">
          <cell r="G145" t="str">
            <v>VIGILANTE ARMADO - 12X36 DIURNO</v>
          </cell>
          <cell r="O145">
            <v>12</v>
          </cell>
          <cell r="Q145">
            <v>6</v>
          </cell>
          <cell r="AA145">
            <v>131.91999999999999</v>
          </cell>
          <cell r="AL145">
            <v>134.75</v>
          </cell>
        </row>
        <row r="146">
          <cell r="G146" t="str">
            <v>VIGILANTE ARMADO - 12X36 DIURNO</v>
          </cell>
          <cell r="O146">
            <v>18</v>
          </cell>
          <cell r="Q146">
            <v>10</v>
          </cell>
          <cell r="AA146">
            <v>219.87</v>
          </cell>
          <cell r="AL146">
            <v>0</v>
          </cell>
        </row>
        <row r="147">
          <cell r="G147" t="str">
            <v>VIGILANTE ARMADO - 220 H</v>
          </cell>
          <cell r="O147">
            <v>30</v>
          </cell>
          <cell r="Q147">
            <v>23</v>
          </cell>
          <cell r="AA147">
            <v>505.7</v>
          </cell>
          <cell r="AL147">
            <v>0</v>
          </cell>
        </row>
        <row r="148">
          <cell r="G148" t="str">
            <v>VIGILANTE ARMADO - 12X36 NOTURNO</v>
          </cell>
          <cell r="O148">
            <v>30</v>
          </cell>
          <cell r="Q148">
            <v>15</v>
          </cell>
          <cell r="AA148">
            <v>329.8</v>
          </cell>
          <cell r="AL148">
            <v>0</v>
          </cell>
        </row>
        <row r="149">
          <cell r="G149" t="str">
            <v>VIGILANTE ARMADO - 12X36 NOTURNO</v>
          </cell>
          <cell r="O149">
            <v>30</v>
          </cell>
          <cell r="Q149">
            <v>16</v>
          </cell>
          <cell r="AA149">
            <v>351.79</v>
          </cell>
          <cell r="AL149">
            <v>80.069999999999993</v>
          </cell>
        </row>
        <row r="150">
          <cell r="G150" t="str">
            <v>VIGILANTE ARMADO - 220 H</v>
          </cell>
          <cell r="O150">
            <v>30</v>
          </cell>
          <cell r="Q150">
            <v>23</v>
          </cell>
          <cell r="AA150">
            <v>505.7</v>
          </cell>
          <cell r="AL150">
            <v>0</v>
          </cell>
        </row>
        <row r="151">
          <cell r="G151" t="str">
            <v>VIGILANTE ARMADO - 12X36 DIURNO</v>
          </cell>
          <cell r="O151">
            <v>30</v>
          </cell>
          <cell r="Q151">
            <v>15</v>
          </cell>
          <cell r="AA151">
            <v>329.8</v>
          </cell>
          <cell r="AL151">
            <v>0</v>
          </cell>
        </row>
        <row r="152">
          <cell r="G152" t="str">
            <v>VIGILANTE ARMADO - 12X36 NOTURNO</v>
          </cell>
          <cell r="O152">
            <v>20</v>
          </cell>
          <cell r="Q152">
            <v>11</v>
          </cell>
          <cell r="AA152">
            <v>241.86</v>
          </cell>
          <cell r="AL152">
            <v>0</v>
          </cell>
        </row>
        <row r="153">
          <cell r="G153" t="str">
            <v>VIGILANTE ARMADO - 12X36 NOTURNO</v>
          </cell>
          <cell r="O153">
            <v>10</v>
          </cell>
          <cell r="Q153">
            <v>5</v>
          </cell>
          <cell r="AA153">
            <v>109.93</v>
          </cell>
          <cell r="AL153">
            <v>0</v>
          </cell>
        </row>
        <row r="154">
          <cell r="G154" t="str">
            <v>VIGILANTE ARMADO - 12X36 DIURNO</v>
          </cell>
          <cell r="O154">
            <v>30</v>
          </cell>
          <cell r="Q154">
            <v>16</v>
          </cell>
          <cell r="AA154">
            <v>351.79</v>
          </cell>
          <cell r="AL154">
            <v>0</v>
          </cell>
        </row>
        <row r="155">
          <cell r="G155" t="str">
            <v>VIGILANTE ARMADO - 12X36 NOTURNO</v>
          </cell>
          <cell r="O155">
            <v>30</v>
          </cell>
          <cell r="Q155">
            <v>15</v>
          </cell>
          <cell r="AA155">
            <v>329.8</v>
          </cell>
          <cell r="AL155">
            <v>0</v>
          </cell>
        </row>
        <row r="156">
          <cell r="G156" t="str">
            <v>VIGILANTE ARMADO - 220 H</v>
          </cell>
          <cell r="O156">
            <v>30</v>
          </cell>
          <cell r="Q156">
            <v>23</v>
          </cell>
          <cell r="AA156">
            <v>505.7</v>
          </cell>
          <cell r="AL156">
            <v>165.57</v>
          </cell>
        </row>
        <row r="157">
          <cell r="G157" t="str">
            <v>VIGILANTE ARMADO - 12X36 NOTURNO</v>
          </cell>
          <cell r="O157">
            <v>30</v>
          </cell>
          <cell r="Q157">
            <v>16</v>
          </cell>
          <cell r="AA157">
            <v>351.79</v>
          </cell>
          <cell r="AL157">
            <v>0</v>
          </cell>
        </row>
        <row r="158">
          <cell r="G158" t="str">
            <v>VIGILANTE ARMADO - 12X36 DIURNO</v>
          </cell>
          <cell r="O158">
            <v>27</v>
          </cell>
          <cell r="Q158">
            <v>12</v>
          </cell>
          <cell r="AA158">
            <v>263.83999999999997</v>
          </cell>
          <cell r="AL158">
            <v>0</v>
          </cell>
        </row>
        <row r="159">
          <cell r="G159" t="str">
            <v>VIGILANTE ARMADO - 12X36 DIURNO</v>
          </cell>
          <cell r="O159">
            <v>3</v>
          </cell>
          <cell r="Q159">
            <v>3</v>
          </cell>
          <cell r="AA159">
            <v>65.959999999999994</v>
          </cell>
          <cell r="AL159">
            <v>0</v>
          </cell>
        </row>
        <row r="160">
          <cell r="G160" t="str">
            <v>VIGILANTE ARMADO - 12X36 DIURNO</v>
          </cell>
          <cell r="O160">
            <v>28</v>
          </cell>
          <cell r="Q160">
            <v>14</v>
          </cell>
          <cell r="AA160">
            <v>307.82</v>
          </cell>
          <cell r="AL160">
            <v>0</v>
          </cell>
        </row>
        <row r="161">
          <cell r="G161" t="str">
            <v>VIGILANTE ARMADO - 12X36 DIURNO</v>
          </cell>
          <cell r="O161">
            <v>2</v>
          </cell>
          <cell r="Q161">
            <v>2</v>
          </cell>
          <cell r="AA161">
            <v>43.97</v>
          </cell>
          <cell r="AL161">
            <v>0</v>
          </cell>
        </row>
        <row r="162">
          <cell r="G162" t="str">
            <v>VIGILANTE ARMADO - 12X36 NOTURNO</v>
          </cell>
          <cell r="O162">
            <v>30</v>
          </cell>
          <cell r="Q162">
            <v>15</v>
          </cell>
          <cell r="AA162">
            <v>329.8</v>
          </cell>
          <cell r="AL162">
            <v>0</v>
          </cell>
        </row>
        <row r="163">
          <cell r="G163" t="str">
            <v>VIGILANTE ARMADO - 220 H</v>
          </cell>
          <cell r="O163">
            <v>10</v>
          </cell>
          <cell r="Q163">
            <v>8</v>
          </cell>
          <cell r="AA163">
            <v>175.9</v>
          </cell>
          <cell r="AL163">
            <v>0</v>
          </cell>
        </row>
        <row r="164">
          <cell r="G164" t="str">
            <v>VIGILANTE ARMADO - 220 H</v>
          </cell>
          <cell r="O164">
            <v>1</v>
          </cell>
          <cell r="Q164">
            <v>1</v>
          </cell>
          <cell r="AA164">
            <v>21.99</v>
          </cell>
          <cell r="AL164">
            <v>0</v>
          </cell>
        </row>
        <row r="165">
          <cell r="G165" t="str">
            <v>VIGILANTE ARMADO - 220 H</v>
          </cell>
          <cell r="O165">
            <v>30</v>
          </cell>
          <cell r="Q165">
            <v>23</v>
          </cell>
          <cell r="AA165">
            <v>505.7</v>
          </cell>
          <cell r="AL165">
            <v>0</v>
          </cell>
        </row>
        <row r="166">
          <cell r="G166" t="str">
            <v>VIGILANTE ARMADO - 220 H</v>
          </cell>
          <cell r="O166">
            <v>30</v>
          </cell>
          <cell r="Q166">
            <v>23</v>
          </cell>
          <cell r="AA166">
            <v>505.7</v>
          </cell>
          <cell r="AL166">
            <v>0</v>
          </cell>
        </row>
        <row r="167">
          <cell r="G167" t="str">
            <v>VIGILANTE ARMADO - 12X36 DIURNO</v>
          </cell>
          <cell r="O167">
            <v>30</v>
          </cell>
          <cell r="Q167">
            <v>16</v>
          </cell>
          <cell r="AA167">
            <v>351.79</v>
          </cell>
          <cell r="AL167">
            <v>0</v>
          </cell>
        </row>
        <row r="168">
          <cell r="G168" t="str">
            <v>VIGILANTE ARMADO - 12X36 DIURNO</v>
          </cell>
          <cell r="O168">
            <v>30</v>
          </cell>
          <cell r="Q168">
            <v>15</v>
          </cell>
          <cell r="AA168">
            <v>329.8</v>
          </cell>
          <cell r="AL168">
            <v>0</v>
          </cell>
        </row>
        <row r="169">
          <cell r="G169" t="str">
            <v>VIGILANTE ARMADO - 12X36 NOTURNO</v>
          </cell>
          <cell r="O169">
            <v>30</v>
          </cell>
          <cell r="Q169">
            <v>16</v>
          </cell>
          <cell r="AA169">
            <v>351.79</v>
          </cell>
          <cell r="AL169">
            <v>0</v>
          </cell>
        </row>
        <row r="170">
          <cell r="G170" t="str">
            <v>VIGILANTE ARMADO - 12X36 NOTURNO</v>
          </cell>
          <cell r="O170">
            <v>28</v>
          </cell>
          <cell r="Q170">
            <v>13</v>
          </cell>
          <cell r="AA170">
            <v>285.83</v>
          </cell>
          <cell r="AL170">
            <v>0</v>
          </cell>
        </row>
        <row r="171">
          <cell r="G171" t="str">
            <v>VIGILANTE ARMADO - 12X36 NOTURNO</v>
          </cell>
          <cell r="O171">
            <v>2</v>
          </cell>
          <cell r="Q171">
            <v>2</v>
          </cell>
          <cell r="AA171">
            <v>43.97</v>
          </cell>
          <cell r="AL171">
            <v>0</v>
          </cell>
        </row>
        <row r="172">
          <cell r="G172" t="str">
            <v>VIGILANTE ARMADO - 12X36 NOTURNO</v>
          </cell>
          <cell r="O172">
            <v>30</v>
          </cell>
          <cell r="Q172">
            <v>16</v>
          </cell>
          <cell r="AA172">
            <v>351.79</v>
          </cell>
          <cell r="AL172">
            <v>0</v>
          </cell>
        </row>
        <row r="173">
          <cell r="G173" t="str">
            <v>VIGILANTE ARMADO - 12X36 DIURNO</v>
          </cell>
          <cell r="O173">
            <v>30</v>
          </cell>
          <cell r="Q173">
            <v>16</v>
          </cell>
          <cell r="AA173">
            <v>351.79</v>
          </cell>
          <cell r="AL173">
            <v>0</v>
          </cell>
        </row>
        <row r="174">
          <cell r="G174" t="str">
            <v>VIGILANTE ARMADO - 12X36 DIURNO</v>
          </cell>
          <cell r="O174">
            <v>30</v>
          </cell>
          <cell r="Q174">
            <v>15</v>
          </cell>
          <cell r="AA174">
            <v>329.8</v>
          </cell>
          <cell r="AL174">
            <v>0</v>
          </cell>
        </row>
        <row r="175">
          <cell r="G175" t="str">
            <v>VIGILANTE ARMADO - 12X36 NOTURNO</v>
          </cell>
          <cell r="O175">
            <v>30</v>
          </cell>
          <cell r="Q175">
            <v>15</v>
          </cell>
          <cell r="AA175">
            <v>329.8</v>
          </cell>
          <cell r="AL175">
            <v>0</v>
          </cell>
        </row>
        <row r="176">
          <cell r="G176" t="str">
            <v>VIGILANTE ARMADO - 220 H</v>
          </cell>
          <cell r="O176">
            <v>30</v>
          </cell>
          <cell r="Q176">
            <v>23</v>
          </cell>
          <cell r="AA176">
            <v>505.7</v>
          </cell>
          <cell r="AL176">
            <v>0</v>
          </cell>
        </row>
        <row r="177">
          <cell r="G177" t="str">
            <v>VIGILANTE ARMADO - 12X36 DIURNO</v>
          </cell>
          <cell r="O177">
            <v>30</v>
          </cell>
          <cell r="Q177">
            <v>16</v>
          </cell>
          <cell r="AA177">
            <v>351.79</v>
          </cell>
          <cell r="AL177">
            <v>0</v>
          </cell>
        </row>
        <row r="178">
          <cell r="G178" t="str">
            <v>VIGILANTE ARMADO - 12X36 DIURNO</v>
          </cell>
          <cell r="O178">
            <v>1</v>
          </cell>
          <cell r="Q178">
            <v>0</v>
          </cell>
          <cell r="AA178">
            <v>0</v>
          </cell>
          <cell r="AL178">
            <v>0</v>
          </cell>
        </row>
        <row r="179">
          <cell r="G179" t="str">
            <v>VIGILANTE ARMADO - 12X36 DIURNO</v>
          </cell>
          <cell r="O179">
            <v>28</v>
          </cell>
          <cell r="Q179">
            <v>15</v>
          </cell>
          <cell r="AA179">
            <v>329.8</v>
          </cell>
          <cell r="AL179">
            <v>0</v>
          </cell>
        </row>
        <row r="180">
          <cell r="G180" t="str">
            <v>VIGILANTE ARMADO - 12X36 DIURNO</v>
          </cell>
          <cell r="O180">
            <v>1</v>
          </cell>
          <cell r="Q180">
            <v>1</v>
          </cell>
          <cell r="AA180">
            <v>21.99</v>
          </cell>
          <cell r="AL180">
            <v>0</v>
          </cell>
        </row>
        <row r="181">
          <cell r="G181" t="str">
            <v>VIGILANTE ARMADO - 12X36 NOTURNO</v>
          </cell>
          <cell r="O181">
            <v>30</v>
          </cell>
          <cell r="Q181">
            <v>16</v>
          </cell>
          <cell r="AA181">
            <v>351.79</v>
          </cell>
          <cell r="AL181">
            <v>0</v>
          </cell>
        </row>
        <row r="182">
          <cell r="G182" t="str">
            <v>VIGILANTE ARMADO - 12X36 NOTURNO</v>
          </cell>
          <cell r="O182">
            <v>30</v>
          </cell>
          <cell r="Q182">
            <v>15</v>
          </cell>
          <cell r="AA182">
            <v>329.8</v>
          </cell>
          <cell r="AL182">
            <v>0</v>
          </cell>
        </row>
        <row r="183">
          <cell r="G183" t="str">
            <v>VIGILANTE ARMADO - 220 H</v>
          </cell>
          <cell r="O183">
            <v>29</v>
          </cell>
          <cell r="Q183">
            <v>22</v>
          </cell>
          <cell r="AA183">
            <v>483.71</v>
          </cell>
          <cell r="AL183">
            <v>0</v>
          </cell>
        </row>
        <row r="184">
          <cell r="G184" t="str">
            <v>VIGILANTE ARMADO - 220 H</v>
          </cell>
          <cell r="O184">
            <v>1</v>
          </cell>
          <cell r="Q184">
            <v>1</v>
          </cell>
          <cell r="AA184">
            <v>21.99</v>
          </cell>
          <cell r="AL184">
            <v>0</v>
          </cell>
        </row>
        <row r="185">
          <cell r="G185" t="str">
            <v>VIGILANTE ARMADO - 12X36 DIURNO</v>
          </cell>
          <cell r="O185">
            <v>29</v>
          </cell>
          <cell r="Q185">
            <v>15</v>
          </cell>
          <cell r="AA185">
            <v>329.8</v>
          </cell>
          <cell r="AL185">
            <v>0</v>
          </cell>
        </row>
        <row r="186">
          <cell r="G186" t="str">
            <v>VIGILANTE ARMADO - 12X36 DIURNO</v>
          </cell>
          <cell r="O186">
            <v>1</v>
          </cell>
          <cell r="Q186">
            <v>1</v>
          </cell>
          <cell r="AA186">
            <v>21.99</v>
          </cell>
          <cell r="AL186">
            <v>0</v>
          </cell>
        </row>
        <row r="187">
          <cell r="G187" t="str">
            <v>VIGILANTE ARMADO - 12X36 NOTURNO</v>
          </cell>
          <cell r="O187">
            <v>23</v>
          </cell>
          <cell r="Q187">
            <v>12</v>
          </cell>
          <cell r="AA187">
            <v>263.83999999999997</v>
          </cell>
          <cell r="AL187">
            <v>0</v>
          </cell>
        </row>
        <row r="188">
          <cell r="G188" t="str">
            <v>VIGILANTE ARMADO - 12X36 NOTURNO</v>
          </cell>
          <cell r="O188">
            <v>7</v>
          </cell>
          <cell r="Q188">
            <v>3</v>
          </cell>
          <cell r="AA188">
            <v>65.959999999999994</v>
          </cell>
          <cell r="AL188">
            <v>0</v>
          </cell>
        </row>
        <row r="189">
          <cell r="G189" t="str">
            <v>VIGILANTE ARMADO - 12X36 NOTURNO</v>
          </cell>
          <cell r="O189">
            <v>30</v>
          </cell>
          <cell r="Q189">
            <v>16</v>
          </cell>
          <cell r="AA189">
            <v>351.79</v>
          </cell>
          <cell r="AL189">
            <v>0</v>
          </cell>
        </row>
        <row r="190">
          <cell r="G190" t="str">
            <v>VIGILANTE ARMADO - 12X36 DIURNO</v>
          </cell>
          <cell r="O190">
            <v>30</v>
          </cell>
          <cell r="Q190">
            <v>15</v>
          </cell>
          <cell r="AA190">
            <v>329.8</v>
          </cell>
          <cell r="AL19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415.46412644848493</v>
          </cell>
        </row>
        <row r="13">
          <cell r="H13" t="str">
            <v>VIGILANTE ARMADO - 220 H</v>
          </cell>
          <cell r="BJ13">
            <v>415.46412644848493</v>
          </cell>
        </row>
        <row r="14">
          <cell r="H14" t="str">
            <v>VIGILANTE ARMADO - 220 H</v>
          </cell>
          <cell r="BJ14">
            <v>415.46412644848493</v>
          </cell>
        </row>
        <row r="15">
          <cell r="H15" t="str">
            <v>VIGILANTE ARMADO - 220 H</v>
          </cell>
          <cell r="BJ15">
            <v>415.46412644848493</v>
          </cell>
        </row>
        <row r="16">
          <cell r="H16" t="str">
            <v>VIGILANTE ARMADO - 12X36 DIURNO</v>
          </cell>
          <cell r="BJ16">
            <v>0</v>
          </cell>
        </row>
        <row r="17">
          <cell r="H17" t="str">
            <v>VIGILANTE ARMADO - 12X36 DIURNO</v>
          </cell>
          <cell r="BJ17">
            <v>320.27655636363642</v>
          </cell>
        </row>
        <row r="18">
          <cell r="H18" t="str">
            <v>VIGILANTE ARMADO - 12X36 DIURNO</v>
          </cell>
          <cell r="BJ18">
            <v>320.27655636363642</v>
          </cell>
        </row>
        <row r="19">
          <cell r="H19" t="str">
            <v>VIGILANTE ARMADO - 220 H</v>
          </cell>
          <cell r="BJ19">
            <v>415.46412644848493</v>
          </cell>
        </row>
        <row r="20">
          <cell r="H20" t="str">
            <v>VIGILANTE ARMADO - 220 H</v>
          </cell>
          <cell r="BJ20">
            <v>0</v>
          </cell>
        </row>
        <row r="21">
          <cell r="H21" t="str">
            <v>VIGILANTE ARMADO - 12X36 DIURNO</v>
          </cell>
          <cell r="BJ21">
            <v>320.27655636363642</v>
          </cell>
        </row>
        <row r="22">
          <cell r="H22" t="str">
            <v>VIGILANTE ARMADO - 220 H</v>
          </cell>
          <cell r="BJ22">
            <v>415.46412644848493</v>
          </cell>
        </row>
        <row r="23">
          <cell r="H23" t="str">
            <v>VIGILANTE ARMADO - 12X36 DIURNO</v>
          </cell>
          <cell r="BJ23">
            <v>320.27655636363642</v>
          </cell>
        </row>
        <row r="24">
          <cell r="H24" t="str">
            <v>VIGILANTE ARMADO - 220 H</v>
          </cell>
          <cell r="BJ24">
            <v>415.46412644848493</v>
          </cell>
        </row>
        <row r="25">
          <cell r="H25" t="str">
            <v>VIGILANTE ARMADO - 12X36 DIURNO</v>
          </cell>
          <cell r="BJ25">
            <v>320.27655636363642</v>
          </cell>
        </row>
        <row r="26">
          <cell r="H26" t="str">
            <v>VIGILANTE ARMADO - 12X36 DIURNO</v>
          </cell>
          <cell r="BJ26">
            <v>320.27655636363642</v>
          </cell>
        </row>
        <row r="27">
          <cell r="H27" t="str">
            <v>VIGILANTE ARMADO - 12X36 DIURNO</v>
          </cell>
          <cell r="BJ27">
            <v>0</v>
          </cell>
        </row>
        <row r="28">
          <cell r="H28" t="str">
            <v>VIGILANTE ARMADO - 12X36 DIURNO</v>
          </cell>
          <cell r="BJ28">
            <v>0</v>
          </cell>
        </row>
        <row r="29">
          <cell r="H29" t="str">
            <v>VIGILANTE ARMADO - 220 H</v>
          </cell>
          <cell r="BJ29">
            <v>415.46412644848493</v>
          </cell>
        </row>
        <row r="30">
          <cell r="H30" t="str">
            <v>VIGILANTE ARMADO - 12X36 NOTURNO</v>
          </cell>
          <cell r="BJ30">
            <v>383.45838611900837</v>
          </cell>
        </row>
        <row r="31">
          <cell r="H31" t="str">
            <v>VIGILANTE ARMADO - 12X36 DIURNO</v>
          </cell>
          <cell r="BJ31">
            <v>320.27655636363642</v>
          </cell>
        </row>
        <row r="32">
          <cell r="H32" t="str">
            <v>VIGILANTE ARMADO - 12X36 NOTURNO</v>
          </cell>
          <cell r="BJ32">
            <v>383.45838611900837</v>
          </cell>
        </row>
        <row r="33">
          <cell r="H33" t="str">
            <v>VIGILANTE ARMADO - 12X36 NOTURNO</v>
          </cell>
          <cell r="BJ33">
            <v>383.45838611900837</v>
          </cell>
        </row>
        <row r="34">
          <cell r="H34" t="str">
            <v>VIGILANTE ARMADO - 12X36 DIURNO</v>
          </cell>
          <cell r="BJ34">
            <v>320.27655636363642</v>
          </cell>
        </row>
        <row r="35">
          <cell r="H35" t="str">
            <v>VIGILANTE ARMADO - 12X36 NOTURNO</v>
          </cell>
          <cell r="BJ35">
            <v>383.45838611900837</v>
          </cell>
        </row>
        <row r="36">
          <cell r="H36" t="str">
            <v>VIGILANTE ARMADO - 12X36 DIURNO</v>
          </cell>
          <cell r="BJ36">
            <v>320.27655636363642</v>
          </cell>
        </row>
        <row r="37">
          <cell r="H37" t="str">
            <v>VIGILANTE ARMADO - 220 H</v>
          </cell>
          <cell r="BJ37">
            <v>415.46412644848493</v>
          </cell>
        </row>
        <row r="38">
          <cell r="H38" t="str">
            <v>VIGILANTE ARMADO - 12X36 DIURNO</v>
          </cell>
          <cell r="BJ38">
            <v>320.27655636363642</v>
          </cell>
        </row>
        <row r="39">
          <cell r="H39" t="str">
            <v>VIGILANTE ARMADO - 12X36 DIURNO</v>
          </cell>
          <cell r="BJ39">
            <v>320.27655636363642</v>
          </cell>
        </row>
        <row r="40">
          <cell r="H40" t="str">
            <v>VIGILANTE ARMADO - 220 H</v>
          </cell>
          <cell r="BJ40">
            <v>415.46412644848493</v>
          </cell>
        </row>
        <row r="41">
          <cell r="H41" t="str">
            <v>VIGILANTE ARMADO - 12X36 DIURNO</v>
          </cell>
          <cell r="BJ41">
            <v>320.27655636363642</v>
          </cell>
        </row>
        <row r="42">
          <cell r="H42" t="str">
            <v>VIGILANTE ARMADO - 220 H</v>
          </cell>
          <cell r="BJ42">
            <v>415.46412644848493</v>
          </cell>
        </row>
        <row r="43">
          <cell r="H43" t="str">
            <v>VIGILANTE ARMADO - 12X36 NOTURNO</v>
          </cell>
          <cell r="BJ43">
            <v>383.45838611900837</v>
          </cell>
        </row>
        <row r="44">
          <cell r="H44" t="str">
            <v>VIGILANTE ARMADO - 12X36 NOTURNO</v>
          </cell>
          <cell r="BJ44">
            <v>0</v>
          </cell>
        </row>
        <row r="45">
          <cell r="H45" t="str">
            <v>VIGILANTE ARMADO - 12X36 DIURNO</v>
          </cell>
          <cell r="BJ45">
            <v>320.27655636363642</v>
          </cell>
        </row>
        <row r="46">
          <cell r="H46" t="str">
            <v>VIGILANTE ARMADO - 12X36 DIURNO</v>
          </cell>
          <cell r="BJ46">
            <v>0</v>
          </cell>
        </row>
        <row r="47">
          <cell r="H47" t="str">
            <v>VIGILANTE ARMADO - 12X36 DIURNO</v>
          </cell>
          <cell r="BJ47">
            <v>0</v>
          </cell>
        </row>
        <row r="48">
          <cell r="H48" t="str">
            <v>VIGILANTE ARMADO - 12X36 DIURNO</v>
          </cell>
          <cell r="BJ48">
            <v>320.27655636363642</v>
          </cell>
        </row>
        <row r="49">
          <cell r="H49" t="str">
            <v>VIGILANTE ARMADO - 12X36 NOTURNO</v>
          </cell>
          <cell r="BJ49">
            <v>383.45838611900837</v>
          </cell>
        </row>
        <row r="50">
          <cell r="H50" t="str">
            <v>VIGILANTE ARMADO - 220 H</v>
          </cell>
          <cell r="BJ50">
            <v>415.46412644848493</v>
          </cell>
        </row>
        <row r="51">
          <cell r="H51" t="str">
            <v>VIGILANTE ARMADO - 12X36 NOTURNO</v>
          </cell>
          <cell r="BJ51">
            <v>383.45838611900837</v>
          </cell>
        </row>
        <row r="52">
          <cell r="H52" t="str">
            <v>VIGILANTE ARMADO - 12X36 DIURNO</v>
          </cell>
          <cell r="BJ52">
            <v>320.27655636363642</v>
          </cell>
        </row>
        <row r="53">
          <cell r="H53" t="str">
            <v>VIGILANTE ARMADO - 12X36 DIURNO</v>
          </cell>
          <cell r="BJ53">
            <v>0</v>
          </cell>
        </row>
        <row r="54">
          <cell r="H54" t="str">
            <v>VIGILANTE ARMADO - 12X36 NOTURNO</v>
          </cell>
          <cell r="BJ54">
            <v>383.45838611900837</v>
          </cell>
        </row>
        <row r="55">
          <cell r="H55" t="str">
            <v>VIGILANTE ARMADO - 12X36 DIURNO</v>
          </cell>
          <cell r="BJ55">
            <v>320.27655636363642</v>
          </cell>
        </row>
        <row r="56">
          <cell r="H56" t="str">
            <v>VIGILANTE ARMADO - 12X36 NOTURNO</v>
          </cell>
          <cell r="BJ56">
            <v>383.45838611900837</v>
          </cell>
        </row>
        <row r="57">
          <cell r="H57" t="str">
            <v>VIGILANTE ARMADO - 12X36 NOTURNO</v>
          </cell>
          <cell r="BJ57">
            <v>0</v>
          </cell>
        </row>
        <row r="58">
          <cell r="H58" t="str">
            <v>VIGILANTE ARMADO - 12X36 NOTURNO</v>
          </cell>
          <cell r="BJ58">
            <v>0</v>
          </cell>
        </row>
        <row r="59">
          <cell r="H59" t="str">
            <v>VIGILANTE ARMADO - 12X36 NOTURNO</v>
          </cell>
          <cell r="BJ59">
            <v>383.45838611900837</v>
          </cell>
        </row>
        <row r="60">
          <cell r="H60" t="str">
            <v>VIGILANTE ARMADO - 12X36 DIURNO</v>
          </cell>
          <cell r="BJ60">
            <v>320.27655636363642</v>
          </cell>
        </row>
        <row r="61">
          <cell r="H61" t="str">
            <v>VIGILANTE ARMADO - 12X36 DIURNO</v>
          </cell>
          <cell r="BJ61">
            <v>320.27655636363642</v>
          </cell>
        </row>
        <row r="62">
          <cell r="H62" t="str">
            <v>VIGILANTE ARMADO - 220 H</v>
          </cell>
          <cell r="BJ62">
            <v>415.46412644848493</v>
          </cell>
        </row>
        <row r="63">
          <cell r="H63" t="str">
            <v>VIGILANTE ARMADO - 220 H</v>
          </cell>
          <cell r="BJ63">
            <v>0</v>
          </cell>
        </row>
        <row r="64">
          <cell r="H64" t="str">
            <v>VIGILANTE ARMADO - 12X36 NOTURNO</v>
          </cell>
          <cell r="BJ64">
            <v>383.45838611900837</v>
          </cell>
        </row>
        <row r="65">
          <cell r="H65" t="str">
            <v>VIGILANTE ARMADO - 12X36 NOTURNO</v>
          </cell>
          <cell r="BJ65">
            <v>0</v>
          </cell>
        </row>
        <row r="66">
          <cell r="H66" t="str">
            <v>VIGILANTE ARMADO - 12X36 DIURNO</v>
          </cell>
          <cell r="BJ66">
            <v>320.27655636363642</v>
          </cell>
        </row>
        <row r="67">
          <cell r="H67" t="str">
            <v>VIGILANTE ARMADO - 12X36 DIURNO</v>
          </cell>
          <cell r="BJ67">
            <v>0</v>
          </cell>
        </row>
        <row r="68">
          <cell r="H68" t="str">
            <v>VIGILANTE ARMADO - 12X36 NOTURNO</v>
          </cell>
          <cell r="BJ68">
            <v>383.45838611900837</v>
          </cell>
        </row>
        <row r="69">
          <cell r="H69" t="str">
            <v>VIGILANTE ARMADO - 12X36 NOTURNO</v>
          </cell>
          <cell r="BJ69">
            <v>383.45838611900837</v>
          </cell>
        </row>
        <row r="70">
          <cell r="H70" t="str">
            <v>VIGILANTE ARMADO - 12X36 DIURNO</v>
          </cell>
          <cell r="BJ70">
            <v>320.27655636363642</v>
          </cell>
        </row>
        <row r="71">
          <cell r="H71" t="str">
            <v>VIGILANTE ARMADO - 12X36 NOTURNO</v>
          </cell>
          <cell r="BJ71">
            <v>383.45838611900837</v>
          </cell>
        </row>
        <row r="72">
          <cell r="H72" t="str">
            <v>VIGILANTE ARMADO - 220 H</v>
          </cell>
          <cell r="BJ72">
            <v>415.46412644848493</v>
          </cell>
        </row>
        <row r="73">
          <cell r="H73" t="str">
            <v>VIGILANTE ARMADO - 220 H</v>
          </cell>
          <cell r="BJ73">
            <v>0</v>
          </cell>
        </row>
        <row r="74">
          <cell r="H74" t="str">
            <v>VIGILANTE ARMADO - 12X36 DIURNO</v>
          </cell>
          <cell r="BJ74">
            <v>320.27655636363642</v>
          </cell>
        </row>
        <row r="75">
          <cell r="H75" t="str">
            <v>VIGILANTE ARMADO - 12X36 DIURNO</v>
          </cell>
          <cell r="BJ75">
            <v>320.27655636363642</v>
          </cell>
        </row>
        <row r="76">
          <cell r="H76" t="str">
            <v>VIGILANTE ARMADO - 220 H</v>
          </cell>
          <cell r="BJ76">
            <v>415.46412644848493</v>
          </cell>
        </row>
        <row r="77">
          <cell r="H77" t="str">
            <v>VIGILANTE ARMADO - 12X36 DIURNO</v>
          </cell>
          <cell r="BJ77">
            <v>320.27655636363642</v>
          </cell>
        </row>
        <row r="78">
          <cell r="H78" t="str">
            <v>VIGILANTE ARMADO - 12X36 DIURNO</v>
          </cell>
          <cell r="BJ78">
            <v>320.27655636363642</v>
          </cell>
        </row>
        <row r="79">
          <cell r="H79" t="str">
            <v>VIGILANTE ARMADO - 220 H</v>
          </cell>
          <cell r="BJ79">
            <v>415.46412644848493</v>
          </cell>
        </row>
        <row r="80">
          <cell r="H80" t="str">
            <v>VIGILANTE ARMADO - 220 H</v>
          </cell>
          <cell r="BJ80">
            <v>0</v>
          </cell>
        </row>
        <row r="81">
          <cell r="H81" t="str">
            <v>VIGILANTE ARMADO - 220 H</v>
          </cell>
          <cell r="BJ81">
            <v>415.46412644848493</v>
          </cell>
        </row>
        <row r="82">
          <cell r="H82" t="str">
            <v>VIGILANTE ARMADO - 220 H</v>
          </cell>
          <cell r="BJ82">
            <v>415.46412644848493</v>
          </cell>
        </row>
        <row r="83">
          <cell r="H83" t="str">
            <v>VIGILANTE ARMADO - 12X36 NOTURNO</v>
          </cell>
          <cell r="BJ83">
            <v>383.45838611900837</v>
          </cell>
        </row>
        <row r="84">
          <cell r="H84" t="str">
            <v>VIGILANTE ARMADO - 12X36 NOTURNO</v>
          </cell>
          <cell r="BJ84">
            <v>383.45838611900837</v>
          </cell>
        </row>
        <row r="85">
          <cell r="H85" t="str">
            <v>VIGILANTE ARMADO - 12X36 DIURNO</v>
          </cell>
          <cell r="BJ85">
            <v>320.27655636363642</v>
          </cell>
        </row>
        <row r="86">
          <cell r="H86" t="str">
            <v>VIGILANTE ARMADO - 12X36 DIURNO</v>
          </cell>
          <cell r="BJ86">
            <v>320.27655636363642</v>
          </cell>
        </row>
        <row r="87">
          <cell r="H87" t="str">
            <v>VIGILANTE ARMADO - 220 H</v>
          </cell>
          <cell r="BJ87">
            <v>415.46412644848493</v>
          </cell>
        </row>
        <row r="88">
          <cell r="H88" t="str">
            <v>VIGILANTE ARMADO - 12X36 NOTURNO</v>
          </cell>
          <cell r="BJ88">
            <v>383.45838611900837</v>
          </cell>
        </row>
        <row r="89">
          <cell r="H89" t="str">
            <v>VIGILANTE ARMADO - 12X36 NOTURNO</v>
          </cell>
          <cell r="BJ89">
            <v>383.45838611900837</v>
          </cell>
        </row>
        <row r="90">
          <cell r="H90" t="str">
            <v>VIGILANTE ARMADO - 12X36 DIURNO</v>
          </cell>
          <cell r="BJ90">
            <v>320.27655636363642</v>
          </cell>
        </row>
        <row r="91">
          <cell r="H91" t="str">
            <v>VIGILANTE ARMADO - 12X36 DIURNO</v>
          </cell>
          <cell r="BJ91">
            <v>320.27655636363642</v>
          </cell>
        </row>
        <row r="92">
          <cell r="H92" t="str">
            <v>VIGILANTE ARMADO - 220 H</v>
          </cell>
          <cell r="BJ92">
            <v>415.46412644848493</v>
          </cell>
        </row>
        <row r="93">
          <cell r="H93" t="str">
            <v>VIGILANTE ARMADO - 220 H</v>
          </cell>
          <cell r="BJ93">
            <v>415.46412644848493</v>
          </cell>
        </row>
        <row r="94">
          <cell r="H94" t="str">
            <v>VIGILANTE ARMADO - 12X36 DIURNO</v>
          </cell>
          <cell r="BJ94">
            <v>320.27655636363642</v>
          </cell>
        </row>
        <row r="95">
          <cell r="H95" t="str">
            <v>VIGILANTE ARMADO - 12X36 NOTURNO</v>
          </cell>
          <cell r="BJ95">
            <v>383.45838611900837</v>
          </cell>
        </row>
        <row r="96">
          <cell r="H96" t="str">
            <v>VIGILANTE ARMADO - 12X36 DIURNO</v>
          </cell>
          <cell r="BJ96">
            <v>320.27655636363642</v>
          </cell>
        </row>
        <row r="97">
          <cell r="H97" t="str">
            <v>VIGILANTE ARMADO - 12X36 NOTURNO</v>
          </cell>
          <cell r="BJ97">
            <v>383.45838611900837</v>
          </cell>
        </row>
        <row r="98">
          <cell r="H98" t="str">
            <v>VIGILANTE ARMADO - 220 H</v>
          </cell>
          <cell r="BJ98">
            <v>415.46412644848493</v>
          </cell>
        </row>
        <row r="99">
          <cell r="H99" t="str">
            <v>VIGILANTE ARMADO - 220 H</v>
          </cell>
          <cell r="BJ99">
            <v>415.46412644848493</v>
          </cell>
        </row>
        <row r="100">
          <cell r="H100" t="str">
            <v>VIGILANTE ARMADO - 220 H</v>
          </cell>
          <cell r="BJ100">
            <v>0</v>
          </cell>
        </row>
        <row r="101">
          <cell r="H101" t="str">
            <v>VIGILANTE ARMADO - 220 H</v>
          </cell>
          <cell r="BJ101">
            <v>415.46412644848493</v>
          </cell>
        </row>
        <row r="102">
          <cell r="H102" t="str">
            <v>VIGILANTE ARMADO - 12X36 DIURNO</v>
          </cell>
          <cell r="BJ102">
            <v>320.27655636363642</v>
          </cell>
        </row>
        <row r="103">
          <cell r="H103" t="str">
            <v>VIGILANTE ARMADO - 12X36 DIURNO</v>
          </cell>
          <cell r="BJ103">
            <v>320.27655636363642</v>
          </cell>
        </row>
        <row r="104">
          <cell r="H104" t="str">
            <v>VIGILANTE ARMADO - 12X36 NOTURNO</v>
          </cell>
          <cell r="BJ104">
            <v>383.45838611900837</v>
          </cell>
        </row>
        <row r="105">
          <cell r="H105" t="str">
            <v>VIGILANTE ARMADO - 12X36 NOTURNO</v>
          </cell>
          <cell r="BJ105">
            <v>383.45838611900837</v>
          </cell>
        </row>
        <row r="106">
          <cell r="H106" t="str">
            <v>VIGILANTE ARMADO - 220 H</v>
          </cell>
          <cell r="BJ106">
            <v>415.46412644848493</v>
          </cell>
        </row>
        <row r="107">
          <cell r="H107" t="str">
            <v>VIGILANTE ARMADO - 220 H</v>
          </cell>
          <cell r="BJ107">
            <v>415.46412644848493</v>
          </cell>
        </row>
        <row r="108">
          <cell r="H108" t="str">
            <v>VIGILANTE ARMADO - 220 H</v>
          </cell>
          <cell r="BJ108">
            <v>415.46412644848493</v>
          </cell>
        </row>
        <row r="109">
          <cell r="H109" t="str">
            <v>VIGILANTE ARMADO - 220 H</v>
          </cell>
          <cell r="BJ109">
            <v>415.46412644848493</v>
          </cell>
        </row>
        <row r="110">
          <cell r="H110" t="str">
            <v>VIGILANTE ARMADO - 12X36 NOTURNO</v>
          </cell>
          <cell r="BJ110">
            <v>383.45838611900837</v>
          </cell>
        </row>
        <row r="111">
          <cell r="H111" t="str">
            <v>VIGILANTE ARMADO - 12X36 DIURNO</v>
          </cell>
          <cell r="BJ111">
            <v>320.27655636363642</v>
          </cell>
        </row>
        <row r="112">
          <cell r="H112" t="str">
            <v>VIGILANTE ARMADO - 12X36 NOTURNO</v>
          </cell>
          <cell r="BJ112">
            <v>383.45838611900837</v>
          </cell>
        </row>
        <row r="113">
          <cell r="H113" t="str">
            <v>VIGILANTE ARMADO - 12X36 DIURNO</v>
          </cell>
          <cell r="BJ113">
            <v>320.27655636363642</v>
          </cell>
        </row>
        <row r="114">
          <cell r="H114" t="str">
            <v>VIGILANTE ARMADO - 220 H</v>
          </cell>
          <cell r="BJ114">
            <v>415.46412644848493</v>
          </cell>
        </row>
        <row r="115">
          <cell r="H115" t="str">
            <v>VIGILANTE ARMADO - 220 H</v>
          </cell>
          <cell r="BJ115">
            <v>415.46412644848493</v>
          </cell>
        </row>
        <row r="116">
          <cell r="H116" t="str">
            <v>VIGILANTE ARMADO - 220 H</v>
          </cell>
          <cell r="BJ116">
            <v>415.46412644848493</v>
          </cell>
        </row>
        <row r="117">
          <cell r="H117" t="str">
            <v>VIGILANTE ARMADO - 220 H</v>
          </cell>
          <cell r="BJ117">
            <v>415.46412644848493</v>
          </cell>
        </row>
        <row r="118">
          <cell r="H118" t="str">
            <v>VIGILANTE ARMADO - 220 H</v>
          </cell>
          <cell r="BJ118">
            <v>0</v>
          </cell>
        </row>
        <row r="119">
          <cell r="H119" t="str">
            <v>VIGILANTE ARMADO - 12X36 NOTURNO</v>
          </cell>
          <cell r="BJ119">
            <v>0</v>
          </cell>
        </row>
        <row r="120">
          <cell r="H120" t="str">
            <v>VIGILANTE ARMADO - 12X36 NOTURNO</v>
          </cell>
          <cell r="BJ120">
            <v>383.45838611900837</v>
          </cell>
        </row>
        <row r="121">
          <cell r="H121" t="str">
            <v>VIGILANTE ARMADO - 12X36 NOTURNO</v>
          </cell>
          <cell r="BJ121">
            <v>383.45838611900837</v>
          </cell>
        </row>
        <row r="122">
          <cell r="H122" t="str">
            <v>VIGILANTE ARMADO - 12X36 DIURNO</v>
          </cell>
          <cell r="BJ122">
            <v>320.27655636363642</v>
          </cell>
        </row>
        <row r="123">
          <cell r="H123" t="str">
            <v>VIGILANTE ARMADO - 12X36 DIURNO</v>
          </cell>
          <cell r="BJ123">
            <v>320.27655636363642</v>
          </cell>
        </row>
        <row r="124">
          <cell r="H124" t="str">
            <v>VIGILANTE ARMADO - 12X36 DIURNO</v>
          </cell>
          <cell r="BJ124">
            <v>0</v>
          </cell>
        </row>
        <row r="125">
          <cell r="H125" t="str">
            <v>VIGILANTE ARMADO - 12X36 DIURNO</v>
          </cell>
          <cell r="BJ125">
            <v>320.27655636363642</v>
          </cell>
        </row>
        <row r="126">
          <cell r="H126" t="str">
            <v>VIGILANTE ARMADO - 12X36 DIURNO</v>
          </cell>
          <cell r="BJ126">
            <v>320.27655636363642</v>
          </cell>
        </row>
        <row r="127">
          <cell r="H127" t="str">
            <v>VIGILANTE ARMADO - 12X36 DIURNO</v>
          </cell>
          <cell r="BJ127">
            <v>0</v>
          </cell>
        </row>
        <row r="128">
          <cell r="H128" t="str">
            <v>VIGILANTE ARMADO - 220 H</v>
          </cell>
          <cell r="BJ128">
            <v>415.46412644848493</v>
          </cell>
        </row>
        <row r="129">
          <cell r="H129" t="str">
            <v>VIGILANTE ARMADO - 12X36 NOTURNO</v>
          </cell>
          <cell r="BJ129">
            <v>383.45838611900837</v>
          </cell>
        </row>
        <row r="130">
          <cell r="H130" t="str">
            <v>VIGILANTE ARMADO - 12X36 NOTURNO</v>
          </cell>
          <cell r="BJ130">
            <v>383.45838611900837</v>
          </cell>
        </row>
        <row r="131">
          <cell r="H131" t="str">
            <v>VIGILANTE ARMADO - 220 H</v>
          </cell>
          <cell r="BJ131">
            <v>415.46412644848493</v>
          </cell>
        </row>
        <row r="132">
          <cell r="H132" t="str">
            <v>VIGILANTE ARMADO - 12X36 DIURNO</v>
          </cell>
          <cell r="BJ132">
            <v>320.27655636363642</v>
          </cell>
        </row>
        <row r="133">
          <cell r="H133" t="str">
            <v>VIGILANTE ARMADO - 12X36 NOTURNO</v>
          </cell>
          <cell r="BJ133">
            <v>383.45838611900837</v>
          </cell>
        </row>
        <row r="134">
          <cell r="H134" t="str">
            <v>VIGILANTE ARMADO - 12X36 NOTURNO</v>
          </cell>
          <cell r="BJ134">
            <v>0</v>
          </cell>
        </row>
        <row r="135">
          <cell r="H135" t="str">
            <v>VIGILANTE ARMADO - 12X36 DIURNO</v>
          </cell>
          <cell r="BJ135">
            <v>320.27655636363642</v>
          </cell>
        </row>
        <row r="136">
          <cell r="H136" t="str">
            <v>VIGILANTE ARMADO - 12X36 NOTURNO</v>
          </cell>
          <cell r="BJ136">
            <v>383.45838611900837</v>
          </cell>
        </row>
        <row r="137">
          <cell r="H137" t="str">
            <v>VIGILANTE ARMADO - 220 H</v>
          </cell>
          <cell r="BJ137">
            <v>415.46412644848493</v>
          </cell>
        </row>
        <row r="138">
          <cell r="H138" t="str">
            <v>VIGILANTE ARMADO - 12X36 NOTURNO</v>
          </cell>
          <cell r="BJ138">
            <v>383.45838611900837</v>
          </cell>
        </row>
        <row r="139">
          <cell r="H139" t="str">
            <v>VIGILANTE ARMADO - 12X36 DIURNO</v>
          </cell>
          <cell r="BJ139">
            <v>320.27655636363642</v>
          </cell>
        </row>
        <row r="140">
          <cell r="H140" t="str">
            <v>VIGILANTE ARMADO - 12X36 DIURNO</v>
          </cell>
          <cell r="BJ140">
            <v>320.27655636363642</v>
          </cell>
        </row>
        <row r="141">
          <cell r="H141" t="str">
            <v>VIGILANTE ARMADO - 12X36 NOTURNO</v>
          </cell>
          <cell r="BJ141">
            <v>383.45838611900837</v>
          </cell>
        </row>
        <row r="142">
          <cell r="H142" t="str">
            <v>VIGILANTE ARMADO - 220 H</v>
          </cell>
          <cell r="BJ142">
            <v>413.26007272727276</v>
          </cell>
        </row>
        <row r="143">
          <cell r="H143" t="str">
            <v>VIGILANTE ARMADO - 220 H</v>
          </cell>
          <cell r="BJ143">
            <v>415.46412644848493</v>
          </cell>
        </row>
        <row r="144">
          <cell r="H144" t="str">
            <v>VIGILANTE ARMADO - 220 H</v>
          </cell>
          <cell r="BJ144">
            <v>415.46412644848493</v>
          </cell>
        </row>
        <row r="145">
          <cell r="H145" t="str">
            <v>VIGILANTE ARMADO - 12X36 DIURNO</v>
          </cell>
          <cell r="BJ145">
            <v>320.27655636363642</v>
          </cell>
        </row>
        <row r="146">
          <cell r="H146" t="str">
            <v>VIGILANTE ARMADO - 12X36 DIURNO</v>
          </cell>
          <cell r="BJ146">
            <v>320.27655636363642</v>
          </cell>
        </row>
        <row r="147">
          <cell r="H147" t="str">
            <v>VIGILANTE ARMADO - 12X36 NOTURNO</v>
          </cell>
          <cell r="BJ147">
            <v>383.45838611900837</v>
          </cell>
        </row>
        <row r="148">
          <cell r="H148" t="str">
            <v>VIGILANTE ARMADO - 12X36 NOTURNO</v>
          </cell>
          <cell r="BJ148">
            <v>383.45838611900837</v>
          </cell>
        </row>
        <row r="149">
          <cell r="H149" t="str">
            <v>VIGILANTE ARMADO - 12X36 NOTURNO</v>
          </cell>
          <cell r="BJ149">
            <v>383.45838611900837</v>
          </cell>
        </row>
        <row r="150">
          <cell r="H150" t="str">
            <v>VIGILANTE ARMADO - 12X36 DIURNO</v>
          </cell>
          <cell r="BJ150">
            <v>320.27655636363642</v>
          </cell>
        </row>
        <row r="151">
          <cell r="H151" t="str">
            <v>VIGILANTE ARMADO - 12X36 DIURNO</v>
          </cell>
          <cell r="BJ151">
            <v>320.27655636363642</v>
          </cell>
        </row>
        <row r="152">
          <cell r="H152" t="str">
            <v>VIGILANTE ARMADO - 12X36 NOTURNO</v>
          </cell>
          <cell r="BJ152">
            <v>383.45838611900837</v>
          </cell>
        </row>
        <row r="153">
          <cell r="H153" t="str">
            <v>VIGILANTE ARMADO - 220 H</v>
          </cell>
          <cell r="BJ153">
            <v>415.46412644848493</v>
          </cell>
        </row>
        <row r="154">
          <cell r="H154" t="str">
            <v>VIGILANTE ARMADO - 12X36 DIURNO</v>
          </cell>
          <cell r="BJ154">
            <v>320.27655636363642</v>
          </cell>
        </row>
        <row r="155">
          <cell r="H155" t="str">
            <v>VIGILANTE ARMADO - 12X36 DIURNO</v>
          </cell>
          <cell r="BJ155">
            <v>320.27655636363642</v>
          </cell>
        </row>
        <row r="156">
          <cell r="H156" t="str">
            <v>VIGILANTE ARMADO - 12X36 DIURNO</v>
          </cell>
          <cell r="BJ156">
            <v>0</v>
          </cell>
        </row>
        <row r="157">
          <cell r="H157" t="str">
            <v>VIGILANTE ARMADO - 12X36 DIURNO</v>
          </cell>
          <cell r="BJ157">
            <v>0</v>
          </cell>
        </row>
        <row r="158">
          <cell r="H158" t="str">
            <v>VIGILANTE ARMADO - 12X36 NOTURNO</v>
          </cell>
          <cell r="BJ158">
            <v>383.45838611900837</v>
          </cell>
        </row>
        <row r="159">
          <cell r="H159" t="str">
            <v>VIGILANTE ARMADO - 12X36 NOTURNO</v>
          </cell>
          <cell r="BJ159">
            <v>383.45838611900837</v>
          </cell>
        </row>
        <row r="160">
          <cell r="H160" t="str">
            <v>VIGILANTE ARMADO - 220 H</v>
          </cell>
          <cell r="BJ160">
            <v>415.46370909090916</v>
          </cell>
        </row>
        <row r="161">
          <cell r="H161" t="str">
            <v>VIGILANTE ARMADO - 12X36 DIURNO</v>
          </cell>
          <cell r="BJ161">
            <v>320.27655636363642</v>
          </cell>
        </row>
        <row r="162">
          <cell r="H162" t="str">
            <v>VIGILANTE ARMADO - 12X36 NOTURNO</v>
          </cell>
          <cell r="BJ162">
            <v>383.45838611900837</v>
          </cell>
        </row>
        <row r="163">
          <cell r="H163" t="str">
            <v>VIGILANTE ARMADO - 12X36 NOTURNO</v>
          </cell>
          <cell r="BJ163">
            <v>0</v>
          </cell>
        </row>
        <row r="164">
          <cell r="H164" t="str">
            <v>VIGILANTE ARMADO - 12X36 NOTURNO</v>
          </cell>
          <cell r="BJ164">
            <v>383.45838611900837</v>
          </cell>
        </row>
        <row r="165">
          <cell r="H165" t="str">
            <v>VIGILANTE ARMADO - 12X36 DIURNO</v>
          </cell>
          <cell r="BJ165">
            <v>320.27655636363642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  <cell r="W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439.74</v>
          </cell>
          <cell r="W11">
            <v>0</v>
          </cell>
        </row>
        <row r="12">
          <cell r="B12">
            <v>1</v>
          </cell>
          <cell r="F12" t="str">
            <v>VIGILANTE ARMADO - 220 H</v>
          </cell>
          <cell r="R12">
            <v>439.74</v>
          </cell>
          <cell r="W12">
            <v>0</v>
          </cell>
        </row>
        <row r="13">
          <cell r="B13">
            <v>1</v>
          </cell>
          <cell r="F13" t="str">
            <v>VIGILANTE ARMADO - 220 H</v>
          </cell>
          <cell r="R13">
            <v>439.74</v>
          </cell>
          <cell r="W13">
            <v>0</v>
          </cell>
        </row>
        <row r="14">
          <cell r="B14">
            <v>1</v>
          </cell>
          <cell r="F14" t="str">
            <v>VIGILANTE ARMADO - 220 H</v>
          </cell>
          <cell r="R14">
            <v>439.74</v>
          </cell>
          <cell r="W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439.74</v>
          </cell>
          <cell r="W15">
            <v>88.869399999999985</v>
          </cell>
        </row>
        <row r="16">
          <cell r="B16">
            <v>0</v>
          </cell>
          <cell r="F16" t="str">
            <v>VIGILANTE ARMADO - 12X36 DIURNO</v>
          </cell>
          <cell r="R16">
            <v>0</v>
          </cell>
          <cell r="W16">
            <v>0</v>
          </cell>
        </row>
        <row r="17">
          <cell r="B17">
            <v>1</v>
          </cell>
          <cell r="F17" t="str">
            <v>VIGILANTE ARMADO - 12X36 DIURNO</v>
          </cell>
          <cell r="R17">
            <v>340.79849999999999</v>
          </cell>
          <cell r="W17">
            <v>106.01939999999999</v>
          </cell>
        </row>
        <row r="18">
          <cell r="B18">
            <v>1</v>
          </cell>
          <cell r="F18" t="str">
            <v>VIGILANTE ARMADO - 12X36 DIURNO</v>
          </cell>
          <cell r="R18">
            <v>340.79849999999999</v>
          </cell>
          <cell r="W18">
            <v>106.01939999999999</v>
          </cell>
        </row>
        <row r="19">
          <cell r="B19">
            <v>1</v>
          </cell>
          <cell r="F19" t="str">
            <v>VIGILANTE ARMADO - 220 H</v>
          </cell>
          <cell r="R19">
            <v>439.74</v>
          </cell>
          <cell r="W19">
            <v>174.86939999999998</v>
          </cell>
        </row>
        <row r="20">
          <cell r="B20">
            <v>0</v>
          </cell>
          <cell r="F20" t="str">
            <v>VIGILANTE ARMADO - 220 H</v>
          </cell>
          <cell r="R20">
            <v>0</v>
          </cell>
          <cell r="W20">
            <v>0</v>
          </cell>
        </row>
        <row r="21">
          <cell r="B21">
            <v>1</v>
          </cell>
          <cell r="F21" t="str">
            <v>VIGILANTE ARMADO - 12X36 DIURNO</v>
          </cell>
          <cell r="R21">
            <v>340.79849999999999</v>
          </cell>
          <cell r="W21">
            <v>0</v>
          </cell>
        </row>
        <row r="22">
          <cell r="B22">
            <v>1</v>
          </cell>
          <cell r="F22" t="str">
            <v>VIGILANTE ARMADO - 220 H</v>
          </cell>
          <cell r="R22">
            <v>439.74</v>
          </cell>
          <cell r="W22">
            <v>0</v>
          </cell>
        </row>
        <row r="23">
          <cell r="B23">
            <v>1</v>
          </cell>
          <cell r="F23" t="str">
            <v>VIGILANTE ARMADO - 12X36 DIURNO</v>
          </cell>
          <cell r="R23">
            <v>340.79849999999999</v>
          </cell>
          <cell r="W23">
            <v>0</v>
          </cell>
        </row>
        <row r="24">
          <cell r="B24">
            <v>1</v>
          </cell>
          <cell r="F24" t="str">
            <v>VIGILANTE ARMADO - 220 H</v>
          </cell>
          <cell r="R24">
            <v>439.74</v>
          </cell>
          <cell r="W24">
            <v>174.86939999999998</v>
          </cell>
        </row>
        <row r="25">
          <cell r="B25">
            <v>1</v>
          </cell>
          <cell r="F25" t="str">
            <v>VIGILANTE ARMADO - 12X36 DIURNO</v>
          </cell>
          <cell r="R25">
            <v>340.79849999999999</v>
          </cell>
          <cell r="W25">
            <v>0</v>
          </cell>
        </row>
        <row r="26">
          <cell r="B26">
            <v>1</v>
          </cell>
          <cell r="F26" t="str">
            <v>VIGILANTE ARMADO - 12X36 DIURNO</v>
          </cell>
          <cell r="R26">
            <v>340.79849999999999</v>
          </cell>
          <cell r="W26">
            <v>106.01939999999999</v>
          </cell>
        </row>
        <row r="27">
          <cell r="B27">
            <v>0</v>
          </cell>
          <cell r="F27" t="str">
            <v>VIGILANTE ARMADO - 12X36 DIURNO</v>
          </cell>
          <cell r="R27">
            <v>0</v>
          </cell>
          <cell r="W27">
            <v>0</v>
          </cell>
        </row>
        <row r="28">
          <cell r="B28">
            <v>0</v>
          </cell>
          <cell r="F28" t="str">
            <v>VIGILANTE ARMADO - 12X36 DIURNO</v>
          </cell>
          <cell r="R28">
            <v>0</v>
          </cell>
          <cell r="W28">
            <v>0</v>
          </cell>
        </row>
        <row r="29">
          <cell r="B29">
            <v>1</v>
          </cell>
          <cell r="F29" t="str">
            <v>VIGILANTE ARMADO - 220 H</v>
          </cell>
          <cell r="R29">
            <v>439.74</v>
          </cell>
          <cell r="W29">
            <v>174.86939999999998</v>
          </cell>
        </row>
        <row r="30">
          <cell r="B30">
            <v>1</v>
          </cell>
          <cell r="F30" t="str">
            <v>VIGILANTE ARMADO - 12X36 NOTURNO</v>
          </cell>
          <cell r="R30">
            <v>340.79849999999999</v>
          </cell>
          <cell r="W30">
            <v>0</v>
          </cell>
        </row>
        <row r="31">
          <cell r="B31">
            <v>1</v>
          </cell>
          <cell r="F31" t="str">
            <v>VIGILANTE ARMADO - 12X36 DIURNO</v>
          </cell>
          <cell r="R31">
            <v>340.79849999999999</v>
          </cell>
          <cell r="W31">
            <v>0</v>
          </cell>
        </row>
        <row r="32">
          <cell r="B32">
            <v>1</v>
          </cell>
          <cell r="F32" t="str">
            <v>VIGILANTE ARMADO - 12X36 NOTURNO</v>
          </cell>
          <cell r="R32">
            <v>340.79849999999999</v>
          </cell>
          <cell r="W32">
            <v>106.01939999999999</v>
          </cell>
        </row>
        <row r="33">
          <cell r="B33">
            <v>1</v>
          </cell>
          <cell r="F33" t="str">
            <v>VIGILANTE ARMADO - 12X36 NOTURNO</v>
          </cell>
          <cell r="R33">
            <v>340.79849999999999</v>
          </cell>
          <cell r="W33">
            <v>106.01939999999999</v>
          </cell>
        </row>
        <row r="34">
          <cell r="B34">
            <v>1</v>
          </cell>
          <cell r="F34" t="str">
            <v>VIGILANTE ARMADO - 12X36 DIURNO</v>
          </cell>
          <cell r="R34">
            <v>340.79849999999999</v>
          </cell>
          <cell r="W34">
            <v>0</v>
          </cell>
        </row>
        <row r="35">
          <cell r="B35">
            <v>1</v>
          </cell>
          <cell r="F35" t="str">
            <v>VIGILANTE ARMADO - 12X36 NOTURNO</v>
          </cell>
          <cell r="R35">
            <v>340.79849999999999</v>
          </cell>
          <cell r="W35">
            <v>106.01939999999999</v>
          </cell>
        </row>
        <row r="36">
          <cell r="B36">
            <v>1</v>
          </cell>
          <cell r="F36" t="str">
            <v>VIGILANTE ARMADO - 12X36 DIURNO</v>
          </cell>
          <cell r="R36">
            <v>340.79849999999999</v>
          </cell>
          <cell r="W36">
            <v>106.01939999999999</v>
          </cell>
        </row>
        <row r="37">
          <cell r="B37">
            <v>1</v>
          </cell>
          <cell r="F37" t="str">
            <v>VIGILANTE ARMADO - 220 H</v>
          </cell>
          <cell r="R37">
            <v>439.74</v>
          </cell>
          <cell r="W37">
            <v>174.86939999999998</v>
          </cell>
        </row>
        <row r="38">
          <cell r="B38">
            <v>1</v>
          </cell>
          <cell r="F38" t="str">
            <v>VIGILANTE ARMADO - 12X36 DIURNO</v>
          </cell>
          <cell r="R38">
            <v>340.79849999999999</v>
          </cell>
          <cell r="W38">
            <v>0</v>
          </cell>
        </row>
        <row r="39">
          <cell r="B39">
            <v>1</v>
          </cell>
          <cell r="F39" t="str">
            <v>VIGILANTE ARMADO - 12X36 DIURNO</v>
          </cell>
          <cell r="R39">
            <v>340.79849999999999</v>
          </cell>
          <cell r="W39">
            <v>0</v>
          </cell>
        </row>
        <row r="40">
          <cell r="B40">
            <v>1</v>
          </cell>
          <cell r="F40" t="str">
            <v>VIGILANTE ARMADO - 220 H</v>
          </cell>
          <cell r="R40">
            <v>439.74</v>
          </cell>
          <cell r="W40">
            <v>174.86939999999998</v>
          </cell>
        </row>
        <row r="41">
          <cell r="B41">
            <v>1</v>
          </cell>
          <cell r="F41" t="str">
            <v>VIGILANTE ARMADO - 12X36 DIURNO</v>
          </cell>
          <cell r="R41">
            <v>340.79849999999999</v>
          </cell>
          <cell r="W41">
            <v>0</v>
          </cell>
        </row>
        <row r="42">
          <cell r="B42">
            <v>1</v>
          </cell>
          <cell r="F42" t="str">
            <v>VIGILANTE ARMADO - 220 H</v>
          </cell>
          <cell r="R42">
            <v>439.74</v>
          </cell>
          <cell r="W42">
            <v>0</v>
          </cell>
        </row>
        <row r="43">
          <cell r="B43">
            <v>1</v>
          </cell>
          <cell r="F43" t="str">
            <v>VIGILANTE ARMADO - 12X36 NOTURNO</v>
          </cell>
          <cell r="R43">
            <v>340.79849999999999</v>
          </cell>
          <cell r="W43">
            <v>0</v>
          </cell>
        </row>
        <row r="44">
          <cell r="B44">
            <v>0</v>
          </cell>
          <cell r="F44" t="str">
            <v>VIGILANTE ARMADO - 12X36 NOTURNO</v>
          </cell>
          <cell r="R44">
            <v>0</v>
          </cell>
          <cell r="W44">
            <v>0</v>
          </cell>
        </row>
        <row r="45">
          <cell r="B45">
            <v>1</v>
          </cell>
          <cell r="F45" t="str">
            <v>VIGILANTE ARMADO - 12X36 DIURNO</v>
          </cell>
          <cell r="R45">
            <v>340.79849999999999</v>
          </cell>
          <cell r="W45">
            <v>0</v>
          </cell>
        </row>
        <row r="46">
          <cell r="B46">
            <v>0</v>
          </cell>
          <cell r="F46" t="str">
            <v>VIGILANTE ARMADO - 12X36 DIURNO</v>
          </cell>
          <cell r="R46">
            <v>0</v>
          </cell>
          <cell r="W46">
            <v>0</v>
          </cell>
        </row>
        <row r="47">
          <cell r="B47">
            <v>0</v>
          </cell>
          <cell r="F47" t="str">
            <v>VIGILANTE ARMADO - 12X36 DIURNO</v>
          </cell>
          <cell r="R47">
            <v>0</v>
          </cell>
          <cell r="W47">
            <v>0</v>
          </cell>
        </row>
        <row r="48">
          <cell r="B48">
            <v>1</v>
          </cell>
          <cell r="F48" t="str">
            <v>VIGILANTE ARMADO - 12X36 DIURNO</v>
          </cell>
          <cell r="R48">
            <v>340.79849999999999</v>
          </cell>
          <cell r="W48">
            <v>0</v>
          </cell>
        </row>
        <row r="49">
          <cell r="B49">
            <v>1</v>
          </cell>
          <cell r="F49" t="str">
            <v>VIGILANTE ARMADO - 12X36 NOTURNO</v>
          </cell>
          <cell r="R49">
            <v>340.79849999999999</v>
          </cell>
          <cell r="W49">
            <v>0</v>
          </cell>
        </row>
        <row r="50">
          <cell r="B50">
            <v>1</v>
          </cell>
          <cell r="F50" t="str">
            <v>VIGILANTE ARMADO - 220 H</v>
          </cell>
          <cell r="R50">
            <v>439.74</v>
          </cell>
          <cell r="W50">
            <v>174.86939999999998</v>
          </cell>
        </row>
        <row r="51">
          <cell r="B51">
            <v>1</v>
          </cell>
          <cell r="F51" t="str">
            <v>VIGILANTE ARMADO - 12X36 NOTURNO</v>
          </cell>
          <cell r="R51">
            <v>340.79849999999999</v>
          </cell>
          <cell r="W51">
            <v>0</v>
          </cell>
        </row>
        <row r="52">
          <cell r="B52">
            <v>1</v>
          </cell>
          <cell r="F52" t="str">
            <v>VIGILANTE ARMADO - 12X36 DIURNO</v>
          </cell>
          <cell r="R52">
            <v>340.79849999999999</v>
          </cell>
          <cell r="W52">
            <v>0</v>
          </cell>
        </row>
        <row r="53">
          <cell r="B53">
            <v>0</v>
          </cell>
          <cell r="F53" t="str">
            <v>VIGILANTE ARMADO - 12X36 DIURNO</v>
          </cell>
          <cell r="R53">
            <v>0</v>
          </cell>
          <cell r="W53">
            <v>0</v>
          </cell>
        </row>
        <row r="54">
          <cell r="B54">
            <v>1</v>
          </cell>
          <cell r="F54" t="str">
            <v>VIGILANTE ARMADO - 12X36 NOTURNO</v>
          </cell>
          <cell r="R54">
            <v>340.79849999999999</v>
          </cell>
          <cell r="W54">
            <v>106.01939999999999</v>
          </cell>
        </row>
        <row r="55">
          <cell r="B55">
            <v>1</v>
          </cell>
          <cell r="F55" t="str">
            <v>VIGILANTE ARMADO - 12X36 DIURNO</v>
          </cell>
          <cell r="R55">
            <v>340.79849999999999</v>
          </cell>
          <cell r="W55">
            <v>0</v>
          </cell>
        </row>
        <row r="56">
          <cell r="B56">
            <v>1</v>
          </cell>
          <cell r="F56" t="str">
            <v>VIGILANTE ARMADO - 12X36 NOTURNO</v>
          </cell>
          <cell r="R56">
            <v>340.79849999999999</v>
          </cell>
          <cell r="W56">
            <v>106.01939999999999</v>
          </cell>
        </row>
        <row r="57">
          <cell r="B57">
            <v>0</v>
          </cell>
          <cell r="F57" t="str">
            <v>VIGILANTE ARMADO - 12X36 NOTURNO</v>
          </cell>
          <cell r="R57">
            <v>0</v>
          </cell>
          <cell r="W57">
            <v>0</v>
          </cell>
        </row>
        <row r="58">
          <cell r="B58">
            <v>0</v>
          </cell>
          <cell r="F58" t="str">
            <v>VIGILANTE ARMADO - 12X36 NOTURNO</v>
          </cell>
          <cell r="R58">
            <v>0</v>
          </cell>
          <cell r="W58">
            <v>0</v>
          </cell>
        </row>
        <row r="59">
          <cell r="B59">
            <v>1</v>
          </cell>
          <cell r="F59" t="str">
            <v>VIGILANTE ARMADO - 12X36 NOTURNO</v>
          </cell>
          <cell r="R59">
            <v>340.79849999999999</v>
          </cell>
          <cell r="W59">
            <v>106.01939999999999</v>
          </cell>
        </row>
        <row r="60">
          <cell r="B60">
            <v>1</v>
          </cell>
          <cell r="F60" t="str">
            <v>VIGILANTE ARMADO - 12X36 DIURNO</v>
          </cell>
          <cell r="R60">
            <v>340.79849999999999</v>
          </cell>
          <cell r="W60">
            <v>0</v>
          </cell>
        </row>
        <row r="61">
          <cell r="B61">
            <v>1</v>
          </cell>
          <cell r="F61" t="str">
            <v>VIGILANTE ARMADO - 12X36 DIURNO</v>
          </cell>
          <cell r="R61">
            <v>340.79849999999999</v>
          </cell>
          <cell r="W61">
            <v>106.01939999999999</v>
          </cell>
        </row>
        <row r="62">
          <cell r="B62">
            <v>1</v>
          </cell>
          <cell r="F62" t="str">
            <v>VIGILANTE ARMADO - 220 H</v>
          </cell>
          <cell r="R62">
            <v>439.74</v>
          </cell>
          <cell r="W62">
            <v>174.86939999999998</v>
          </cell>
        </row>
        <row r="63">
          <cell r="B63">
            <v>0</v>
          </cell>
          <cell r="F63" t="str">
            <v>VIGILANTE ARMADO - 220 H</v>
          </cell>
          <cell r="R63">
            <v>0</v>
          </cell>
          <cell r="W63">
            <v>0</v>
          </cell>
        </row>
        <row r="64">
          <cell r="B64">
            <v>1</v>
          </cell>
          <cell r="F64" t="str">
            <v>VIGILANTE ARMADO - 12X36 NOTURNO</v>
          </cell>
          <cell r="R64">
            <v>340.79849999999999</v>
          </cell>
          <cell r="W64">
            <v>0</v>
          </cell>
        </row>
        <row r="65">
          <cell r="B65">
            <v>0</v>
          </cell>
          <cell r="F65" t="str">
            <v>VIGILANTE ARMADO - 12X36 NOTURNO</v>
          </cell>
          <cell r="R65">
            <v>0</v>
          </cell>
          <cell r="W65">
            <v>0</v>
          </cell>
        </row>
        <row r="66">
          <cell r="B66">
            <v>1</v>
          </cell>
          <cell r="F66" t="str">
            <v>VIGILANTE ARMADO - 12X36 DIURNO</v>
          </cell>
          <cell r="R66">
            <v>340.79849999999999</v>
          </cell>
          <cell r="W66">
            <v>0</v>
          </cell>
        </row>
        <row r="67">
          <cell r="B67">
            <v>0</v>
          </cell>
          <cell r="F67" t="str">
            <v>VIGILANTE ARMADO - 12X36 DIURNO</v>
          </cell>
          <cell r="R67">
            <v>0</v>
          </cell>
          <cell r="W67">
            <v>0</v>
          </cell>
        </row>
        <row r="68">
          <cell r="B68">
            <v>1</v>
          </cell>
          <cell r="F68" t="str">
            <v>VIGILANTE ARMADO - 12X36 NOTURNO</v>
          </cell>
          <cell r="R68">
            <v>340.79849999999999</v>
          </cell>
          <cell r="W68">
            <v>106.01939999999999</v>
          </cell>
        </row>
        <row r="69">
          <cell r="B69">
            <v>1</v>
          </cell>
          <cell r="F69" t="str">
            <v>VIGILANTE ARMADO - 12X36 NOTURNO</v>
          </cell>
          <cell r="R69">
            <v>340.79849999999999</v>
          </cell>
          <cell r="W69">
            <v>0</v>
          </cell>
        </row>
        <row r="70">
          <cell r="B70">
            <v>1</v>
          </cell>
          <cell r="F70" t="str">
            <v>VIGILANTE ARMADO - 12X36 DIURNO</v>
          </cell>
          <cell r="R70">
            <v>340.79849999999999</v>
          </cell>
          <cell r="W70">
            <v>0</v>
          </cell>
        </row>
        <row r="71">
          <cell r="B71">
            <v>1</v>
          </cell>
          <cell r="F71" t="str">
            <v>VIGILANTE ARMADO - 12X36 NOTURNO</v>
          </cell>
          <cell r="R71">
            <v>340.79849999999999</v>
          </cell>
          <cell r="W71">
            <v>0</v>
          </cell>
        </row>
        <row r="72">
          <cell r="B72">
            <v>1</v>
          </cell>
          <cell r="F72" t="str">
            <v>VIGILANTE ARMADO - 220 H</v>
          </cell>
          <cell r="R72">
            <v>439.74</v>
          </cell>
          <cell r="W72">
            <v>0</v>
          </cell>
        </row>
        <row r="73">
          <cell r="B73">
            <v>0</v>
          </cell>
          <cell r="F73" t="str">
            <v>VIGILANTE ARMADO - 220 H</v>
          </cell>
          <cell r="R73">
            <v>0</v>
          </cell>
          <cell r="W73">
            <v>0</v>
          </cell>
        </row>
        <row r="74">
          <cell r="B74">
            <v>1</v>
          </cell>
          <cell r="F74" t="str">
            <v>VIGILANTE ARMADO - 12X36 DIURNO</v>
          </cell>
          <cell r="R74">
            <v>340.79849999999999</v>
          </cell>
          <cell r="W74">
            <v>0</v>
          </cell>
        </row>
        <row r="75">
          <cell r="B75">
            <v>1</v>
          </cell>
          <cell r="F75" t="str">
            <v>VIGILANTE ARMADO - 12X36 DIURNO</v>
          </cell>
          <cell r="R75">
            <v>340.79849999999999</v>
          </cell>
          <cell r="W75">
            <v>0</v>
          </cell>
        </row>
        <row r="76">
          <cell r="B76">
            <v>1</v>
          </cell>
          <cell r="F76" t="str">
            <v>VIGILANTE ARMADO - 220 H</v>
          </cell>
          <cell r="R76">
            <v>439.74</v>
          </cell>
          <cell r="W76">
            <v>0</v>
          </cell>
        </row>
        <row r="77">
          <cell r="B77">
            <v>1</v>
          </cell>
          <cell r="F77" t="str">
            <v>VIGILANTE ARMADO - 12X36 DIURNO</v>
          </cell>
          <cell r="R77">
            <v>340.79849999999999</v>
          </cell>
          <cell r="W77">
            <v>39.369399999999985</v>
          </cell>
        </row>
        <row r="78">
          <cell r="B78">
            <v>1</v>
          </cell>
          <cell r="F78" t="str">
            <v>VIGILANTE ARMADO - 12X36 DIURNO</v>
          </cell>
          <cell r="R78">
            <v>340.79849999999999</v>
          </cell>
          <cell r="W78">
            <v>0</v>
          </cell>
        </row>
        <row r="79">
          <cell r="B79">
            <v>1</v>
          </cell>
          <cell r="F79" t="str">
            <v>VIGILANTE ARMADO - 220 H</v>
          </cell>
          <cell r="R79">
            <v>439.74</v>
          </cell>
          <cell r="W79">
            <v>0</v>
          </cell>
        </row>
        <row r="80">
          <cell r="B80">
            <v>0</v>
          </cell>
          <cell r="F80" t="str">
            <v>VIGILANTE ARMADO - 220 H</v>
          </cell>
          <cell r="R80">
            <v>0</v>
          </cell>
          <cell r="W80">
            <v>0</v>
          </cell>
        </row>
        <row r="81">
          <cell r="B81">
            <v>1</v>
          </cell>
          <cell r="F81" t="str">
            <v>VIGILANTE ARMADO - 220 H</v>
          </cell>
          <cell r="R81">
            <v>439.74</v>
          </cell>
          <cell r="W81">
            <v>0</v>
          </cell>
        </row>
        <row r="82">
          <cell r="B82">
            <v>1</v>
          </cell>
          <cell r="F82" t="str">
            <v>VIGILANTE ARMADO - 220 H</v>
          </cell>
          <cell r="R82">
            <v>439.74</v>
          </cell>
          <cell r="W82">
            <v>0</v>
          </cell>
        </row>
        <row r="83">
          <cell r="B83">
            <v>1</v>
          </cell>
          <cell r="F83" t="str">
            <v>VIGILANTE ARMADO - 12X36 NOTURNO</v>
          </cell>
          <cell r="R83">
            <v>340.79849999999999</v>
          </cell>
          <cell r="W83">
            <v>0</v>
          </cell>
        </row>
        <row r="84">
          <cell r="B84">
            <v>1</v>
          </cell>
          <cell r="F84" t="str">
            <v>VIGILANTE ARMADO - 12X36 NOTURNO</v>
          </cell>
          <cell r="R84">
            <v>340.79849999999999</v>
          </cell>
          <cell r="W84">
            <v>0</v>
          </cell>
        </row>
        <row r="85">
          <cell r="B85">
            <v>1</v>
          </cell>
          <cell r="F85" t="str">
            <v>VIGILANTE ARMADO - 12X36 DIURNO</v>
          </cell>
          <cell r="R85">
            <v>340.79849999999999</v>
          </cell>
          <cell r="W85">
            <v>39.369399999999985</v>
          </cell>
        </row>
        <row r="86">
          <cell r="B86">
            <v>1</v>
          </cell>
          <cell r="F86" t="str">
            <v>VIGILANTE ARMADO - 12X36 DIURNO</v>
          </cell>
          <cell r="R86">
            <v>340.79849999999999</v>
          </cell>
          <cell r="W86">
            <v>39.369399999999985</v>
          </cell>
        </row>
        <row r="87">
          <cell r="B87">
            <v>1</v>
          </cell>
          <cell r="F87" t="str">
            <v>VIGILANTE ARMADO - 220 H</v>
          </cell>
          <cell r="R87">
            <v>439.74</v>
          </cell>
          <cell r="W87">
            <v>0</v>
          </cell>
        </row>
        <row r="88">
          <cell r="B88">
            <v>1</v>
          </cell>
          <cell r="F88" t="str">
            <v>VIGILANTE ARMADO - 12X36 NOTURNO</v>
          </cell>
          <cell r="R88">
            <v>340.79849999999999</v>
          </cell>
          <cell r="W88">
            <v>0</v>
          </cell>
        </row>
        <row r="89">
          <cell r="B89">
            <v>1</v>
          </cell>
          <cell r="F89" t="str">
            <v>VIGILANTE ARMADO - 12X36 NOTURNO</v>
          </cell>
          <cell r="R89">
            <v>340.79849999999999</v>
          </cell>
          <cell r="W89">
            <v>0</v>
          </cell>
        </row>
        <row r="90">
          <cell r="B90">
            <v>1</v>
          </cell>
          <cell r="F90" t="str">
            <v>VIGILANTE ARMADO - 12X36 DIURNO</v>
          </cell>
          <cell r="R90">
            <v>340.79849999999999</v>
          </cell>
          <cell r="W90">
            <v>0</v>
          </cell>
        </row>
        <row r="91">
          <cell r="B91">
            <v>1</v>
          </cell>
          <cell r="F91" t="str">
            <v>VIGILANTE ARMADO - 12X36 DIURNO</v>
          </cell>
          <cell r="R91">
            <v>340.79849999999999</v>
          </cell>
          <cell r="W91">
            <v>0</v>
          </cell>
        </row>
        <row r="92">
          <cell r="B92">
            <v>1</v>
          </cell>
          <cell r="F92" t="str">
            <v>VIGILANTE ARMADO - 220 H</v>
          </cell>
          <cell r="R92">
            <v>439.74</v>
          </cell>
          <cell r="W92">
            <v>0</v>
          </cell>
        </row>
        <row r="93">
          <cell r="B93">
            <v>1</v>
          </cell>
          <cell r="F93" t="str">
            <v>VIGILANTE ARMADO - 220 H</v>
          </cell>
          <cell r="R93">
            <v>439.74</v>
          </cell>
          <cell r="W93">
            <v>0</v>
          </cell>
        </row>
        <row r="94">
          <cell r="B94">
            <v>1</v>
          </cell>
          <cell r="F94" t="str">
            <v>VIGILANTE ARMADO - 12X36 DIURNO</v>
          </cell>
          <cell r="R94">
            <v>340.79849999999999</v>
          </cell>
          <cell r="W94">
            <v>0</v>
          </cell>
        </row>
        <row r="95">
          <cell r="B95">
            <v>1</v>
          </cell>
          <cell r="F95" t="str">
            <v>VIGILANTE ARMADO - 12X36 NOTURNO</v>
          </cell>
          <cell r="R95">
            <v>340.79849999999999</v>
          </cell>
          <cell r="W95">
            <v>0</v>
          </cell>
        </row>
        <row r="96">
          <cell r="B96">
            <v>1</v>
          </cell>
          <cell r="F96" t="str">
            <v>VIGILANTE ARMADO - 12X36 DIURNO</v>
          </cell>
          <cell r="R96">
            <v>340.79849999999999</v>
          </cell>
          <cell r="W96">
            <v>39.369399999999985</v>
          </cell>
        </row>
        <row r="97">
          <cell r="B97">
            <v>1</v>
          </cell>
          <cell r="F97" t="str">
            <v>VIGILANTE ARMADO - 12X36 NOTURNO</v>
          </cell>
          <cell r="R97">
            <v>340.79849999999999</v>
          </cell>
          <cell r="W97">
            <v>0</v>
          </cell>
        </row>
        <row r="98">
          <cell r="B98">
            <v>1</v>
          </cell>
          <cell r="F98" t="str">
            <v>VIGILANTE ARMADO - 220 H</v>
          </cell>
          <cell r="R98">
            <v>439.74</v>
          </cell>
          <cell r="W98">
            <v>0</v>
          </cell>
        </row>
        <row r="99">
          <cell r="B99">
            <v>1</v>
          </cell>
          <cell r="F99" t="str">
            <v>VIGILANTE ARMADO - 220 H</v>
          </cell>
          <cell r="R99">
            <v>439.74</v>
          </cell>
          <cell r="W99">
            <v>0</v>
          </cell>
        </row>
        <row r="100">
          <cell r="B100">
            <v>0</v>
          </cell>
          <cell r="F100" t="str">
            <v>VIGILANTE ARMADO - 220 H</v>
          </cell>
          <cell r="R100">
            <v>0</v>
          </cell>
          <cell r="W100">
            <v>0</v>
          </cell>
        </row>
        <row r="101">
          <cell r="B101">
            <v>1</v>
          </cell>
          <cell r="F101" t="str">
            <v>VIGILANTE ARMADO - 220 H</v>
          </cell>
          <cell r="R101">
            <v>439.74</v>
          </cell>
          <cell r="W101">
            <v>0</v>
          </cell>
        </row>
        <row r="102">
          <cell r="B102">
            <v>1</v>
          </cell>
          <cell r="F102" t="str">
            <v>VIGILANTE ARMADO - 12X36 DIURNO</v>
          </cell>
          <cell r="R102">
            <v>340.79849999999999</v>
          </cell>
          <cell r="W102">
            <v>0</v>
          </cell>
        </row>
        <row r="103">
          <cell r="B103">
            <v>1</v>
          </cell>
          <cell r="F103" t="str">
            <v>VIGILANTE ARMADO - 12X36 DIURNO</v>
          </cell>
          <cell r="R103">
            <v>340.79849999999999</v>
          </cell>
          <cell r="W103">
            <v>0</v>
          </cell>
        </row>
        <row r="104">
          <cell r="B104">
            <v>1</v>
          </cell>
          <cell r="F104" t="str">
            <v>VIGILANTE ARMADO - 12X36 NOTURNO</v>
          </cell>
          <cell r="R104">
            <v>340.79849999999999</v>
          </cell>
          <cell r="W104">
            <v>0</v>
          </cell>
        </row>
        <row r="105">
          <cell r="B105">
            <v>1</v>
          </cell>
          <cell r="F105" t="str">
            <v>VIGILANTE ARMADO - 12X36 NOTURNO</v>
          </cell>
          <cell r="R105">
            <v>340.79849999999999</v>
          </cell>
          <cell r="W105">
            <v>0</v>
          </cell>
        </row>
        <row r="106">
          <cell r="B106">
            <v>1</v>
          </cell>
          <cell r="F106" t="str">
            <v>VIGILANTE ARMADO - 220 H</v>
          </cell>
          <cell r="R106">
            <v>439.74</v>
          </cell>
          <cell r="W106">
            <v>0</v>
          </cell>
        </row>
        <row r="107">
          <cell r="B107">
            <v>1</v>
          </cell>
          <cell r="F107" t="str">
            <v>VIGILANTE ARMADO - 220 H</v>
          </cell>
          <cell r="R107">
            <v>439.74</v>
          </cell>
          <cell r="W107">
            <v>0</v>
          </cell>
        </row>
        <row r="108">
          <cell r="B108">
            <v>1</v>
          </cell>
          <cell r="F108" t="str">
            <v>VIGILANTE ARMADO - 220 H</v>
          </cell>
          <cell r="R108">
            <v>439.74</v>
          </cell>
          <cell r="W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439.74</v>
          </cell>
          <cell r="W109">
            <v>0</v>
          </cell>
        </row>
        <row r="110">
          <cell r="B110">
            <v>1</v>
          </cell>
          <cell r="F110" t="str">
            <v>VIGILANTE ARMADO - 12X36 NOTURNO</v>
          </cell>
          <cell r="R110">
            <v>340.79849999999999</v>
          </cell>
          <cell r="W110">
            <v>0</v>
          </cell>
        </row>
        <row r="111">
          <cell r="B111">
            <v>1</v>
          </cell>
          <cell r="F111" t="str">
            <v>VIGILANTE ARMADO - 12X36 DIURNO</v>
          </cell>
          <cell r="R111">
            <v>340.79849999999999</v>
          </cell>
          <cell r="W111">
            <v>0</v>
          </cell>
        </row>
        <row r="112">
          <cell r="B112">
            <v>1</v>
          </cell>
          <cell r="F112" t="str">
            <v>VIGILANTE ARMADO - 12X36 NOTURNO</v>
          </cell>
          <cell r="R112">
            <v>340.79849999999999</v>
          </cell>
          <cell r="W112">
            <v>0</v>
          </cell>
        </row>
        <row r="113">
          <cell r="B113">
            <v>1</v>
          </cell>
          <cell r="F113" t="str">
            <v>VIGILANTE ARMADO - 12X36 DIURNO</v>
          </cell>
          <cell r="R113">
            <v>340.79849999999999</v>
          </cell>
          <cell r="W113">
            <v>0</v>
          </cell>
        </row>
        <row r="114">
          <cell r="B114">
            <v>1</v>
          </cell>
          <cell r="F114" t="str">
            <v>VIGILANTE ARMADO - 220 H</v>
          </cell>
          <cell r="R114">
            <v>439.74</v>
          </cell>
          <cell r="W114">
            <v>0</v>
          </cell>
        </row>
        <row r="115">
          <cell r="B115">
            <v>1</v>
          </cell>
          <cell r="F115" t="str">
            <v>VIGILANTE ARMADO - 220 H</v>
          </cell>
          <cell r="R115">
            <v>439.74</v>
          </cell>
          <cell r="W115">
            <v>0</v>
          </cell>
        </row>
        <row r="116">
          <cell r="B116">
            <v>1</v>
          </cell>
          <cell r="F116" t="str">
            <v>VIGILANTE ARMADO - 220 H</v>
          </cell>
          <cell r="R116">
            <v>439.74</v>
          </cell>
          <cell r="W116">
            <v>0</v>
          </cell>
        </row>
        <row r="117">
          <cell r="B117">
            <v>1</v>
          </cell>
          <cell r="F117" t="str">
            <v>VIGILANTE ARMADO - 220 H</v>
          </cell>
          <cell r="R117">
            <v>439.74</v>
          </cell>
          <cell r="W117">
            <v>0</v>
          </cell>
        </row>
        <row r="118">
          <cell r="B118">
            <v>0</v>
          </cell>
          <cell r="F118" t="str">
            <v>VIGILANTE ARMADO - 220 H</v>
          </cell>
          <cell r="R118">
            <v>0</v>
          </cell>
          <cell r="W118">
            <v>0</v>
          </cell>
        </row>
        <row r="119">
          <cell r="B119">
            <v>0</v>
          </cell>
          <cell r="F119" t="str">
            <v>VIGILANTE ARMADO - 12X36 NOTURNO</v>
          </cell>
          <cell r="R119">
            <v>0</v>
          </cell>
          <cell r="W119">
            <v>0</v>
          </cell>
        </row>
        <row r="120">
          <cell r="B120">
            <v>1</v>
          </cell>
          <cell r="F120" t="str">
            <v>VIGILANTE ARMADO - 12X36 NOTURNO</v>
          </cell>
          <cell r="R120">
            <v>340.79849999999999</v>
          </cell>
          <cell r="W120">
            <v>0</v>
          </cell>
        </row>
        <row r="121">
          <cell r="B121">
            <v>1</v>
          </cell>
          <cell r="F121" t="str">
            <v>VIGILANTE ARMADO - 12X36 NOTURNO</v>
          </cell>
          <cell r="R121">
            <v>340.79849999999999</v>
          </cell>
          <cell r="W121">
            <v>0</v>
          </cell>
        </row>
        <row r="122">
          <cell r="B122">
            <v>1</v>
          </cell>
          <cell r="F122" t="str">
            <v>VIGILANTE ARMADO - 12X36 DIURNO</v>
          </cell>
          <cell r="R122">
            <v>340.79849999999999</v>
          </cell>
          <cell r="W122">
            <v>0</v>
          </cell>
        </row>
        <row r="123">
          <cell r="B123">
            <v>1</v>
          </cell>
          <cell r="F123" t="str">
            <v>VIGILANTE ARMADO - 12X36 DIURNO</v>
          </cell>
          <cell r="R123">
            <v>340.79849999999999</v>
          </cell>
          <cell r="W123">
            <v>0</v>
          </cell>
        </row>
        <row r="124">
          <cell r="B124">
            <v>0</v>
          </cell>
          <cell r="F124" t="str">
            <v>VIGILANTE ARMADO - 12X36 DIURNO</v>
          </cell>
          <cell r="R124">
            <v>0</v>
          </cell>
          <cell r="W124">
            <v>0</v>
          </cell>
        </row>
        <row r="125">
          <cell r="B125">
            <v>1</v>
          </cell>
          <cell r="F125" t="str">
            <v>VIGILANTE ARMADO - 12X36 DIURNO</v>
          </cell>
          <cell r="R125">
            <v>340.79849999999999</v>
          </cell>
          <cell r="W125">
            <v>39.369399999999985</v>
          </cell>
        </row>
        <row r="126">
          <cell r="B126">
            <v>1</v>
          </cell>
          <cell r="F126" t="str">
            <v>VIGILANTE ARMADO - 12X36 DIURNO</v>
          </cell>
          <cell r="R126">
            <v>340.79849999999999</v>
          </cell>
          <cell r="W126">
            <v>39.369399999999985</v>
          </cell>
        </row>
        <row r="127">
          <cell r="B127">
            <v>0</v>
          </cell>
          <cell r="F127" t="str">
            <v>VIGILANTE ARMADO - 12X36 DIURNO</v>
          </cell>
          <cell r="R127">
            <v>0</v>
          </cell>
          <cell r="W127">
            <v>0</v>
          </cell>
        </row>
        <row r="128">
          <cell r="B128">
            <v>1</v>
          </cell>
          <cell r="F128" t="str">
            <v>VIGILANTE ARMADO - 220 H</v>
          </cell>
          <cell r="R128">
            <v>439.74</v>
          </cell>
          <cell r="W128">
            <v>0</v>
          </cell>
        </row>
        <row r="129">
          <cell r="B129">
            <v>1</v>
          </cell>
          <cell r="F129" t="str">
            <v>VIGILANTE ARMADO - 12X36 NOTURNO</v>
          </cell>
          <cell r="R129">
            <v>340.79849999999999</v>
          </cell>
          <cell r="W129">
            <v>0</v>
          </cell>
        </row>
        <row r="130">
          <cell r="B130">
            <v>1</v>
          </cell>
          <cell r="F130" t="str">
            <v>VIGILANTE ARMADO - 12X36 NOTURNO</v>
          </cell>
          <cell r="R130">
            <v>340.79849999999999</v>
          </cell>
          <cell r="W130">
            <v>39.369399999999985</v>
          </cell>
        </row>
        <row r="131">
          <cell r="B131">
            <v>1</v>
          </cell>
          <cell r="F131" t="str">
            <v>VIGILANTE ARMADO - 220 H</v>
          </cell>
          <cell r="R131">
            <v>439.74</v>
          </cell>
          <cell r="W131">
            <v>0</v>
          </cell>
        </row>
        <row r="132">
          <cell r="B132">
            <v>1</v>
          </cell>
          <cell r="F132" t="str">
            <v>VIGILANTE ARMADO - 12X36 DIURNO</v>
          </cell>
          <cell r="R132">
            <v>340.79849999999999</v>
          </cell>
          <cell r="W132">
            <v>0</v>
          </cell>
        </row>
        <row r="133">
          <cell r="B133">
            <v>1</v>
          </cell>
          <cell r="F133" t="str">
            <v>VIGILANTE ARMADO - 12X36 NOTURNO</v>
          </cell>
          <cell r="R133">
            <v>340.79849999999999</v>
          </cell>
          <cell r="W133">
            <v>0</v>
          </cell>
        </row>
        <row r="134">
          <cell r="B134">
            <v>0</v>
          </cell>
          <cell r="F134" t="str">
            <v>VIGILANTE ARMADO - 12X36 NOTURNO</v>
          </cell>
          <cell r="R134">
            <v>0</v>
          </cell>
          <cell r="W134">
            <v>0</v>
          </cell>
        </row>
        <row r="135">
          <cell r="B135">
            <v>1</v>
          </cell>
          <cell r="F135" t="str">
            <v>VIGILANTE ARMADO - 12X36 DIURNO</v>
          </cell>
          <cell r="R135">
            <v>340.79849999999999</v>
          </cell>
          <cell r="W135">
            <v>0</v>
          </cell>
        </row>
        <row r="136">
          <cell r="B136">
            <v>1</v>
          </cell>
          <cell r="F136" t="str">
            <v>VIGILANTE ARMADO - 12X36 NOTURNO</v>
          </cell>
          <cell r="R136">
            <v>340.79849999999999</v>
          </cell>
          <cell r="W136">
            <v>0</v>
          </cell>
        </row>
        <row r="137">
          <cell r="B137">
            <v>1</v>
          </cell>
          <cell r="F137" t="str">
            <v>VIGILANTE ARMADO - 220 H</v>
          </cell>
          <cell r="R137">
            <v>439.74</v>
          </cell>
          <cell r="W137">
            <v>88.869399999999985</v>
          </cell>
        </row>
        <row r="138">
          <cell r="B138">
            <v>1</v>
          </cell>
          <cell r="F138" t="str">
            <v>VIGILANTE ARMADO - 12X36 NOTURNO</v>
          </cell>
          <cell r="R138">
            <v>340.79849999999999</v>
          </cell>
          <cell r="W138">
            <v>0</v>
          </cell>
        </row>
        <row r="139">
          <cell r="B139">
            <v>1</v>
          </cell>
          <cell r="F139" t="str">
            <v>VIGILANTE ARMADO - 12X36 DIURNO</v>
          </cell>
          <cell r="R139">
            <v>340.79849999999999</v>
          </cell>
          <cell r="W139">
            <v>0</v>
          </cell>
        </row>
        <row r="140">
          <cell r="B140">
            <v>1</v>
          </cell>
          <cell r="F140" t="str">
            <v>VIGILANTE ARMADO - 12X36 DIURNO</v>
          </cell>
          <cell r="R140">
            <v>340.79849999999999</v>
          </cell>
          <cell r="W140">
            <v>0</v>
          </cell>
        </row>
        <row r="141">
          <cell r="B141">
            <v>1</v>
          </cell>
          <cell r="F141" t="str">
            <v>VIGILANTE ARMADO - 12X36 NOTURNO</v>
          </cell>
          <cell r="R141">
            <v>340.79849999999999</v>
          </cell>
          <cell r="W141">
            <v>0</v>
          </cell>
        </row>
        <row r="142">
          <cell r="B142">
            <v>1</v>
          </cell>
          <cell r="F142" t="str">
            <v>VIGILANTE ARMADO - 220 H</v>
          </cell>
          <cell r="R142">
            <v>340.79849999999999</v>
          </cell>
          <cell r="W142">
            <v>0</v>
          </cell>
        </row>
        <row r="143">
          <cell r="B143">
            <v>1</v>
          </cell>
          <cell r="F143" t="str">
            <v>VIGILANTE ARMADO - 220 H</v>
          </cell>
          <cell r="R143">
            <v>439.74</v>
          </cell>
          <cell r="W143">
            <v>0</v>
          </cell>
        </row>
        <row r="144">
          <cell r="B144">
            <v>1</v>
          </cell>
          <cell r="F144" t="str">
            <v>VIGILANTE ARMADO - 220 H</v>
          </cell>
          <cell r="R144">
            <v>439.74</v>
          </cell>
          <cell r="W144">
            <v>0</v>
          </cell>
        </row>
        <row r="145">
          <cell r="B145">
            <v>1</v>
          </cell>
          <cell r="F145" t="str">
            <v>VIGILANTE ARMADO - 12X36 DIURNO</v>
          </cell>
          <cell r="R145">
            <v>340.79849999999999</v>
          </cell>
          <cell r="W145">
            <v>0</v>
          </cell>
        </row>
        <row r="146">
          <cell r="B146">
            <v>1</v>
          </cell>
          <cell r="F146" t="str">
            <v>VIGILANTE ARMADO - 12X36 DIURNO</v>
          </cell>
          <cell r="R146">
            <v>340.79849999999999</v>
          </cell>
          <cell r="W146">
            <v>0</v>
          </cell>
        </row>
        <row r="147">
          <cell r="B147">
            <v>1</v>
          </cell>
          <cell r="F147" t="str">
            <v>VIGILANTE ARMADO - 12X36 NOTURNO</v>
          </cell>
          <cell r="R147">
            <v>340.79849999999999</v>
          </cell>
          <cell r="W147">
            <v>0</v>
          </cell>
        </row>
        <row r="148">
          <cell r="B148">
            <v>1</v>
          </cell>
          <cell r="F148" t="str">
            <v>VIGILANTE ARMADO - 12X36 NOTURNO</v>
          </cell>
          <cell r="R148">
            <v>340.79849999999999</v>
          </cell>
          <cell r="W148">
            <v>0</v>
          </cell>
        </row>
        <row r="149">
          <cell r="B149">
            <v>1</v>
          </cell>
          <cell r="F149" t="str">
            <v>VIGILANTE ARMADO - 12X36 NOTURNO</v>
          </cell>
          <cell r="R149">
            <v>340.79849999999999</v>
          </cell>
          <cell r="W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340.79849999999999</v>
          </cell>
          <cell r="W150">
            <v>0</v>
          </cell>
        </row>
        <row r="151">
          <cell r="B151">
            <v>1</v>
          </cell>
          <cell r="F151" t="str">
            <v>VIGILANTE ARMADO - 12X36 DIURNO</v>
          </cell>
          <cell r="R151">
            <v>340.79849999999999</v>
          </cell>
          <cell r="W151">
            <v>0</v>
          </cell>
        </row>
        <row r="152">
          <cell r="B152">
            <v>1</v>
          </cell>
          <cell r="F152" t="str">
            <v>VIGILANTE ARMADO - 12X36 NOTURNO</v>
          </cell>
          <cell r="R152">
            <v>340.79849999999999</v>
          </cell>
          <cell r="W152">
            <v>0</v>
          </cell>
        </row>
        <row r="153">
          <cell r="B153">
            <v>1</v>
          </cell>
          <cell r="F153" t="str">
            <v>VIGILANTE ARMADO - 220 H</v>
          </cell>
          <cell r="R153">
            <v>439.74</v>
          </cell>
          <cell r="W153">
            <v>0</v>
          </cell>
        </row>
        <row r="154">
          <cell r="B154">
            <v>1</v>
          </cell>
          <cell r="F154" t="str">
            <v>VIGILANTE ARMADO - 12X36 DIURNO</v>
          </cell>
          <cell r="R154">
            <v>340.79849999999999</v>
          </cell>
          <cell r="W154">
            <v>0</v>
          </cell>
        </row>
        <row r="155">
          <cell r="B155">
            <v>1</v>
          </cell>
          <cell r="F155" t="str">
            <v>VIGILANTE ARMADO - 12X36 DIURNO</v>
          </cell>
          <cell r="R155">
            <v>340.79849999999999</v>
          </cell>
          <cell r="W155">
            <v>39.369399999999985</v>
          </cell>
        </row>
        <row r="156">
          <cell r="B156">
            <v>0</v>
          </cell>
          <cell r="F156" t="str">
            <v>VIGILANTE ARMADO - 12X36 DIURNO</v>
          </cell>
          <cell r="R156">
            <v>0</v>
          </cell>
          <cell r="W156">
            <v>0</v>
          </cell>
        </row>
        <row r="157">
          <cell r="B157">
            <v>0</v>
          </cell>
          <cell r="F157" t="str">
            <v>VIGILANTE ARMADO - 12X36 DIURNO</v>
          </cell>
          <cell r="R157">
            <v>0</v>
          </cell>
          <cell r="W157">
            <v>0</v>
          </cell>
        </row>
        <row r="158">
          <cell r="B158">
            <v>1</v>
          </cell>
          <cell r="F158" t="str">
            <v>VIGILANTE ARMADO - 12X36 NOTURNO</v>
          </cell>
          <cell r="R158">
            <v>340.79849999999999</v>
          </cell>
          <cell r="W158">
            <v>0</v>
          </cell>
        </row>
        <row r="159">
          <cell r="B159">
            <v>1</v>
          </cell>
          <cell r="F159" t="str">
            <v>VIGILANTE ARMADO - 12X36 NOTURNO</v>
          </cell>
          <cell r="R159">
            <v>340.79849999999999</v>
          </cell>
          <cell r="W159">
            <v>0</v>
          </cell>
        </row>
        <row r="160">
          <cell r="B160">
            <v>1</v>
          </cell>
          <cell r="F160" t="str">
            <v>VIGILANTE ARMADO - 220 H</v>
          </cell>
          <cell r="R160">
            <v>439.74</v>
          </cell>
          <cell r="W160">
            <v>0</v>
          </cell>
        </row>
        <row r="161">
          <cell r="B161">
            <v>1</v>
          </cell>
          <cell r="F161" t="str">
            <v>VIGILANTE ARMADO - 12X36 DIURNO</v>
          </cell>
          <cell r="R161">
            <v>340.79849999999999</v>
          </cell>
          <cell r="W161">
            <v>0</v>
          </cell>
        </row>
        <row r="162">
          <cell r="B162">
            <v>1</v>
          </cell>
          <cell r="F162" t="str">
            <v>VIGILANTE ARMADO - 12X36 NOTURNO</v>
          </cell>
          <cell r="R162">
            <v>340.79849999999999</v>
          </cell>
          <cell r="W162">
            <v>0</v>
          </cell>
        </row>
        <row r="163">
          <cell r="B163">
            <v>0</v>
          </cell>
          <cell r="F163" t="str">
            <v>VIGILANTE ARMADO - 12X36 NOTURNO</v>
          </cell>
          <cell r="R163">
            <v>0</v>
          </cell>
          <cell r="W163">
            <v>0</v>
          </cell>
        </row>
        <row r="164">
          <cell r="B164">
            <v>1</v>
          </cell>
          <cell r="F164" t="str">
            <v>VIGILANTE ARMADO - 12X36 NOTURNO</v>
          </cell>
          <cell r="R164">
            <v>340.79849999999999</v>
          </cell>
          <cell r="W164">
            <v>0</v>
          </cell>
        </row>
        <row r="165">
          <cell r="B165">
            <v>1</v>
          </cell>
          <cell r="F165" t="str">
            <v>VIGILANTE ARMADO - 12X36 DIURNO</v>
          </cell>
          <cell r="R165">
            <v>340.79849999999999</v>
          </cell>
          <cell r="W165">
            <v>0</v>
          </cell>
        </row>
        <row r="172">
          <cell r="B172" t="str">
            <v>FOI DEFINIDO QUE A METODOLOGIA DO CÁLCULO DE DIAS PARA VA E VT SERÁ IGUAL A "DIAS (20) MENOS DIAS ÚTEIS NÃO TRABALHADOS"</v>
          </cell>
        </row>
        <row r="173">
          <cell r="B173" t="str">
            <v xml:space="preserve">INICIALMENTE, QUANDO HOUVER FALTAS, FÉRIAS, AFASTAMENTOS, ETC, COM SUBSTITUTO, OS DIAS TRABALHADOS PELO SUBSTITUTO PODERÃO SER LANÇADOS NO TITULAR. </v>
          </cell>
        </row>
        <row r="174">
          <cell r="B174" t="str">
            <v>COM RELAÇÃO AO VALE TRANSPORTE, O DESCONTO DE 6% TERÁ SEMPRE DE SER PROPORCIONALIZADO PELOS DIAS TRABALHADOS NO MÊS (ISSO PARA O TITULAR E O SUBSTITUTO, SE HOUVER)</v>
          </cell>
        </row>
        <row r="175">
          <cell r="B175" t="str">
            <v>COM RELAÇÃO AO VALE TRANSPORTE, NAS FÉRIAS E FALTAS COM SUBSTITUTO, A REGRA É SEGUIR O TITULAR. SE ELE RECEBE O SUBSTITUTO RECEBE. SE NÃO RECEBE, O SUBSTITUTO NÃO RECEBE.</v>
          </cell>
        </row>
        <row r="176">
          <cell r="B176" t="str">
            <v>COM RELAÇÃO AO VALE TRANSPORTE, NAS LICENÇAS MATERNIDADE OU INSS E NAS DEMISSÕES,  A REGRA É SEGUIR O SUBSTITUTO OU NOVO CONTRATADO.</v>
          </cell>
        </row>
        <row r="177">
          <cell r="B177" t="str">
            <v>COM RELAÇÃO AO VALE TRANSPORTE, NO MÊS DA DEMISSÃO COM NOVO CONTRATADO,  SÓ PODE HAVER UM DESCONTO DE R$ 1,00  (POR DEFINIÇÃO SERÁ O DEMITIDO) POR POSTO DE TRABALHO.</v>
          </cell>
        </row>
        <row r="178">
          <cell r="B178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"/>
      <sheetName val="FAT_09.2023"/>
      <sheetName val="VA E VT  MENSAL "/>
      <sheetName val="CESTA_BÁSICA"/>
      <sheetName val="ASSISTENCIA_MEDICA"/>
      <sheetName val="SEGURO_DE_VIDA"/>
      <sheetName val="PLANO_ODONTOLOGICO"/>
      <sheetName val="RECIBO_VA"/>
      <sheetName val="VT"/>
      <sheetName val="Feriados"/>
      <sheetName val="FAT 09-2023 1 MP"/>
      <sheetName val="Planilha5"/>
    </sheetNames>
    <sheetDataSet>
      <sheetData sheetId="0" refreshError="1"/>
      <sheetData sheetId="1" refreshError="1"/>
      <sheetData sheetId="2" refreshError="1"/>
      <sheetData sheetId="3">
        <row r="4">
          <cell r="F4" t="str">
            <v>CARGO</v>
          </cell>
          <cell r="N4" t="str">
            <v>DIAS TRABALHADOS</v>
          </cell>
          <cell r="P4" t="str">
            <v>DIAS UTEIS TJ</v>
          </cell>
          <cell r="AA4" t="str">
            <v>TOTAL C/ DESCONTO</v>
          </cell>
          <cell r="AL4" t="str">
            <v>TOTAL VT</v>
          </cell>
        </row>
        <row r="5">
          <cell r="F5" t="str">
            <v>VIGILANTE ARMADO - 220 H</v>
          </cell>
          <cell r="N5">
            <v>30</v>
          </cell>
          <cell r="P5">
            <v>19</v>
          </cell>
          <cell r="AA5">
            <v>417.75</v>
          </cell>
          <cell r="AL5">
            <v>0</v>
          </cell>
        </row>
        <row r="6">
          <cell r="F6" t="str">
            <v>VIGILANTE ARMADO - 220 H</v>
          </cell>
          <cell r="N6">
            <v>30</v>
          </cell>
          <cell r="P6">
            <v>18</v>
          </cell>
          <cell r="AA6">
            <v>395.77</v>
          </cell>
          <cell r="AL6">
            <v>0</v>
          </cell>
        </row>
        <row r="7">
          <cell r="F7" t="str">
            <v>VIGILANTE ARMADO - 220 H</v>
          </cell>
          <cell r="N7">
            <v>30</v>
          </cell>
          <cell r="P7">
            <v>19</v>
          </cell>
          <cell r="AA7">
            <v>417.75</v>
          </cell>
          <cell r="AL7">
            <v>0</v>
          </cell>
        </row>
        <row r="8">
          <cell r="F8" t="str">
            <v>VIGILANTE ARMADO - 220 H</v>
          </cell>
          <cell r="N8">
            <v>30</v>
          </cell>
          <cell r="P8">
            <v>19</v>
          </cell>
          <cell r="AA8">
            <v>417.75</v>
          </cell>
          <cell r="AL8">
            <v>0</v>
          </cell>
        </row>
        <row r="9">
          <cell r="F9" t="str">
            <v>VIGILANTE ARMADO - 220 H</v>
          </cell>
          <cell r="N9">
            <v>30</v>
          </cell>
          <cell r="P9">
            <v>18</v>
          </cell>
          <cell r="AA9">
            <v>395.77</v>
          </cell>
          <cell r="AL9">
            <v>0</v>
          </cell>
        </row>
        <row r="10">
          <cell r="F10" t="str">
            <v>VIGILANTE ARMADO - 12X36 DIURNO</v>
          </cell>
          <cell r="N10">
            <v>0</v>
          </cell>
          <cell r="P10">
            <v>0</v>
          </cell>
          <cell r="AA10">
            <v>0</v>
          </cell>
          <cell r="AL10">
            <v>0</v>
          </cell>
        </row>
        <row r="11">
          <cell r="F11" t="str">
            <v>VIGILANTE ARMADO - 12X36 DIURNO</v>
          </cell>
          <cell r="N11">
            <v>30</v>
          </cell>
          <cell r="P11">
            <v>15</v>
          </cell>
          <cell r="AA11">
            <v>329.8</v>
          </cell>
          <cell r="AL11">
            <v>138.87</v>
          </cell>
        </row>
        <row r="12">
          <cell r="F12" t="str">
            <v>VIGILANTE ARMADO - 12X36 DIURNO</v>
          </cell>
          <cell r="N12">
            <v>30</v>
          </cell>
          <cell r="P12">
            <v>15</v>
          </cell>
          <cell r="AA12">
            <v>329.8</v>
          </cell>
          <cell r="AL12">
            <v>71.37</v>
          </cell>
        </row>
        <row r="13">
          <cell r="F13" t="str">
            <v>VIGILANTE ARMADO - 220 H</v>
          </cell>
          <cell r="N13">
            <v>30</v>
          </cell>
          <cell r="P13">
            <v>19</v>
          </cell>
          <cell r="AA13">
            <v>417.75</v>
          </cell>
          <cell r="AL13">
            <v>298.27</v>
          </cell>
        </row>
        <row r="14">
          <cell r="F14" t="str">
            <v>VIGILANTE ARMADO - 12X36 DIURNO</v>
          </cell>
          <cell r="N14">
            <v>30</v>
          </cell>
          <cell r="P14">
            <v>15</v>
          </cell>
          <cell r="AA14">
            <v>329.8</v>
          </cell>
          <cell r="AL14">
            <v>0</v>
          </cell>
        </row>
        <row r="15">
          <cell r="F15" t="str">
            <v>VIGILANTE ARMADO - 220 H</v>
          </cell>
          <cell r="N15">
            <v>30</v>
          </cell>
          <cell r="P15">
            <v>19</v>
          </cell>
          <cell r="AA15">
            <v>417.75</v>
          </cell>
          <cell r="AL15">
            <v>0</v>
          </cell>
        </row>
        <row r="16">
          <cell r="F16" t="str">
            <v>VIGILANTE ARMADO - 12X36 DIURNO</v>
          </cell>
          <cell r="N16">
            <v>30</v>
          </cell>
          <cell r="P16">
            <v>15</v>
          </cell>
          <cell r="AA16">
            <v>329.8</v>
          </cell>
          <cell r="AL16">
            <v>0</v>
          </cell>
        </row>
        <row r="17">
          <cell r="F17" t="str">
            <v>VIGILANTE ARMADO - 220 H</v>
          </cell>
          <cell r="N17">
            <v>29</v>
          </cell>
          <cell r="P17">
            <v>18</v>
          </cell>
          <cell r="AA17">
            <v>395.77</v>
          </cell>
          <cell r="AL17">
            <v>35.24</v>
          </cell>
        </row>
        <row r="18">
          <cell r="F18" t="str">
            <v>VIGILANTE ARMADO - 220 H</v>
          </cell>
          <cell r="N18">
            <v>1</v>
          </cell>
          <cell r="P18">
            <v>1</v>
          </cell>
          <cell r="AA18">
            <v>21.99</v>
          </cell>
          <cell r="AL18">
            <v>0</v>
          </cell>
        </row>
        <row r="19">
          <cell r="F19" t="str">
            <v>VIGILANTE ARMADO - 12X36 DIURNO</v>
          </cell>
          <cell r="N19">
            <v>3</v>
          </cell>
          <cell r="P19">
            <v>2</v>
          </cell>
          <cell r="AA19">
            <v>43.97</v>
          </cell>
          <cell r="AL19">
            <v>0</v>
          </cell>
        </row>
        <row r="20">
          <cell r="F20" t="str">
            <v>VIGILANTE ARMADO - 12X36 DIURNO</v>
          </cell>
          <cell r="N20">
            <v>29</v>
          </cell>
          <cell r="P20">
            <v>14</v>
          </cell>
          <cell r="AA20">
            <v>307.82</v>
          </cell>
          <cell r="AL20">
            <v>139.24</v>
          </cell>
        </row>
        <row r="21">
          <cell r="F21" t="str">
            <v>VIGILANTE ARMADO - 12X36 DIURNO</v>
          </cell>
          <cell r="N21">
            <v>1</v>
          </cell>
          <cell r="P21">
            <v>1</v>
          </cell>
          <cell r="AA21">
            <v>21.99</v>
          </cell>
          <cell r="AL21">
            <v>0</v>
          </cell>
        </row>
        <row r="22">
          <cell r="F22" t="str">
            <v>VIGILANTE ARMADO - 220 H</v>
          </cell>
          <cell r="N22">
            <v>30</v>
          </cell>
          <cell r="P22">
            <v>19</v>
          </cell>
          <cell r="AA22">
            <v>417.75</v>
          </cell>
          <cell r="AL22">
            <v>39.869999999999997</v>
          </cell>
        </row>
        <row r="23">
          <cell r="F23" t="str">
            <v>VIGILANTE ARMADO - 12X36 NOTURNO</v>
          </cell>
          <cell r="N23">
            <v>29</v>
          </cell>
          <cell r="P23">
            <v>14</v>
          </cell>
          <cell r="AA23">
            <v>307.82</v>
          </cell>
          <cell r="AL23">
            <v>0</v>
          </cell>
        </row>
        <row r="24">
          <cell r="F24" t="str">
            <v>VIGILANTE ARMADO - 12X36 NOTURNO</v>
          </cell>
          <cell r="N24">
            <v>1</v>
          </cell>
          <cell r="P24">
            <v>1</v>
          </cell>
          <cell r="AA24">
            <v>21.99</v>
          </cell>
          <cell r="AL24">
            <v>0</v>
          </cell>
        </row>
        <row r="25">
          <cell r="F25" t="str">
            <v>VIGILANTE ARMADO - 12X36 DIURNO</v>
          </cell>
          <cell r="N25">
            <v>30</v>
          </cell>
          <cell r="P25">
            <v>15</v>
          </cell>
          <cell r="AA25">
            <v>329.8</v>
          </cell>
          <cell r="AL25">
            <v>0</v>
          </cell>
        </row>
        <row r="26">
          <cell r="F26" t="str">
            <v>VIGILANTE ARMADO - 12X36 NOTURNO</v>
          </cell>
          <cell r="N26">
            <v>27</v>
          </cell>
          <cell r="P26">
            <v>12</v>
          </cell>
          <cell r="AA26">
            <v>263.83999999999997</v>
          </cell>
          <cell r="AL26">
            <v>97.98</v>
          </cell>
        </row>
        <row r="27">
          <cell r="F27" t="str">
            <v>VIGILANTE ARMADO - 12X36 NOTURNO</v>
          </cell>
          <cell r="N27">
            <v>3</v>
          </cell>
          <cell r="P27">
            <v>3</v>
          </cell>
          <cell r="AA27">
            <v>65.959999999999994</v>
          </cell>
          <cell r="AL27">
            <v>0</v>
          </cell>
        </row>
        <row r="28">
          <cell r="F28" t="str">
            <v>VIGILANTE ARMADO - 12X36 NOTURNO</v>
          </cell>
          <cell r="N28">
            <v>30</v>
          </cell>
          <cell r="P28">
            <v>15</v>
          </cell>
          <cell r="AA28">
            <v>329.8</v>
          </cell>
          <cell r="AL28">
            <v>71.37</v>
          </cell>
        </row>
        <row r="29">
          <cell r="F29" t="str">
            <v>VIGILANTE ARMADO - 12X36 DIURNO</v>
          </cell>
          <cell r="N29">
            <v>30</v>
          </cell>
          <cell r="P29">
            <v>15</v>
          </cell>
          <cell r="AA29">
            <v>329.8</v>
          </cell>
          <cell r="AL29">
            <v>0</v>
          </cell>
        </row>
        <row r="30">
          <cell r="F30" t="str">
            <v>VIGILANTE ARMADO - 12X36 NOTURNO</v>
          </cell>
          <cell r="N30">
            <v>3</v>
          </cell>
          <cell r="P30">
            <v>1</v>
          </cell>
          <cell r="AA30">
            <v>21.99</v>
          </cell>
          <cell r="AL30">
            <v>0.39</v>
          </cell>
        </row>
        <row r="31">
          <cell r="F31" t="str">
            <v>VIGILANTE ARMADO - 12X36 NOTURNO</v>
          </cell>
          <cell r="N31">
            <v>27</v>
          </cell>
          <cell r="P31">
            <v>14</v>
          </cell>
          <cell r="AA31">
            <v>307.82</v>
          </cell>
          <cell r="AL31">
            <v>0</v>
          </cell>
        </row>
        <row r="32">
          <cell r="F32" t="str">
            <v>VIGILANTE ARMADO - 12X36 DIURNO</v>
          </cell>
          <cell r="N32">
            <v>30</v>
          </cell>
          <cell r="P32">
            <v>15</v>
          </cell>
          <cell r="AA32">
            <v>329.8</v>
          </cell>
          <cell r="AL32">
            <v>3.87</v>
          </cell>
        </row>
        <row r="33">
          <cell r="F33" t="str">
            <v>VIGILANTE ARMADO - 220 H</v>
          </cell>
          <cell r="N33">
            <v>29</v>
          </cell>
          <cell r="P33">
            <v>19</v>
          </cell>
          <cell r="AA33">
            <v>417.75</v>
          </cell>
          <cell r="AL33">
            <v>358.69</v>
          </cell>
        </row>
        <row r="34">
          <cell r="F34" t="str">
            <v>VIGILANTE ARMADO - 220 H</v>
          </cell>
          <cell r="N34">
            <v>1</v>
          </cell>
          <cell r="P34">
            <v>1</v>
          </cell>
          <cell r="AA34">
            <v>21.99</v>
          </cell>
          <cell r="AL34">
            <v>0</v>
          </cell>
        </row>
        <row r="35">
          <cell r="F35" t="str">
            <v>VIGILANTE ARMADO - 12X36 DIURNO</v>
          </cell>
          <cell r="N35">
            <v>27</v>
          </cell>
          <cell r="P35">
            <v>12</v>
          </cell>
          <cell r="AA35">
            <v>263.83999999999997</v>
          </cell>
          <cell r="AL35">
            <v>0</v>
          </cell>
        </row>
        <row r="36">
          <cell r="F36" t="str">
            <v>VIGILANTE ARMADO - 12X36 DIURNO</v>
          </cell>
          <cell r="N36">
            <v>1</v>
          </cell>
          <cell r="P36">
            <v>1</v>
          </cell>
          <cell r="AA36">
            <v>21.99</v>
          </cell>
          <cell r="AL36">
            <v>0</v>
          </cell>
        </row>
        <row r="37">
          <cell r="F37" t="str">
            <v>VIGILANTE ARMADO - 12X36 DIURNO</v>
          </cell>
          <cell r="N37">
            <v>1</v>
          </cell>
          <cell r="P37">
            <v>1</v>
          </cell>
          <cell r="AA37">
            <v>21.99</v>
          </cell>
          <cell r="AL37">
            <v>0</v>
          </cell>
        </row>
        <row r="38">
          <cell r="F38" t="str">
            <v>VIGILANTE ARMADO - 12X36 DIURNO</v>
          </cell>
          <cell r="N38">
            <v>1</v>
          </cell>
          <cell r="P38">
            <v>1</v>
          </cell>
          <cell r="AA38">
            <v>21.99</v>
          </cell>
          <cell r="AL38">
            <v>0</v>
          </cell>
        </row>
        <row r="39">
          <cell r="F39" t="str">
            <v>VIGILANTE ARMADO - 12X36 DIURNO</v>
          </cell>
          <cell r="N39">
            <v>30</v>
          </cell>
          <cell r="P39">
            <v>15</v>
          </cell>
          <cell r="AA39">
            <v>329.8</v>
          </cell>
          <cell r="AL39">
            <v>0</v>
          </cell>
        </row>
        <row r="40">
          <cell r="F40" t="str">
            <v>VIGILANTE ARMADO - 220 H</v>
          </cell>
          <cell r="N40">
            <v>30</v>
          </cell>
          <cell r="P40">
            <v>19</v>
          </cell>
          <cell r="AA40">
            <v>417.75</v>
          </cell>
          <cell r="AL40">
            <v>125.37</v>
          </cell>
        </row>
        <row r="41">
          <cell r="F41" t="str">
            <v>VIGILANTE ARMADO - 12X36 DIURNO</v>
          </cell>
          <cell r="N41">
            <v>30</v>
          </cell>
          <cell r="P41">
            <v>15</v>
          </cell>
          <cell r="AA41">
            <v>329.8</v>
          </cell>
          <cell r="AL41">
            <v>0</v>
          </cell>
        </row>
        <row r="42">
          <cell r="F42" t="str">
            <v>VIGILANTE ARMADO - 220 H</v>
          </cell>
          <cell r="N42">
            <v>30</v>
          </cell>
          <cell r="P42">
            <v>19</v>
          </cell>
          <cell r="AA42">
            <v>417.75</v>
          </cell>
          <cell r="AL42">
            <v>39.869999999999997</v>
          </cell>
        </row>
        <row r="43">
          <cell r="F43" t="str">
            <v>VIGILANTE ARMADO - 12X36 NOTURNO</v>
          </cell>
          <cell r="N43">
            <v>19</v>
          </cell>
          <cell r="P43">
            <v>10</v>
          </cell>
          <cell r="AA43">
            <v>219.87</v>
          </cell>
          <cell r="AL43">
            <v>0</v>
          </cell>
        </row>
        <row r="44">
          <cell r="F44" t="str">
            <v>VIGILANTE ARMADO - 12X36 NOTURNO</v>
          </cell>
          <cell r="N44">
            <v>11</v>
          </cell>
          <cell r="P44">
            <v>5</v>
          </cell>
          <cell r="AA44">
            <v>109.93</v>
          </cell>
          <cell r="AL44">
            <v>0</v>
          </cell>
        </row>
        <row r="45">
          <cell r="F45" t="str">
            <v>VIGILANTE ARMADO - 12X36 DIURNO</v>
          </cell>
          <cell r="N45">
            <v>30</v>
          </cell>
          <cell r="P45">
            <v>15</v>
          </cell>
          <cell r="AA45">
            <v>329.8</v>
          </cell>
          <cell r="AL45">
            <v>0</v>
          </cell>
        </row>
        <row r="46">
          <cell r="F46" t="str">
            <v>VIGILANTE ARMADO - 12X36 DIURNO</v>
          </cell>
          <cell r="N46">
            <v>30</v>
          </cell>
          <cell r="P46">
            <v>15</v>
          </cell>
          <cell r="AA46">
            <v>329.8</v>
          </cell>
          <cell r="AL46">
            <v>0</v>
          </cell>
        </row>
        <row r="47">
          <cell r="F47" t="str">
            <v>VIGILANTE ARMADO - 12X36 NOTURNO</v>
          </cell>
          <cell r="N47">
            <v>30</v>
          </cell>
          <cell r="P47">
            <v>15</v>
          </cell>
          <cell r="AA47">
            <v>329.8</v>
          </cell>
          <cell r="AL47">
            <v>0</v>
          </cell>
        </row>
        <row r="48">
          <cell r="F48" t="str">
            <v>VIGILANTE ARMADO - 220 H</v>
          </cell>
          <cell r="N48">
            <v>30</v>
          </cell>
          <cell r="P48">
            <v>19</v>
          </cell>
          <cell r="AA48">
            <v>417.75</v>
          </cell>
          <cell r="AL48">
            <v>184.27</v>
          </cell>
        </row>
        <row r="49">
          <cell r="F49" t="str">
            <v>VIGILANTE ARMADO - 12X36 NOTURNO</v>
          </cell>
          <cell r="N49">
            <v>3</v>
          </cell>
          <cell r="P49">
            <v>1</v>
          </cell>
          <cell r="AA49">
            <v>21.99</v>
          </cell>
          <cell r="AL49">
            <v>0</v>
          </cell>
        </row>
        <row r="50">
          <cell r="F50" t="str">
            <v>VIGILANTE ARMADO - 12X36 NOTURNO</v>
          </cell>
          <cell r="N50">
            <v>27</v>
          </cell>
          <cell r="P50">
            <v>14</v>
          </cell>
          <cell r="AA50">
            <v>307.82</v>
          </cell>
          <cell r="AL50">
            <v>272.58</v>
          </cell>
        </row>
        <row r="51">
          <cell r="F51" t="str">
            <v>VIGILANTE ARMADO - 12X36 DIURNO</v>
          </cell>
          <cell r="N51">
            <v>30</v>
          </cell>
          <cell r="P51">
            <v>15</v>
          </cell>
          <cell r="AA51">
            <v>329.8</v>
          </cell>
          <cell r="AL51">
            <v>0</v>
          </cell>
        </row>
        <row r="52">
          <cell r="F52" t="str">
            <v>VIGILANTE ARMADO - 12X36 NOTURNO</v>
          </cell>
          <cell r="N52">
            <v>29</v>
          </cell>
          <cell r="P52">
            <v>14</v>
          </cell>
          <cell r="AA52">
            <v>307.82</v>
          </cell>
          <cell r="AL52">
            <v>0</v>
          </cell>
        </row>
        <row r="53">
          <cell r="F53" t="str">
            <v>VIGILANTE ARMADO - 12X36 NOTURNO</v>
          </cell>
          <cell r="N53">
            <v>1</v>
          </cell>
          <cell r="P53">
            <v>1</v>
          </cell>
          <cell r="AA53">
            <v>21.99</v>
          </cell>
          <cell r="AL53">
            <v>0</v>
          </cell>
        </row>
        <row r="54">
          <cell r="F54" t="str">
            <v>VIGILANTE ARMADO - 12X36 DIURNO</v>
          </cell>
          <cell r="N54">
            <v>28</v>
          </cell>
          <cell r="P54">
            <v>13</v>
          </cell>
          <cell r="AA54">
            <v>285.83</v>
          </cell>
          <cell r="AL54">
            <v>0</v>
          </cell>
        </row>
        <row r="55">
          <cell r="F55" t="str">
            <v>VIGILANTE ARMADO - 12X36 DIURNO</v>
          </cell>
          <cell r="N55">
            <v>2</v>
          </cell>
          <cell r="P55">
            <v>2</v>
          </cell>
          <cell r="AA55">
            <v>43.97</v>
          </cell>
          <cell r="AL55">
            <v>0</v>
          </cell>
        </row>
        <row r="56">
          <cell r="F56" t="str">
            <v>VIGILANTE ARMADO - 12X36 NOTURNO</v>
          </cell>
          <cell r="N56">
            <v>29</v>
          </cell>
          <cell r="P56">
            <v>15</v>
          </cell>
          <cell r="AA56">
            <v>329.8</v>
          </cell>
          <cell r="AL56">
            <v>257.24</v>
          </cell>
        </row>
        <row r="57">
          <cell r="F57" t="str">
            <v>VIGILANTE ARMADO - 12X36 NOTURNO</v>
          </cell>
          <cell r="N57">
            <v>1</v>
          </cell>
          <cell r="P57">
            <v>0</v>
          </cell>
          <cell r="AA57">
            <v>0</v>
          </cell>
          <cell r="AL57">
            <v>0</v>
          </cell>
        </row>
        <row r="58">
          <cell r="F58" t="str">
            <v>VIGILANTE ARMADO - 12X36 NOTURNO</v>
          </cell>
          <cell r="N58">
            <v>30</v>
          </cell>
          <cell r="P58">
            <v>15</v>
          </cell>
          <cell r="AA58">
            <v>329.8</v>
          </cell>
          <cell r="AL58">
            <v>138.87</v>
          </cell>
        </row>
        <row r="59">
          <cell r="F59" t="str">
            <v>VIGILANTE ARMADO - 12X36 DIURNO</v>
          </cell>
          <cell r="N59">
            <v>28</v>
          </cell>
          <cell r="P59">
            <v>13</v>
          </cell>
          <cell r="AA59">
            <v>285.83</v>
          </cell>
          <cell r="AL59">
            <v>0</v>
          </cell>
        </row>
        <row r="60">
          <cell r="F60" t="str">
            <v>VIGILANTE ARMADO - 12X36 DIURNO</v>
          </cell>
          <cell r="N60">
            <v>1</v>
          </cell>
          <cell r="P60">
            <v>1</v>
          </cell>
          <cell r="AA60">
            <v>21.99</v>
          </cell>
          <cell r="AL60">
            <v>0</v>
          </cell>
        </row>
        <row r="61">
          <cell r="F61" t="str">
            <v>VIGILANTE ARMADO - 12X36 DIURNO</v>
          </cell>
          <cell r="N61">
            <v>1</v>
          </cell>
          <cell r="P61">
            <v>1</v>
          </cell>
          <cell r="AA61">
            <v>21.99</v>
          </cell>
          <cell r="AL61">
            <v>0</v>
          </cell>
        </row>
        <row r="62">
          <cell r="F62" t="str">
            <v>VIGILANTE ARMADO - 12X36 DIURNO</v>
          </cell>
          <cell r="N62">
            <v>28</v>
          </cell>
          <cell r="P62">
            <v>13</v>
          </cell>
          <cell r="AA62">
            <v>285.83</v>
          </cell>
          <cell r="AL62">
            <v>111.61</v>
          </cell>
        </row>
        <row r="63">
          <cell r="F63" t="str">
            <v>VIGILANTE ARMADO - 12X36 DIURNO</v>
          </cell>
          <cell r="N63">
            <v>1</v>
          </cell>
          <cell r="P63">
            <v>1</v>
          </cell>
          <cell r="AA63">
            <v>21.99</v>
          </cell>
          <cell r="AL63">
            <v>0</v>
          </cell>
        </row>
        <row r="64">
          <cell r="F64" t="str">
            <v>VIGILANTE ARMADO - 12X36 DIURNO</v>
          </cell>
          <cell r="N64">
            <v>1</v>
          </cell>
          <cell r="P64">
            <v>1</v>
          </cell>
          <cell r="AA64">
            <v>21.99</v>
          </cell>
          <cell r="AL64">
            <v>0</v>
          </cell>
        </row>
        <row r="65">
          <cell r="F65" t="str">
            <v>VIGILANTE ARMADO - 220 H</v>
          </cell>
          <cell r="N65">
            <v>4</v>
          </cell>
          <cell r="P65">
            <v>3</v>
          </cell>
          <cell r="AA65">
            <v>65.959999999999994</v>
          </cell>
          <cell r="AL65">
            <v>67.42</v>
          </cell>
        </row>
        <row r="66">
          <cell r="F66" t="str">
            <v>VIGILANTE ARMADO - 220 H</v>
          </cell>
          <cell r="N66">
            <v>26</v>
          </cell>
          <cell r="P66">
            <v>16</v>
          </cell>
          <cell r="AA66">
            <v>351.79</v>
          </cell>
          <cell r="AL66">
            <v>0</v>
          </cell>
        </row>
        <row r="67">
          <cell r="F67" t="str">
            <v>VIGILANTE ARMADO - 12X36 NOTURNO</v>
          </cell>
          <cell r="N67">
            <v>30</v>
          </cell>
          <cell r="P67">
            <v>15</v>
          </cell>
          <cell r="AA67">
            <v>329.8</v>
          </cell>
          <cell r="AL67">
            <v>0</v>
          </cell>
        </row>
        <row r="68">
          <cell r="F68" t="str">
            <v>VIGILANTE ARMADO - 12X36 DIURNO</v>
          </cell>
          <cell r="N68">
            <v>30</v>
          </cell>
          <cell r="P68">
            <v>15</v>
          </cell>
          <cell r="AA68">
            <v>329.8</v>
          </cell>
          <cell r="AL68">
            <v>0</v>
          </cell>
        </row>
        <row r="69">
          <cell r="F69" t="str">
            <v>VIGILANTE ARMADO - 12X36 DIURNO</v>
          </cell>
          <cell r="N69">
            <v>26</v>
          </cell>
          <cell r="P69">
            <v>13</v>
          </cell>
          <cell r="AA69">
            <v>285.83</v>
          </cell>
          <cell r="AL69">
            <v>0</v>
          </cell>
        </row>
        <row r="70">
          <cell r="F70" t="str">
            <v>VIGILANTE ARMADO - 12X36 NOTURNO</v>
          </cell>
          <cell r="N70">
            <v>26</v>
          </cell>
          <cell r="P70">
            <v>11</v>
          </cell>
          <cell r="AA70">
            <v>241.86</v>
          </cell>
          <cell r="AL70">
            <v>143.75</v>
          </cell>
        </row>
        <row r="71">
          <cell r="F71" t="str">
            <v>VIGILANTE ARMADO - 12X36 NOTURNO</v>
          </cell>
          <cell r="N71">
            <v>1</v>
          </cell>
          <cell r="P71">
            <v>1</v>
          </cell>
          <cell r="AA71">
            <v>21.99</v>
          </cell>
          <cell r="AL71">
            <v>0</v>
          </cell>
        </row>
        <row r="72">
          <cell r="F72" t="str">
            <v>VIGILANTE ARMADO - 12X36 NOTURNO</v>
          </cell>
          <cell r="N72">
            <v>3</v>
          </cell>
          <cell r="P72">
            <v>3</v>
          </cell>
          <cell r="AA72">
            <v>65.959999999999994</v>
          </cell>
          <cell r="AL72">
            <v>13.89</v>
          </cell>
        </row>
        <row r="73">
          <cell r="F73" t="str">
            <v>VIGILANTE ARMADO - 12X36 NOTURNO</v>
          </cell>
          <cell r="N73">
            <v>4</v>
          </cell>
          <cell r="P73">
            <v>2</v>
          </cell>
          <cell r="AA73">
            <v>43.97</v>
          </cell>
          <cell r="AL73">
            <v>0</v>
          </cell>
        </row>
        <row r="74">
          <cell r="F74" t="str">
            <v>VIGILANTE ARMADO - 12X36 NOTURNO</v>
          </cell>
          <cell r="N74">
            <v>26</v>
          </cell>
          <cell r="P74">
            <v>13</v>
          </cell>
          <cell r="AA74">
            <v>285.83</v>
          </cell>
          <cell r="AL74">
            <v>1.55</v>
          </cell>
        </row>
        <row r="75">
          <cell r="F75" t="str">
            <v>VIGILANTE ARMADO - 12X36 DIURNO</v>
          </cell>
          <cell r="N75">
            <v>30</v>
          </cell>
          <cell r="P75">
            <v>15</v>
          </cell>
          <cell r="AA75">
            <v>329.8</v>
          </cell>
          <cell r="AL75">
            <v>0</v>
          </cell>
        </row>
        <row r="76">
          <cell r="F76" t="str">
            <v>VIGILANTE ARMADO - 12X36 NOTURNO</v>
          </cell>
          <cell r="N76">
            <v>28</v>
          </cell>
          <cell r="P76">
            <v>13</v>
          </cell>
          <cell r="AA76">
            <v>285.83</v>
          </cell>
          <cell r="AL76">
            <v>0</v>
          </cell>
        </row>
        <row r="77">
          <cell r="F77" t="str">
            <v>VIGILANTE ARMADO - 12X36 NOTURNO</v>
          </cell>
          <cell r="N77">
            <v>2</v>
          </cell>
          <cell r="P77">
            <v>2</v>
          </cell>
          <cell r="AA77">
            <v>43.97</v>
          </cell>
          <cell r="AL77">
            <v>0</v>
          </cell>
        </row>
        <row r="78">
          <cell r="F78" t="str">
            <v>VIGILANTE ARMADO - 220 H</v>
          </cell>
          <cell r="N78">
            <v>30</v>
          </cell>
          <cell r="P78">
            <v>19</v>
          </cell>
          <cell r="AA78">
            <v>417.75</v>
          </cell>
          <cell r="AL78">
            <v>0</v>
          </cell>
        </row>
        <row r="79">
          <cell r="F79" t="str">
            <v>VIGILANTE ARMADO - 12X36 DIURNO</v>
          </cell>
          <cell r="N79">
            <v>30</v>
          </cell>
          <cell r="P79">
            <v>15</v>
          </cell>
          <cell r="AA79">
            <v>329.8</v>
          </cell>
          <cell r="AL79">
            <v>0</v>
          </cell>
        </row>
        <row r="80">
          <cell r="F80" t="str">
            <v>VIGILANTE ARMADO - 12X36 DIURNO</v>
          </cell>
          <cell r="N80">
            <v>30</v>
          </cell>
          <cell r="P80">
            <v>15</v>
          </cell>
          <cell r="AA80">
            <v>329.8</v>
          </cell>
          <cell r="AL80">
            <v>0</v>
          </cell>
        </row>
        <row r="81">
          <cell r="F81" t="str">
            <v>VIGILANTE ARMADO - 220 H</v>
          </cell>
          <cell r="N81">
            <v>10</v>
          </cell>
          <cell r="P81">
            <v>4</v>
          </cell>
          <cell r="AA81">
            <v>87.95</v>
          </cell>
          <cell r="AL81">
            <v>0</v>
          </cell>
        </row>
        <row r="82">
          <cell r="F82" t="str">
            <v>VIGILANTE ARMADO - 220 H</v>
          </cell>
          <cell r="N82">
            <v>20</v>
          </cell>
          <cell r="P82">
            <v>15</v>
          </cell>
          <cell r="AA82">
            <v>329.8</v>
          </cell>
          <cell r="AL82">
            <v>47.58</v>
          </cell>
        </row>
        <row r="83">
          <cell r="F83" t="str">
            <v>VIGILANTE ARMADO - 12X36 DIURNO</v>
          </cell>
          <cell r="N83">
            <v>30</v>
          </cell>
          <cell r="P83">
            <v>15</v>
          </cell>
          <cell r="AA83">
            <v>329.8</v>
          </cell>
          <cell r="AL83">
            <v>0</v>
          </cell>
        </row>
        <row r="84">
          <cell r="F84" t="str">
            <v>VIGILANTE ARMADO - 12X36 DIURNO</v>
          </cell>
          <cell r="N84">
            <v>30</v>
          </cell>
          <cell r="P84">
            <v>15</v>
          </cell>
          <cell r="AA84">
            <v>329.8</v>
          </cell>
          <cell r="AL84">
            <v>0</v>
          </cell>
        </row>
        <row r="85">
          <cell r="F85" t="str">
            <v>VIGILANTE ARMADO - 220 H</v>
          </cell>
          <cell r="N85">
            <v>30</v>
          </cell>
          <cell r="P85">
            <v>18</v>
          </cell>
          <cell r="AA85">
            <v>395.77</v>
          </cell>
          <cell r="AL85">
            <v>0</v>
          </cell>
        </row>
        <row r="86">
          <cell r="F86" t="str">
            <v>VIGILANTE ARMADO - 220 H</v>
          </cell>
          <cell r="N86">
            <v>30</v>
          </cell>
          <cell r="P86">
            <v>19</v>
          </cell>
          <cell r="AA86">
            <v>417.75</v>
          </cell>
          <cell r="AL86">
            <v>0</v>
          </cell>
        </row>
        <row r="87">
          <cell r="F87" t="str">
            <v>VIGILANTE ARMADO - 220 H</v>
          </cell>
          <cell r="N87">
            <v>10</v>
          </cell>
          <cell r="P87">
            <v>4</v>
          </cell>
          <cell r="AA87">
            <v>87.95</v>
          </cell>
          <cell r="AL87">
            <v>0</v>
          </cell>
        </row>
        <row r="88">
          <cell r="F88" t="str">
            <v>VIGILANTE ARMADO - 220 H</v>
          </cell>
          <cell r="N88">
            <v>20</v>
          </cell>
          <cell r="P88">
            <v>15</v>
          </cell>
          <cell r="AA88">
            <v>329.8</v>
          </cell>
          <cell r="AL88">
            <v>0</v>
          </cell>
        </row>
        <row r="89">
          <cell r="F89" t="str">
            <v>VIGILANTE ARMADO - 12X36 NOTURNO</v>
          </cell>
          <cell r="N89">
            <v>30</v>
          </cell>
          <cell r="P89">
            <v>15</v>
          </cell>
          <cell r="AA89">
            <v>329.8</v>
          </cell>
          <cell r="AL89">
            <v>0</v>
          </cell>
        </row>
        <row r="90">
          <cell r="F90" t="str">
            <v>VIGILANTE ARMADO - 12X36 NOTURNO</v>
          </cell>
          <cell r="N90">
            <v>9</v>
          </cell>
          <cell r="P90">
            <v>4</v>
          </cell>
          <cell r="AA90">
            <v>87.95</v>
          </cell>
          <cell r="AL90">
            <v>0</v>
          </cell>
        </row>
        <row r="91">
          <cell r="F91" t="str">
            <v>VIGILANTE ARMADO - 12X36 NOTURNO</v>
          </cell>
          <cell r="N91">
            <v>21</v>
          </cell>
          <cell r="P91">
            <v>11</v>
          </cell>
          <cell r="AA91">
            <v>241.86</v>
          </cell>
          <cell r="AL91">
            <v>0</v>
          </cell>
        </row>
        <row r="92">
          <cell r="F92" t="str">
            <v>VIGILANTE ARMADO - 12X36 DIURNO</v>
          </cell>
          <cell r="N92">
            <v>29</v>
          </cell>
          <cell r="P92">
            <v>14</v>
          </cell>
          <cell r="AA92">
            <v>307.82</v>
          </cell>
          <cell r="AL92">
            <v>52.44</v>
          </cell>
        </row>
        <row r="93">
          <cell r="F93" t="str">
            <v>VIGILANTE ARMADO - 12X36 DIURNO</v>
          </cell>
          <cell r="N93">
            <v>1</v>
          </cell>
          <cell r="P93">
            <v>1</v>
          </cell>
          <cell r="AA93">
            <v>21.99</v>
          </cell>
          <cell r="AL93">
            <v>0</v>
          </cell>
        </row>
        <row r="94">
          <cell r="F94" t="str">
            <v>VIGILANTE ARMADO - 12X36 DIURNO</v>
          </cell>
          <cell r="N94">
            <v>29</v>
          </cell>
          <cell r="P94">
            <v>14</v>
          </cell>
          <cell r="AA94">
            <v>307.82</v>
          </cell>
          <cell r="AL94">
            <v>0</v>
          </cell>
        </row>
        <row r="95">
          <cell r="F95" t="str">
            <v>VIGILANTE ARMADO - 12X36 DIURNO</v>
          </cell>
          <cell r="N95">
            <v>1</v>
          </cell>
          <cell r="P95">
            <v>1</v>
          </cell>
          <cell r="AA95">
            <v>21.99</v>
          </cell>
          <cell r="AL95">
            <v>0</v>
          </cell>
        </row>
        <row r="96">
          <cell r="F96" t="str">
            <v>VIGILANTE ARMADO - 220 H</v>
          </cell>
          <cell r="N96">
            <v>30</v>
          </cell>
          <cell r="P96">
            <v>19</v>
          </cell>
          <cell r="AA96">
            <v>417.75</v>
          </cell>
          <cell r="AL96">
            <v>0</v>
          </cell>
        </row>
        <row r="97">
          <cell r="F97" t="str">
            <v>VIGILANTE ARMADO - 12X36 NOTURNO</v>
          </cell>
          <cell r="N97">
            <v>30</v>
          </cell>
          <cell r="P97">
            <v>15</v>
          </cell>
          <cell r="AA97">
            <v>329.8</v>
          </cell>
          <cell r="AL97">
            <v>0</v>
          </cell>
        </row>
        <row r="98">
          <cell r="F98" t="str">
            <v>VIGILANTE ARMADO - 12X36 NOTURNO</v>
          </cell>
          <cell r="N98">
            <v>30</v>
          </cell>
          <cell r="P98">
            <v>15</v>
          </cell>
          <cell r="AA98">
            <v>329.8</v>
          </cell>
          <cell r="AL98">
            <v>0</v>
          </cell>
        </row>
        <row r="99">
          <cell r="F99" t="str">
            <v>VIGILANTE ARMADO - 12X36 DIURNO</v>
          </cell>
          <cell r="N99">
            <v>30</v>
          </cell>
          <cell r="P99">
            <v>15</v>
          </cell>
          <cell r="AA99">
            <v>329.8</v>
          </cell>
          <cell r="AL99">
            <v>0</v>
          </cell>
        </row>
        <row r="100">
          <cell r="F100" t="str">
            <v>VIGILANTE ARMADO - 12X36 DIURNO</v>
          </cell>
          <cell r="N100">
            <v>30</v>
          </cell>
          <cell r="P100">
            <v>15</v>
          </cell>
          <cell r="AA100">
            <v>329.8</v>
          </cell>
          <cell r="AL100">
            <v>0</v>
          </cell>
        </row>
        <row r="101">
          <cell r="F101" t="str">
            <v>VIGILANTE ARMADO - 220 H</v>
          </cell>
          <cell r="N101">
            <v>30</v>
          </cell>
          <cell r="P101">
            <v>19</v>
          </cell>
          <cell r="AA101">
            <v>417.75</v>
          </cell>
          <cell r="AL101">
            <v>0</v>
          </cell>
        </row>
        <row r="102">
          <cell r="F102" t="str">
            <v>VIGILANTE ARMADO - 220 H</v>
          </cell>
          <cell r="N102">
            <v>30</v>
          </cell>
          <cell r="P102">
            <v>19</v>
          </cell>
          <cell r="AA102">
            <v>417.75</v>
          </cell>
          <cell r="AL102">
            <v>0</v>
          </cell>
        </row>
        <row r="103">
          <cell r="F103" t="str">
            <v>VIGILANTE ARMADO - 12X36 DIURNO</v>
          </cell>
          <cell r="N103">
            <v>30</v>
          </cell>
          <cell r="P103">
            <v>15</v>
          </cell>
          <cell r="AA103">
            <v>329.8</v>
          </cell>
          <cell r="AL103">
            <v>0</v>
          </cell>
        </row>
        <row r="104">
          <cell r="F104" t="str">
            <v>VIGILANTE ARMADO - 12X36 NOTURNO</v>
          </cell>
          <cell r="N104">
            <v>27</v>
          </cell>
          <cell r="P104">
            <v>12</v>
          </cell>
          <cell r="AA104">
            <v>263.83999999999997</v>
          </cell>
          <cell r="AL104">
            <v>0</v>
          </cell>
        </row>
        <row r="105">
          <cell r="F105" t="str">
            <v>VIGILANTE ARMADO - 12X36 NOTURNO</v>
          </cell>
          <cell r="N105">
            <v>3</v>
          </cell>
          <cell r="P105">
            <v>3</v>
          </cell>
          <cell r="AA105">
            <v>65.959999999999994</v>
          </cell>
          <cell r="AL105">
            <v>0</v>
          </cell>
        </row>
        <row r="106">
          <cell r="F106" t="str">
            <v>VIGILANTE ARMADO - 12X36 DIURNO</v>
          </cell>
          <cell r="N106">
            <v>29</v>
          </cell>
          <cell r="P106">
            <v>14</v>
          </cell>
          <cell r="AA106">
            <v>307.82</v>
          </cell>
          <cell r="AL106">
            <v>0</v>
          </cell>
        </row>
        <row r="107">
          <cell r="F107" t="str">
            <v>VIGILANTE ARMADO - 12X36 DIURNO</v>
          </cell>
          <cell r="N107">
            <v>1</v>
          </cell>
          <cell r="P107">
            <v>1</v>
          </cell>
          <cell r="AA107">
            <v>21.99</v>
          </cell>
          <cell r="AL107">
            <v>0</v>
          </cell>
        </row>
        <row r="108">
          <cell r="F108" t="str">
            <v>VIGILANTE ARMADO - 12X36 NOTURNO</v>
          </cell>
          <cell r="N108">
            <v>30</v>
          </cell>
          <cell r="P108">
            <v>15</v>
          </cell>
          <cell r="AA108">
            <v>329.8</v>
          </cell>
          <cell r="AL108">
            <v>0</v>
          </cell>
        </row>
        <row r="109">
          <cell r="F109" t="str">
            <v>VIGILANTE ARMADO - 220 H</v>
          </cell>
          <cell r="N109">
            <v>30</v>
          </cell>
          <cell r="P109">
            <v>18</v>
          </cell>
          <cell r="AA109">
            <v>395.77</v>
          </cell>
          <cell r="AL109">
            <v>0</v>
          </cell>
        </row>
        <row r="110">
          <cell r="F110" t="str">
            <v>VIGILANTE ARMADO - 220 H</v>
          </cell>
          <cell r="N110">
            <v>30</v>
          </cell>
          <cell r="P110">
            <v>19</v>
          </cell>
          <cell r="AA110">
            <v>417.75</v>
          </cell>
          <cell r="AL110">
            <v>0</v>
          </cell>
        </row>
        <row r="111">
          <cell r="F111" t="str">
            <v>VIGILANTE ARMADO - 220 H</v>
          </cell>
          <cell r="N111">
            <v>0</v>
          </cell>
          <cell r="P111">
            <v>0</v>
          </cell>
          <cell r="AA111">
            <v>0</v>
          </cell>
          <cell r="AL111">
            <v>0</v>
          </cell>
        </row>
        <row r="112">
          <cell r="F112" t="str">
            <v>VIGILANTE ARMADO - 220 H</v>
          </cell>
          <cell r="N112">
            <v>30</v>
          </cell>
          <cell r="P112">
            <v>19</v>
          </cell>
          <cell r="AA112">
            <v>417.75</v>
          </cell>
          <cell r="AL112">
            <v>0</v>
          </cell>
        </row>
        <row r="113">
          <cell r="F113" t="str">
            <v>VIGILANTE ARMADO - 12X36 DIURNO</v>
          </cell>
          <cell r="N113">
            <v>30</v>
          </cell>
          <cell r="P113">
            <v>15</v>
          </cell>
          <cell r="AA113">
            <v>329.8</v>
          </cell>
          <cell r="AL113">
            <v>0</v>
          </cell>
        </row>
        <row r="114">
          <cell r="F114" t="str">
            <v>VIGILANTE ARMADO - 12X36 DIURNO</v>
          </cell>
          <cell r="N114">
            <v>30</v>
          </cell>
          <cell r="P114">
            <v>15</v>
          </cell>
          <cell r="AA114">
            <v>329.8</v>
          </cell>
          <cell r="AL114">
            <v>0</v>
          </cell>
        </row>
        <row r="115">
          <cell r="F115" t="str">
            <v>VIGILANTE ARMADO - 12X36 NOTURNO</v>
          </cell>
          <cell r="N115">
            <v>25</v>
          </cell>
          <cell r="P115">
            <v>10</v>
          </cell>
          <cell r="AA115">
            <v>219.87</v>
          </cell>
          <cell r="AL115">
            <v>0</v>
          </cell>
        </row>
        <row r="116">
          <cell r="F116" t="str">
            <v>VIGILANTE ARMADO - 12X36 NOTURNO</v>
          </cell>
          <cell r="N116">
            <v>3</v>
          </cell>
          <cell r="P116">
            <v>3</v>
          </cell>
          <cell r="AA116">
            <v>65.959999999999994</v>
          </cell>
          <cell r="AL116">
            <v>0</v>
          </cell>
        </row>
        <row r="117">
          <cell r="F117" t="str">
            <v>VIGILANTE ARMADO - 12X36 NOTURNO</v>
          </cell>
          <cell r="N117">
            <v>2</v>
          </cell>
          <cell r="P117">
            <v>2</v>
          </cell>
          <cell r="AA117">
            <v>43.97</v>
          </cell>
          <cell r="AL117">
            <v>0</v>
          </cell>
        </row>
        <row r="118">
          <cell r="F118" t="str">
            <v>VIGILANTE ARMADO - 12X36 NOTURNO</v>
          </cell>
          <cell r="N118">
            <v>30</v>
          </cell>
          <cell r="P118">
            <v>15</v>
          </cell>
          <cell r="AA118">
            <v>329.8</v>
          </cell>
          <cell r="AL118">
            <v>0</v>
          </cell>
        </row>
        <row r="119">
          <cell r="F119" t="str">
            <v>VIGILANTE ARMADO - 220 H</v>
          </cell>
          <cell r="N119">
            <v>30</v>
          </cell>
          <cell r="P119">
            <v>19</v>
          </cell>
          <cell r="AA119">
            <v>417.75</v>
          </cell>
          <cell r="AL119">
            <v>0</v>
          </cell>
        </row>
        <row r="120">
          <cell r="F120" t="str">
            <v>VIGILANTE ARMADO - 220 H</v>
          </cell>
          <cell r="N120">
            <v>27</v>
          </cell>
          <cell r="P120">
            <v>18</v>
          </cell>
          <cell r="AA120">
            <v>395.77</v>
          </cell>
          <cell r="AL120">
            <v>0</v>
          </cell>
        </row>
        <row r="121">
          <cell r="F121" t="str">
            <v>VIGILANTE ARMADO - 220 H</v>
          </cell>
          <cell r="N121">
            <v>30</v>
          </cell>
          <cell r="P121">
            <v>19</v>
          </cell>
          <cell r="AA121">
            <v>417.75</v>
          </cell>
          <cell r="AL121">
            <v>0</v>
          </cell>
        </row>
        <row r="122">
          <cell r="F122" t="str">
            <v>VIGILANTE ARMADO - 220 H</v>
          </cell>
          <cell r="N122">
            <v>30</v>
          </cell>
          <cell r="P122">
            <v>19</v>
          </cell>
          <cell r="AA122">
            <v>417.75</v>
          </cell>
          <cell r="AL122">
            <v>0</v>
          </cell>
        </row>
        <row r="123">
          <cell r="F123" t="str">
            <v>VIGILANTE ARMADO - 220 H</v>
          </cell>
          <cell r="N123">
            <v>29</v>
          </cell>
          <cell r="P123">
            <v>18</v>
          </cell>
          <cell r="AA123">
            <v>395.77</v>
          </cell>
          <cell r="AL123">
            <v>0</v>
          </cell>
        </row>
        <row r="124">
          <cell r="F124" t="str">
            <v>VIGILANTE ARMADO - 220 H</v>
          </cell>
          <cell r="N124">
            <v>1</v>
          </cell>
          <cell r="P124">
            <v>1</v>
          </cell>
          <cell r="AA124">
            <v>21.99</v>
          </cell>
          <cell r="AL124">
            <v>0</v>
          </cell>
        </row>
        <row r="125">
          <cell r="F125" t="str">
            <v>VIGILANTE ARMADO - 12X36 NOTURNO</v>
          </cell>
          <cell r="N125">
            <v>30</v>
          </cell>
          <cell r="P125">
            <v>15</v>
          </cell>
          <cell r="AA125">
            <v>329.8</v>
          </cell>
          <cell r="AL125">
            <v>0</v>
          </cell>
        </row>
        <row r="126">
          <cell r="F126" t="str">
            <v>VIGILANTE ARMADO - 12X36 DIURNO</v>
          </cell>
          <cell r="N126">
            <v>30</v>
          </cell>
          <cell r="P126">
            <v>15</v>
          </cell>
          <cell r="AA126">
            <v>329.8</v>
          </cell>
          <cell r="AL126">
            <v>0</v>
          </cell>
        </row>
        <row r="127">
          <cell r="F127" t="str">
            <v>VIGILANTE ARMADO - 12X36 NOTURNO</v>
          </cell>
          <cell r="N127">
            <v>30</v>
          </cell>
          <cell r="P127">
            <v>15</v>
          </cell>
          <cell r="AA127">
            <v>329.8</v>
          </cell>
          <cell r="AL127">
            <v>0</v>
          </cell>
        </row>
        <row r="128">
          <cell r="F128" t="str">
            <v>VIGILANTE ARMADO - 12X36 DIURNO</v>
          </cell>
          <cell r="N128">
            <v>30</v>
          </cell>
          <cell r="P128">
            <v>15</v>
          </cell>
          <cell r="AA128">
            <v>329.8</v>
          </cell>
          <cell r="AL128">
            <v>0</v>
          </cell>
        </row>
        <row r="129">
          <cell r="F129" t="str">
            <v>VIGILANTE ARMADO - 220 H</v>
          </cell>
          <cell r="N129">
            <v>30</v>
          </cell>
          <cell r="P129">
            <v>18</v>
          </cell>
          <cell r="AA129">
            <v>395.77</v>
          </cell>
          <cell r="AL129">
            <v>0</v>
          </cell>
        </row>
        <row r="130">
          <cell r="F130" t="str">
            <v>VIGILANTE ARMADO - 220 H</v>
          </cell>
          <cell r="N130">
            <v>30</v>
          </cell>
          <cell r="P130">
            <v>19</v>
          </cell>
          <cell r="AA130">
            <v>417.75</v>
          </cell>
          <cell r="AL130">
            <v>0</v>
          </cell>
        </row>
        <row r="131">
          <cell r="F131" t="str">
            <v>VIGILANTE ARMADO - 220 H</v>
          </cell>
          <cell r="N131">
            <v>30</v>
          </cell>
          <cell r="P131">
            <v>19</v>
          </cell>
          <cell r="AA131">
            <v>417.75</v>
          </cell>
          <cell r="AL131">
            <v>0</v>
          </cell>
        </row>
        <row r="132">
          <cell r="F132" t="str">
            <v>VIGILANTE ARMADO - 220 H</v>
          </cell>
          <cell r="N132">
            <v>30</v>
          </cell>
          <cell r="P132">
            <v>19</v>
          </cell>
          <cell r="AA132">
            <v>417.75</v>
          </cell>
          <cell r="AL132">
            <v>0</v>
          </cell>
        </row>
        <row r="133">
          <cell r="F133" t="str">
            <v>VIGILANTE ARMADO - 12X36 NOTURNO</v>
          </cell>
          <cell r="N133">
            <v>26</v>
          </cell>
          <cell r="P133">
            <v>11</v>
          </cell>
          <cell r="AA133">
            <v>241.86</v>
          </cell>
          <cell r="AL133">
            <v>0</v>
          </cell>
        </row>
        <row r="134">
          <cell r="F134" t="str">
            <v>VIGILANTE ARMADO - 12X36 NOTURNO</v>
          </cell>
          <cell r="N134">
            <v>4</v>
          </cell>
          <cell r="P134">
            <v>4</v>
          </cell>
          <cell r="AA134">
            <v>87.95</v>
          </cell>
          <cell r="AL134">
            <v>0</v>
          </cell>
        </row>
        <row r="135">
          <cell r="F135" t="str">
            <v>VIGILANTE ARMADO - 12X36 NOTURNO</v>
          </cell>
          <cell r="N135">
            <v>27</v>
          </cell>
          <cell r="P135">
            <v>12</v>
          </cell>
          <cell r="AA135">
            <v>263.83999999999997</v>
          </cell>
          <cell r="AL135">
            <v>0</v>
          </cell>
        </row>
        <row r="136">
          <cell r="F136" t="str">
            <v>VIGILANTE ARMADO - 12X36 NOTURNO</v>
          </cell>
          <cell r="N136">
            <v>3</v>
          </cell>
          <cell r="P136">
            <v>3</v>
          </cell>
          <cell r="AA136">
            <v>65.959999999999994</v>
          </cell>
          <cell r="AL136">
            <v>0</v>
          </cell>
        </row>
        <row r="137">
          <cell r="F137" t="str">
            <v>VIGILANTE ARMADO - 12X36 DIURNO</v>
          </cell>
          <cell r="N137">
            <v>30</v>
          </cell>
          <cell r="P137">
            <v>15</v>
          </cell>
          <cell r="AA137">
            <v>329.8</v>
          </cell>
          <cell r="AL137">
            <v>0</v>
          </cell>
        </row>
        <row r="138">
          <cell r="F138" t="str">
            <v>VIGILANTE ARMADO - 12X36 DIURNO</v>
          </cell>
          <cell r="N138">
            <v>27</v>
          </cell>
          <cell r="P138">
            <v>12</v>
          </cell>
          <cell r="AA138">
            <v>263.83999999999997</v>
          </cell>
          <cell r="AL138">
            <v>0</v>
          </cell>
        </row>
        <row r="139">
          <cell r="F139" t="str">
            <v>VIGILANTE ARMADO - 12X36 DIURNO</v>
          </cell>
          <cell r="N139">
            <v>3</v>
          </cell>
          <cell r="P139">
            <v>3</v>
          </cell>
          <cell r="AA139">
            <v>65.959999999999994</v>
          </cell>
          <cell r="AL139">
            <v>0</v>
          </cell>
        </row>
        <row r="140">
          <cell r="F140" t="str">
            <v>VIGILANTE ARMADO - 12X36 DIURNO</v>
          </cell>
          <cell r="N140">
            <v>27</v>
          </cell>
          <cell r="P140">
            <v>12</v>
          </cell>
          <cell r="AA140">
            <v>263.83999999999997</v>
          </cell>
          <cell r="AL140">
            <v>0</v>
          </cell>
        </row>
        <row r="141">
          <cell r="F141" t="str">
            <v>VIGILANTE ARMADO - 12X36 DIURNO</v>
          </cell>
          <cell r="N141">
            <v>2</v>
          </cell>
          <cell r="P141">
            <v>0</v>
          </cell>
          <cell r="AA141">
            <v>0</v>
          </cell>
          <cell r="AL141">
            <v>0</v>
          </cell>
        </row>
        <row r="142">
          <cell r="F142" t="str">
            <v>VIGILANTE ARMADO - 12X36 DIURNO</v>
          </cell>
          <cell r="N142">
            <v>1</v>
          </cell>
          <cell r="P142">
            <v>0</v>
          </cell>
          <cell r="AA142">
            <v>0</v>
          </cell>
          <cell r="AL142">
            <v>0</v>
          </cell>
        </row>
        <row r="143">
          <cell r="F143" t="str">
            <v>VIGILANTE ARMADO - 12X36 DIURNO</v>
          </cell>
          <cell r="N143">
            <v>29</v>
          </cell>
          <cell r="P143">
            <v>15</v>
          </cell>
          <cell r="AA143">
            <v>329.8</v>
          </cell>
          <cell r="AL143">
            <v>341.24</v>
          </cell>
        </row>
        <row r="144">
          <cell r="F144" t="str">
            <v>VIGILANTE ARMADO - 12X36 DIURNO</v>
          </cell>
          <cell r="N144">
            <v>1</v>
          </cell>
          <cell r="P144">
            <v>0</v>
          </cell>
          <cell r="AA144">
            <v>0</v>
          </cell>
          <cell r="AL144">
            <v>0</v>
          </cell>
        </row>
        <row r="145">
          <cell r="F145" t="str">
            <v>VIGILANTE ARMADO - 220 H</v>
          </cell>
          <cell r="N145">
            <v>12</v>
          </cell>
          <cell r="P145">
            <v>6</v>
          </cell>
          <cell r="AA145">
            <v>131.91999999999999</v>
          </cell>
          <cell r="AL145">
            <v>0</v>
          </cell>
        </row>
        <row r="146">
          <cell r="F146" t="str">
            <v>VIGILANTE ARMADO - 220 H</v>
          </cell>
          <cell r="N146">
            <v>18</v>
          </cell>
          <cell r="P146">
            <v>13</v>
          </cell>
          <cell r="AA146">
            <v>285.83</v>
          </cell>
          <cell r="AL146">
            <v>0</v>
          </cell>
        </row>
        <row r="147">
          <cell r="F147" t="str">
            <v>VIGILANTE ARMADO - 12X36 NOTURNO</v>
          </cell>
          <cell r="N147">
            <v>30</v>
          </cell>
          <cell r="P147">
            <v>15</v>
          </cell>
          <cell r="AA147">
            <v>329.8</v>
          </cell>
          <cell r="AL147">
            <v>0</v>
          </cell>
        </row>
        <row r="148">
          <cell r="F148" t="str">
            <v>VIGILANTE ARMADO - 12X36 NOTURNO</v>
          </cell>
          <cell r="N148">
            <v>30</v>
          </cell>
          <cell r="P148">
            <v>15</v>
          </cell>
          <cell r="AA148">
            <v>329.8</v>
          </cell>
          <cell r="AL148">
            <v>66.87</v>
          </cell>
        </row>
        <row r="149">
          <cell r="F149" t="str">
            <v>VIGILANTE ARMADO - 220 H</v>
          </cell>
          <cell r="N149">
            <v>30</v>
          </cell>
          <cell r="P149">
            <v>19</v>
          </cell>
          <cell r="AA149">
            <v>417.75</v>
          </cell>
          <cell r="AL149">
            <v>0</v>
          </cell>
        </row>
        <row r="150">
          <cell r="F150" t="str">
            <v>VIGILANTE ARMADO - 12X36 DIURNO</v>
          </cell>
          <cell r="N150">
            <v>30</v>
          </cell>
          <cell r="P150">
            <v>15</v>
          </cell>
          <cell r="AA150">
            <v>329.8</v>
          </cell>
          <cell r="AL150">
            <v>0</v>
          </cell>
        </row>
        <row r="151">
          <cell r="F151" t="str">
            <v>VIGILANTE ARMADO - 12X36 NOTURNO</v>
          </cell>
          <cell r="N151">
            <v>30</v>
          </cell>
          <cell r="P151">
            <v>15</v>
          </cell>
          <cell r="AA151">
            <v>329.8</v>
          </cell>
          <cell r="AL151">
            <v>0</v>
          </cell>
        </row>
        <row r="152">
          <cell r="F152" t="str">
            <v>VIGILANTE ARMADO - 12X36 DIURNO</v>
          </cell>
          <cell r="N152">
            <v>30</v>
          </cell>
          <cell r="P152">
            <v>15</v>
          </cell>
          <cell r="AA152">
            <v>329.8</v>
          </cell>
          <cell r="AL152">
            <v>0</v>
          </cell>
        </row>
        <row r="153">
          <cell r="F153" t="str">
            <v>VIGILANTE ARMADO - 12X36 NOTURNO</v>
          </cell>
          <cell r="N153">
            <v>27</v>
          </cell>
          <cell r="P153">
            <v>12</v>
          </cell>
          <cell r="AA153">
            <v>263.83999999999997</v>
          </cell>
          <cell r="AL153">
            <v>0</v>
          </cell>
        </row>
        <row r="154">
          <cell r="F154" t="str">
            <v>VIGILANTE ARMADO - 12X36 NOTURNO</v>
          </cell>
          <cell r="N154">
            <v>3</v>
          </cell>
          <cell r="P154">
            <v>3</v>
          </cell>
          <cell r="AA154">
            <v>65.959999999999994</v>
          </cell>
          <cell r="AL154">
            <v>0</v>
          </cell>
        </row>
        <row r="155">
          <cell r="F155" t="str">
            <v>VIGILANTE ARMADO - 220 H</v>
          </cell>
          <cell r="N155">
            <v>10</v>
          </cell>
          <cell r="P155">
            <v>4</v>
          </cell>
          <cell r="AA155">
            <v>87.95</v>
          </cell>
          <cell r="AL155">
            <v>0</v>
          </cell>
        </row>
        <row r="156">
          <cell r="F156" t="str">
            <v>VIGILANTE ARMADO - 220 H</v>
          </cell>
          <cell r="N156">
            <v>20</v>
          </cell>
          <cell r="P156">
            <v>15</v>
          </cell>
          <cell r="AA156">
            <v>329.8</v>
          </cell>
          <cell r="AL156">
            <v>0</v>
          </cell>
        </row>
        <row r="157">
          <cell r="F157" t="str">
            <v>VIGILANTE ARMADO - 12X36 NOTURNO</v>
          </cell>
          <cell r="N157">
            <v>27</v>
          </cell>
          <cell r="P157">
            <v>12</v>
          </cell>
          <cell r="AA157">
            <v>263.83999999999997</v>
          </cell>
          <cell r="AL157">
            <v>0</v>
          </cell>
        </row>
        <row r="158">
          <cell r="F158" t="str">
            <v>VIGILANTE ARMADO - 12X36 NOTURNO</v>
          </cell>
          <cell r="N158">
            <v>3</v>
          </cell>
          <cell r="P158">
            <v>3</v>
          </cell>
          <cell r="AA158">
            <v>65.959999999999994</v>
          </cell>
          <cell r="AL158">
            <v>0</v>
          </cell>
        </row>
        <row r="159">
          <cell r="F159" t="str">
            <v>VIGILANTE ARMADO - 12X36 DIURNO</v>
          </cell>
          <cell r="N159">
            <v>30</v>
          </cell>
          <cell r="P159">
            <v>15</v>
          </cell>
          <cell r="AA159">
            <v>329.8</v>
          </cell>
          <cell r="AL159">
            <v>0</v>
          </cell>
        </row>
        <row r="160">
          <cell r="F160" t="str">
            <v>VIGILANTE ARMADO - 12X36 DIURNO</v>
          </cell>
          <cell r="N160">
            <v>30</v>
          </cell>
          <cell r="P160">
            <v>15</v>
          </cell>
          <cell r="AA160">
            <v>329.8</v>
          </cell>
          <cell r="AL160">
            <v>0</v>
          </cell>
        </row>
        <row r="161">
          <cell r="F161" t="str">
            <v>VIGILANTE ARMADO - 12X36 NOTURNO</v>
          </cell>
          <cell r="N161">
            <v>30</v>
          </cell>
          <cell r="P161">
            <v>15</v>
          </cell>
          <cell r="AA161">
            <v>329.8</v>
          </cell>
          <cell r="AL161">
            <v>0</v>
          </cell>
        </row>
        <row r="162">
          <cell r="F162" t="str">
            <v>VIGILANTE ARMADO - 220 H</v>
          </cell>
          <cell r="N162">
            <v>29</v>
          </cell>
          <cell r="P162">
            <v>18</v>
          </cell>
          <cell r="AA162">
            <v>395.77</v>
          </cell>
          <cell r="AL162">
            <v>0</v>
          </cell>
        </row>
        <row r="163">
          <cell r="F163" t="str">
            <v>VIGILANTE ARMADO - 220 H</v>
          </cell>
          <cell r="N163">
            <v>1</v>
          </cell>
          <cell r="P163">
            <v>1</v>
          </cell>
          <cell r="AA163">
            <v>21.99</v>
          </cell>
          <cell r="AL163">
            <v>0</v>
          </cell>
        </row>
        <row r="164">
          <cell r="F164" t="str">
            <v>VIGILANTE ARMADO - 220 H</v>
          </cell>
          <cell r="N164">
            <v>30</v>
          </cell>
          <cell r="P164">
            <v>19</v>
          </cell>
          <cell r="AA164">
            <v>417.75</v>
          </cell>
          <cell r="AL164">
            <v>0</v>
          </cell>
        </row>
        <row r="165">
          <cell r="F165" t="str">
            <v>VIGILANTE ARMADO - 220 H</v>
          </cell>
          <cell r="N165">
            <v>19</v>
          </cell>
          <cell r="P165">
            <v>8</v>
          </cell>
          <cell r="AA165">
            <v>175.9</v>
          </cell>
          <cell r="AL165">
            <v>0</v>
          </cell>
        </row>
        <row r="166">
          <cell r="F166" t="str">
            <v>VIGILANTE ARMADO - 220 H</v>
          </cell>
          <cell r="N166">
            <v>4</v>
          </cell>
          <cell r="P166">
            <v>4</v>
          </cell>
          <cell r="AA166">
            <v>87.95</v>
          </cell>
          <cell r="AL166">
            <v>0</v>
          </cell>
        </row>
        <row r="167">
          <cell r="F167" t="str">
            <v>VIGILANTE ARMADO - 220 H</v>
          </cell>
          <cell r="N167">
            <v>2</v>
          </cell>
          <cell r="P167">
            <v>2</v>
          </cell>
          <cell r="AA167">
            <v>43.97</v>
          </cell>
          <cell r="AL167">
            <v>0</v>
          </cell>
        </row>
        <row r="168">
          <cell r="F168" t="str">
            <v>VIGILANTE ARMADO - 220 H</v>
          </cell>
          <cell r="N168">
            <v>5</v>
          </cell>
          <cell r="P168">
            <v>5</v>
          </cell>
          <cell r="AA168">
            <v>109.93</v>
          </cell>
          <cell r="AL168">
            <v>0</v>
          </cell>
        </row>
        <row r="169">
          <cell r="F169" t="str">
            <v>VIGILANTE ARMADO - 12X36 DIURNO</v>
          </cell>
          <cell r="N169">
            <v>30</v>
          </cell>
          <cell r="P169">
            <v>15</v>
          </cell>
          <cell r="AA169">
            <v>329.8</v>
          </cell>
          <cell r="AL169">
            <v>0</v>
          </cell>
        </row>
        <row r="170">
          <cell r="F170" t="str">
            <v>VIGILANTE ARMADO - 12X36 DIURNO</v>
          </cell>
          <cell r="N170">
            <v>30</v>
          </cell>
          <cell r="P170">
            <v>15</v>
          </cell>
          <cell r="AA170">
            <v>329.8</v>
          </cell>
          <cell r="AL170">
            <v>0</v>
          </cell>
        </row>
        <row r="171">
          <cell r="F171" t="str">
            <v>VIGILANTE ARMADO - 12X36 NOTURNO</v>
          </cell>
          <cell r="N171">
            <v>30</v>
          </cell>
          <cell r="P171">
            <v>15</v>
          </cell>
          <cell r="AA171">
            <v>329.8</v>
          </cell>
          <cell r="AL171">
            <v>0</v>
          </cell>
        </row>
        <row r="172">
          <cell r="F172" t="str">
            <v>VIGILANTE ARMADO - 12X36 NOTURNO</v>
          </cell>
          <cell r="N172">
            <v>26</v>
          </cell>
          <cell r="P172">
            <v>11</v>
          </cell>
          <cell r="AA172">
            <v>241.86</v>
          </cell>
          <cell r="AL172">
            <v>0</v>
          </cell>
        </row>
        <row r="173">
          <cell r="F173" t="str">
            <v>VIGILANTE ARMADO - 12X36 NOTURNO</v>
          </cell>
          <cell r="N173">
            <v>3</v>
          </cell>
          <cell r="P173">
            <v>3</v>
          </cell>
          <cell r="AA173">
            <v>65.959999999999994</v>
          </cell>
          <cell r="AL173">
            <v>0</v>
          </cell>
        </row>
        <row r="174">
          <cell r="F174" t="str">
            <v>VIGILANTE ARMADO - 12X36 NOTURNO</v>
          </cell>
          <cell r="N174">
            <v>1</v>
          </cell>
          <cell r="P174">
            <v>1</v>
          </cell>
          <cell r="AA174">
            <v>21.99</v>
          </cell>
          <cell r="AL174">
            <v>0</v>
          </cell>
        </row>
        <row r="175">
          <cell r="F175" t="str">
            <v>VIGILANTE ARMADO - 12X36 NOTURNO</v>
          </cell>
          <cell r="N175">
            <v>30</v>
          </cell>
          <cell r="P175">
            <v>15</v>
          </cell>
          <cell r="AA175">
            <v>329.8</v>
          </cell>
          <cell r="AL175">
            <v>0</v>
          </cell>
        </row>
        <row r="176">
          <cell r="F176" t="str">
            <v>VIGILANTE ARMADO - 12X36 DIURNO</v>
          </cell>
          <cell r="N176">
            <v>30</v>
          </cell>
          <cell r="P176">
            <v>15</v>
          </cell>
          <cell r="AA176">
            <v>329.8</v>
          </cell>
          <cell r="AL176">
            <v>0</v>
          </cell>
        </row>
        <row r="177">
          <cell r="F177" t="str">
            <v>VIGILANTE ARMADO - 12X36 DIURNO</v>
          </cell>
          <cell r="N177">
            <v>30</v>
          </cell>
          <cell r="P177">
            <v>15</v>
          </cell>
          <cell r="AA177">
            <v>329.8</v>
          </cell>
          <cell r="AL177">
            <v>0</v>
          </cell>
        </row>
        <row r="178">
          <cell r="F178" t="str">
            <v>VIGILANTE ARMADO - 12X36 NOTURNO</v>
          </cell>
          <cell r="N178">
            <v>30</v>
          </cell>
          <cell r="P178">
            <v>15</v>
          </cell>
          <cell r="AA178">
            <v>329.8</v>
          </cell>
          <cell r="AL178">
            <v>0</v>
          </cell>
        </row>
        <row r="179">
          <cell r="F179" t="str">
            <v>VIGILANTE ARMADO - 220 H</v>
          </cell>
          <cell r="N179">
            <v>30</v>
          </cell>
          <cell r="P179">
            <v>19</v>
          </cell>
          <cell r="AA179">
            <v>417.75</v>
          </cell>
          <cell r="AL179">
            <v>0</v>
          </cell>
        </row>
        <row r="180">
          <cell r="F180" t="str">
            <v>VIGILANTE ARMADO - 12X36 DIURNO</v>
          </cell>
          <cell r="N180">
            <v>30</v>
          </cell>
          <cell r="P180">
            <v>15</v>
          </cell>
          <cell r="AA180">
            <v>329.8</v>
          </cell>
          <cell r="AL180">
            <v>0</v>
          </cell>
        </row>
        <row r="181">
          <cell r="F181" t="str">
            <v>VIGILANTE ARMADO - 12X36 DIURNO</v>
          </cell>
          <cell r="N181">
            <v>30</v>
          </cell>
          <cell r="P181">
            <v>15</v>
          </cell>
          <cell r="AA181">
            <v>329.8</v>
          </cell>
          <cell r="AL181">
            <v>0</v>
          </cell>
        </row>
        <row r="182">
          <cell r="F182" t="str">
            <v>VIGILANTE ARMADO - 12X36 NOTURNO</v>
          </cell>
          <cell r="N182">
            <v>1</v>
          </cell>
          <cell r="P182">
            <v>0</v>
          </cell>
          <cell r="AA182">
            <v>0</v>
          </cell>
          <cell r="AL182">
            <v>0</v>
          </cell>
        </row>
        <row r="183">
          <cell r="F183" t="str">
            <v>VIGILANTE ARMADO - 12X36 NOTURNO</v>
          </cell>
          <cell r="N183">
            <v>29</v>
          </cell>
          <cell r="P183">
            <v>15</v>
          </cell>
          <cell r="AA183">
            <v>329.8</v>
          </cell>
          <cell r="AL183">
            <v>0</v>
          </cell>
        </row>
        <row r="184">
          <cell r="F184" t="str">
            <v>VIGILANTE ARMADO - 12X36 NOTURNO</v>
          </cell>
          <cell r="N184">
            <v>30</v>
          </cell>
          <cell r="P184">
            <v>15</v>
          </cell>
          <cell r="AA184">
            <v>329.8</v>
          </cell>
          <cell r="AL184">
            <v>0</v>
          </cell>
        </row>
        <row r="185">
          <cell r="F185" t="str">
            <v>VIGILANTE ARMADO - 220 H</v>
          </cell>
          <cell r="N185">
            <v>30</v>
          </cell>
          <cell r="P185">
            <v>19</v>
          </cell>
          <cell r="AA185">
            <v>417.75</v>
          </cell>
          <cell r="AL185">
            <v>0</v>
          </cell>
        </row>
        <row r="186">
          <cell r="F186" t="str">
            <v>VIGILANTE ARMADO - 12X36 DIURNO</v>
          </cell>
          <cell r="N186">
            <v>30</v>
          </cell>
          <cell r="P186">
            <v>15</v>
          </cell>
          <cell r="AA186">
            <v>329.8</v>
          </cell>
          <cell r="AL186">
            <v>0</v>
          </cell>
        </row>
        <row r="187">
          <cell r="F187" t="str">
            <v>VIGILANTE ARMADO - 12X36 NOTURNO</v>
          </cell>
          <cell r="N187">
            <v>30</v>
          </cell>
          <cell r="P187">
            <v>15</v>
          </cell>
          <cell r="AA187">
            <v>329.8</v>
          </cell>
          <cell r="AL187">
            <v>0</v>
          </cell>
        </row>
        <row r="188">
          <cell r="F188" t="str">
            <v>VIGILANTE ARMADO - 12X36 NOTURNO</v>
          </cell>
          <cell r="N188">
            <v>30</v>
          </cell>
          <cell r="P188">
            <v>15</v>
          </cell>
          <cell r="AA188">
            <v>329.8</v>
          </cell>
          <cell r="AL188">
            <v>0</v>
          </cell>
        </row>
        <row r="189">
          <cell r="F189" t="str">
            <v>VIGILANTE ARMADO - 12X36 DIURNO</v>
          </cell>
          <cell r="N189">
            <v>30</v>
          </cell>
          <cell r="P189">
            <v>15</v>
          </cell>
          <cell r="AA189">
            <v>329.8</v>
          </cell>
          <cell r="AL18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415.46412644848493</v>
          </cell>
        </row>
        <row r="13">
          <cell r="H13" t="str">
            <v>VIGILANTE ARMADO - 220 H</v>
          </cell>
          <cell r="BJ13">
            <v>415.46412644848493</v>
          </cell>
        </row>
        <row r="14">
          <cell r="H14" t="str">
            <v>VIGILANTE ARMADO - 220 H</v>
          </cell>
          <cell r="BJ14">
            <v>415.46412644848493</v>
          </cell>
        </row>
        <row r="15">
          <cell r="H15" t="str">
            <v>VIGILANTE ARMADO - 220 H</v>
          </cell>
          <cell r="BJ15">
            <v>415.46412644848493</v>
          </cell>
        </row>
        <row r="16">
          <cell r="H16" t="str">
            <v>VIGILANTE ARMADO - 12X36 DIURNO</v>
          </cell>
          <cell r="BJ16">
            <v>0</v>
          </cell>
        </row>
        <row r="17">
          <cell r="H17" t="str">
            <v>VIGILANTE ARMADO - 12X36 DIURNO</v>
          </cell>
          <cell r="BJ17">
            <v>320.27655636363642</v>
          </cell>
        </row>
        <row r="18">
          <cell r="H18" t="str">
            <v>VIGILANTE ARMADO - 12X36 DIURNO</v>
          </cell>
          <cell r="BJ18">
            <v>320.27655636363642</v>
          </cell>
        </row>
        <row r="19">
          <cell r="H19" t="str">
            <v>VIGILANTE ARMADO - 220 H</v>
          </cell>
          <cell r="BJ19">
            <v>415.46412644848493</v>
          </cell>
        </row>
        <row r="20">
          <cell r="H20" t="str">
            <v>VIGILANTE ARMADO - 12X36 DIURNO</v>
          </cell>
          <cell r="BJ20">
            <v>320.27655636363642</v>
          </cell>
        </row>
        <row r="21">
          <cell r="H21" t="str">
            <v>VIGILANTE ARMADO - 220 H</v>
          </cell>
          <cell r="BJ21">
            <v>415.46412644848493</v>
          </cell>
        </row>
        <row r="22">
          <cell r="H22" t="str">
            <v>VIGILANTE ARMADO - 12X36 DIURNO</v>
          </cell>
          <cell r="BJ22">
            <v>320.27655636363642</v>
          </cell>
        </row>
        <row r="23">
          <cell r="H23" t="str">
            <v>VIGILANTE ARMADO - 220 H</v>
          </cell>
          <cell r="BJ23">
            <v>415.46412644848493</v>
          </cell>
        </row>
        <row r="24">
          <cell r="H24" t="str">
            <v>VIGILANTE ARMADO - 12X36 DIURNO</v>
          </cell>
          <cell r="BJ24">
            <v>0</v>
          </cell>
        </row>
        <row r="25">
          <cell r="H25" t="str">
            <v>VIGILANTE ARMADO - 12X36 DIURNO</v>
          </cell>
          <cell r="BJ25">
            <v>320.27655636363642</v>
          </cell>
        </row>
        <row r="26">
          <cell r="H26" t="str">
            <v>VIGILANTE ARMADO - 220 H</v>
          </cell>
          <cell r="BJ26">
            <v>415.46412644848493</v>
          </cell>
        </row>
        <row r="27">
          <cell r="H27" t="str">
            <v>VIGILANTE ARMADO - 12X36 NOTURNO</v>
          </cell>
          <cell r="BJ27">
            <v>383.45838611900837</v>
          </cell>
        </row>
        <row r="28">
          <cell r="H28" t="str">
            <v>VIGILANTE ARMADO - 12X36 DIURNO</v>
          </cell>
          <cell r="BJ28">
            <v>320.27655636363642</v>
          </cell>
        </row>
        <row r="29">
          <cell r="H29" t="str">
            <v>VIGILANTE ARMADO - 12X36 NOTURNO</v>
          </cell>
          <cell r="BJ29">
            <v>383.45838611900837</v>
          </cell>
        </row>
        <row r="30">
          <cell r="H30" t="str">
            <v>VIGILANTE ARMADO - 12X36 NOTURNO</v>
          </cell>
          <cell r="BJ30">
            <v>383.45838611900837</v>
          </cell>
        </row>
        <row r="31">
          <cell r="H31" t="str">
            <v>VIGILANTE ARMADO - 12X36 DIURNO</v>
          </cell>
          <cell r="BJ31">
            <v>320.27655636363642</v>
          </cell>
        </row>
        <row r="32">
          <cell r="H32" t="str">
            <v>VIGILANTE ARMADO - 12X36 NOTURNO</v>
          </cell>
          <cell r="BJ32">
            <v>383.45838611900837</v>
          </cell>
        </row>
        <row r="33">
          <cell r="H33" t="str">
            <v>VIGILANTE ARMADO - 12X36 NOTURNO</v>
          </cell>
          <cell r="BJ33">
            <v>0</v>
          </cell>
        </row>
        <row r="34">
          <cell r="H34" t="str">
            <v>VIGILANTE ARMADO - 12X36 DIURNO</v>
          </cell>
          <cell r="BJ34">
            <v>320.27655636363642</v>
          </cell>
        </row>
        <row r="35">
          <cell r="H35" t="str">
            <v>VIGILANTE ARMADO - 220 H</v>
          </cell>
          <cell r="BJ35">
            <v>415.46412644848493</v>
          </cell>
        </row>
        <row r="36">
          <cell r="H36" t="str">
            <v>VIGILANTE ARMADO - 12X36 DIURNO</v>
          </cell>
          <cell r="BJ36">
            <v>320.27655636363642</v>
          </cell>
        </row>
        <row r="37">
          <cell r="H37" t="str">
            <v>VIGILANTE ARMADO - 12X36 DIURNO</v>
          </cell>
          <cell r="BJ37">
            <v>320.27655636363642</v>
          </cell>
        </row>
        <row r="38">
          <cell r="H38" t="str">
            <v>VIGILANTE ARMADO - 220 H</v>
          </cell>
          <cell r="BJ38">
            <v>415.46412644848493</v>
          </cell>
        </row>
        <row r="39">
          <cell r="H39" t="str">
            <v>VIGILANTE ARMADO - 12X36 DIURNO</v>
          </cell>
          <cell r="BJ39">
            <v>320.27655636363642</v>
          </cell>
        </row>
        <row r="40">
          <cell r="H40" t="str">
            <v>VIGILANTE ARMADO - 220 H</v>
          </cell>
          <cell r="BJ40">
            <v>415.46412644848493</v>
          </cell>
        </row>
        <row r="41">
          <cell r="H41" t="str">
            <v>VIGILANTE ARMADO - 12X36 NOTURNO</v>
          </cell>
          <cell r="BJ41">
            <v>383.45838611900837</v>
          </cell>
        </row>
        <row r="42">
          <cell r="H42" t="str">
            <v>VIGILANTE ARMADO - 12X36 NOTURNO</v>
          </cell>
          <cell r="BJ42">
            <v>0</v>
          </cell>
        </row>
        <row r="43">
          <cell r="H43" t="str">
            <v>VIGILANTE ARMADO - 12X36 DIURNO</v>
          </cell>
          <cell r="BJ43">
            <v>320.27655636363642</v>
          </cell>
        </row>
        <row r="44">
          <cell r="H44" t="str">
            <v>VIGILANTE ARMADO - 12X36 DIURNO</v>
          </cell>
          <cell r="BJ44">
            <v>320.27655636363642</v>
          </cell>
        </row>
        <row r="45">
          <cell r="H45" t="str">
            <v>VIGILANTE ARMADO - 12X36 NOTURNO</v>
          </cell>
          <cell r="BJ45">
            <v>383.45838611900837</v>
          </cell>
        </row>
        <row r="46">
          <cell r="H46" t="str">
            <v>VIGILANTE ARMADO - 220 H</v>
          </cell>
          <cell r="BJ46">
            <v>415.46412644848493</v>
          </cell>
        </row>
        <row r="47">
          <cell r="H47" t="str">
            <v>VIGILANTE ARMADO - 12X36 NOTURNO</v>
          </cell>
          <cell r="BJ47">
            <v>383.45838611900837</v>
          </cell>
        </row>
        <row r="48">
          <cell r="H48" t="str">
            <v>VIGILANTE ARMADO - 12X36 NOTURNO</v>
          </cell>
          <cell r="BJ48">
            <v>0</v>
          </cell>
        </row>
        <row r="49">
          <cell r="H49" t="str">
            <v>VIGILANTE ARMADO - 12X36 DIURNO</v>
          </cell>
          <cell r="BJ49">
            <v>320.27655636363642</v>
          </cell>
        </row>
        <row r="50">
          <cell r="H50" t="str">
            <v>VIGILANTE ARMADO - 12X36 NOTURNO</v>
          </cell>
          <cell r="BJ50">
            <v>383.45838611900837</v>
          </cell>
        </row>
        <row r="51">
          <cell r="H51" t="str">
            <v>VIGILANTE ARMADO - 12X36 DIURNO</v>
          </cell>
          <cell r="BJ51">
            <v>320.27655636363642</v>
          </cell>
        </row>
        <row r="52">
          <cell r="H52" t="str">
            <v>VIGILANTE ARMADO - 12X36 NOTURNO</v>
          </cell>
          <cell r="BJ52">
            <v>383.45838611900837</v>
          </cell>
        </row>
        <row r="53">
          <cell r="H53" t="str">
            <v>VIGILANTE ARMADO - 12X36 NOTURNO</v>
          </cell>
          <cell r="BJ53">
            <v>0</v>
          </cell>
        </row>
        <row r="54">
          <cell r="H54" t="str">
            <v>VIGILANTE ARMADO - 12X36 NOTURNO</v>
          </cell>
          <cell r="BJ54">
            <v>383.45838611900837</v>
          </cell>
        </row>
        <row r="55">
          <cell r="H55" t="str">
            <v>VIGILANTE ARMADO - 12X36 DIURNO</v>
          </cell>
          <cell r="BJ55">
            <v>320.27655636363642</v>
          </cell>
        </row>
        <row r="56">
          <cell r="H56" t="str">
            <v>VIGILANTE ARMADO - 12X36 DIURNO</v>
          </cell>
          <cell r="BJ56">
            <v>320.27655636363642</v>
          </cell>
        </row>
        <row r="57">
          <cell r="H57" t="str">
            <v>VIGILANTE ARMADO - 220 H</v>
          </cell>
          <cell r="BJ57">
            <v>415.46412644848493</v>
          </cell>
        </row>
        <row r="58">
          <cell r="H58" t="str">
            <v>VIGILANTE ARMADO - 220 H</v>
          </cell>
          <cell r="BJ58">
            <v>0</v>
          </cell>
        </row>
        <row r="59">
          <cell r="H59" t="str">
            <v>VIGILANTE ARMADO - 12X36 NOTURNO</v>
          </cell>
          <cell r="BJ59">
            <v>383.45838611900837</v>
          </cell>
        </row>
        <row r="60">
          <cell r="H60" t="str">
            <v>VIGILANTE ARMADO - 12X36 DIURNO</v>
          </cell>
          <cell r="BJ60">
            <v>320.27655636363642</v>
          </cell>
        </row>
        <row r="61">
          <cell r="H61" t="str">
            <v>VIGILANTE ARMADO - 12X36 DIURNO</v>
          </cell>
          <cell r="BJ61">
            <v>320.27655636363642</v>
          </cell>
        </row>
        <row r="62">
          <cell r="H62" t="str">
            <v>VIGILANTE ARMADO - 12X36 NOTURNO</v>
          </cell>
          <cell r="BJ62">
            <v>383.45838611900837</v>
          </cell>
        </row>
        <row r="63">
          <cell r="H63" t="str">
            <v>VIGILANTE ARMADO - 12X36 NOTURNO</v>
          </cell>
          <cell r="BJ63">
            <v>383.45838611900837</v>
          </cell>
        </row>
        <row r="64">
          <cell r="H64" t="str">
            <v>VIGILANTE ARMADO - 12X36 NOTURNO</v>
          </cell>
          <cell r="BJ64">
            <v>0</v>
          </cell>
        </row>
        <row r="65">
          <cell r="H65" t="str">
            <v>VIGILANTE ARMADO - 12X36 DIURNO</v>
          </cell>
          <cell r="BJ65">
            <v>320.27655636363642</v>
          </cell>
        </row>
        <row r="66">
          <cell r="H66" t="str">
            <v>VIGILANTE ARMADO - 12X36 NOTURNO</v>
          </cell>
          <cell r="BJ66">
            <v>383.45838611900837</v>
          </cell>
        </row>
        <row r="67">
          <cell r="H67" t="str">
            <v>VIGILANTE ARMADO - 220 H</v>
          </cell>
          <cell r="BJ67">
            <v>415.46412644848493</v>
          </cell>
        </row>
        <row r="68">
          <cell r="H68" t="str">
            <v>VIGILANTE ARMADO - 12X36 DIURNO</v>
          </cell>
          <cell r="BJ68">
            <v>320.27655636363642</v>
          </cell>
        </row>
        <row r="69">
          <cell r="H69" t="str">
            <v>VIGILANTE ARMADO - 12X36 DIURNO</v>
          </cell>
          <cell r="BJ69">
            <v>320.27655636363642</v>
          </cell>
        </row>
        <row r="70">
          <cell r="H70" t="str">
            <v>VIGILANTE ARMADO - 220 H</v>
          </cell>
          <cell r="BJ70">
            <v>415.46412644848493</v>
          </cell>
        </row>
        <row r="71">
          <cell r="H71" t="str">
            <v>VIGILANTE ARMADO - 220 H</v>
          </cell>
          <cell r="BJ71">
            <v>0</v>
          </cell>
        </row>
        <row r="72">
          <cell r="H72" t="str">
            <v>VIGILANTE ARMADO - 12X36 DIURNO</v>
          </cell>
          <cell r="BJ72">
            <v>320.27655636363642</v>
          </cell>
        </row>
        <row r="73">
          <cell r="H73" t="str">
            <v>VIGILANTE ARMADO - 12X36 DIURNO</v>
          </cell>
          <cell r="BJ73">
            <v>320.27655636363642</v>
          </cell>
        </row>
        <row r="74">
          <cell r="H74" t="str">
            <v>VIGILANTE ARMADO - 220 H</v>
          </cell>
          <cell r="BJ74">
            <v>415.46412644848493</v>
          </cell>
        </row>
        <row r="75">
          <cell r="H75" t="str">
            <v>VIGILANTE ARMADO - 220 H</v>
          </cell>
          <cell r="BJ75">
            <v>415.46412644848493</v>
          </cell>
        </row>
        <row r="76">
          <cell r="H76" t="str">
            <v>VIGILANTE ARMADO - 220 H</v>
          </cell>
          <cell r="BJ76">
            <v>415.46412644848493</v>
          </cell>
        </row>
        <row r="77">
          <cell r="H77" t="str">
            <v>VIGILANTE ARMADO - 220 H</v>
          </cell>
          <cell r="BJ77">
            <v>0</v>
          </cell>
        </row>
        <row r="78">
          <cell r="H78" t="str">
            <v>VIGILANTE ARMADO - 12X36 NOTURNO</v>
          </cell>
          <cell r="BJ78">
            <v>383.45838611900837</v>
          </cell>
        </row>
        <row r="79">
          <cell r="H79" t="str">
            <v>VIGILANTE ARMADO - 12X36 NOTURNO</v>
          </cell>
          <cell r="BJ79">
            <v>383.45838611900837</v>
          </cell>
        </row>
        <row r="80">
          <cell r="H80" t="str">
            <v>VIGILANTE ARMADO - 12X36 NOTURNO</v>
          </cell>
          <cell r="BJ80">
            <v>0</v>
          </cell>
        </row>
        <row r="81">
          <cell r="H81" t="str">
            <v>VIGILANTE ARMADO - 12X36 DIURNO</v>
          </cell>
          <cell r="BJ81">
            <v>320.27655636363642</v>
          </cell>
        </row>
        <row r="82">
          <cell r="H82" t="str">
            <v>VIGILANTE ARMADO - 12X36 DIURNO</v>
          </cell>
          <cell r="BJ82">
            <v>320.27655636363642</v>
          </cell>
        </row>
        <row r="83">
          <cell r="H83" t="str">
            <v>VIGILANTE ARMADO - 220 H</v>
          </cell>
          <cell r="BJ83">
            <v>415.46412644848493</v>
          </cell>
        </row>
        <row r="84">
          <cell r="H84" t="str">
            <v>VIGILANTE ARMADO - 12X36 NOTURNO</v>
          </cell>
          <cell r="BJ84">
            <v>383.45838611900837</v>
          </cell>
        </row>
        <row r="85">
          <cell r="H85" t="str">
            <v>VIGILANTE ARMADO - 12X36 NOTURNO</v>
          </cell>
          <cell r="BJ85">
            <v>383.45838611900837</v>
          </cell>
        </row>
        <row r="86">
          <cell r="H86" t="str">
            <v>VIGILANTE ARMADO - 12X36 DIURNO</v>
          </cell>
          <cell r="BJ86">
            <v>320.27655636363642</v>
          </cell>
        </row>
        <row r="87">
          <cell r="H87" t="str">
            <v>VIGILANTE ARMADO - 12X36 DIURNO</v>
          </cell>
          <cell r="BJ87">
            <v>320.27655636363642</v>
          </cell>
        </row>
        <row r="88">
          <cell r="H88" t="str">
            <v>VIGILANTE ARMADO - 220 H</v>
          </cell>
          <cell r="BJ88">
            <v>415.46412644848493</v>
          </cell>
        </row>
        <row r="89">
          <cell r="H89" t="str">
            <v>VIGILANTE ARMADO - 220 H</v>
          </cell>
          <cell r="BJ89">
            <v>415.46412644848493</v>
          </cell>
        </row>
        <row r="90">
          <cell r="H90" t="str">
            <v>VIGILANTE ARMADO - 12X36 DIURNO</v>
          </cell>
          <cell r="BJ90">
            <v>320.27655636363642</v>
          </cell>
        </row>
        <row r="91">
          <cell r="H91" t="str">
            <v>VIGILANTE ARMADO - 12X36 NOTURNO</v>
          </cell>
          <cell r="BJ91">
            <v>383.45838611900837</v>
          </cell>
        </row>
        <row r="92">
          <cell r="H92" t="str">
            <v>VIGILANTE ARMADO - 12X36 DIURNO</v>
          </cell>
          <cell r="BJ92">
            <v>320.27655636363642</v>
          </cell>
        </row>
        <row r="93">
          <cell r="H93" t="str">
            <v>VIGILANTE ARMADO - 12X36 NOTURNO</v>
          </cell>
          <cell r="BJ93">
            <v>383.45838611900837</v>
          </cell>
        </row>
        <row r="94">
          <cell r="H94" t="str">
            <v>VIGILANTE ARMADO - 220 H</v>
          </cell>
          <cell r="BJ94">
            <v>415.46412644848493</v>
          </cell>
        </row>
        <row r="95">
          <cell r="H95" t="str">
            <v>VIGILANTE ARMADO - 220 H</v>
          </cell>
          <cell r="BJ95">
            <v>415.46412644848493</v>
          </cell>
        </row>
        <row r="96">
          <cell r="H96" t="str">
            <v>VIGILANTE ARMADO - 220 H</v>
          </cell>
          <cell r="BJ96">
            <v>0</v>
          </cell>
        </row>
        <row r="97">
          <cell r="H97" t="str">
            <v>VIGILANTE ARMADO - 220 H</v>
          </cell>
          <cell r="BJ97">
            <v>415.46412644848493</v>
          </cell>
        </row>
        <row r="98">
          <cell r="H98" t="str">
            <v>VIGILANTE ARMADO - 12X36 DIURNO</v>
          </cell>
          <cell r="BJ98">
            <v>320.27655636363642</v>
          </cell>
        </row>
        <row r="99">
          <cell r="H99" t="str">
            <v>VIGILANTE ARMADO - 12X36 DIURNO</v>
          </cell>
          <cell r="BJ99">
            <v>320.27655636363642</v>
          </cell>
        </row>
        <row r="100">
          <cell r="H100" t="str">
            <v>VIGILANTE ARMADO - 12X36 NOTURNO</v>
          </cell>
          <cell r="BJ100">
            <v>383.45838611900837</v>
          </cell>
        </row>
        <row r="101">
          <cell r="H101" t="str">
            <v>VIGILANTE ARMADO - 12X36 NOTURNO</v>
          </cell>
          <cell r="BJ101">
            <v>383.45838611900837</v>
          </cell>
        </row>
        <row r="102">
          <cell r="H102" t="str">
            <v>VIGILANTE ARMADO - 220 H</v>
          </cell>
          <cell r="BJ102">
            <v>415.46412644848493</v>
          </cell>
        </row>
        <row r="103">
          <cell r="H103" t="str">
            <v>VIGILANTE ARMADO - 220 H</v>
          </cell>
          <cell r="BJ103">
            <v>415.46412644848493</v>
          </cell>
        </row>
        <row r="104">
          <cell r="H104" t="str">
            <v>VIGILANTE ARMADO - 220 H</v>
          </cell>
          <cell r="BJ104">
            <v>415.46412644848493</v>
          </cell>
        </row>
        <row r="105">
          <cell r="H105" t="str">
            <v>VIGILANTE ARMADO - 220 H</v>
          </cell>
          <cell r="BJ105">
            <v>415.46412644848493</v>
          </cell>
        </row>
        <row r="106">
          <cell r="H106" t="str">
            <v>VIGILANTE ARMADO - 220 H</v>
          </cell>
          <cell r="BJ106">
            <v>415.46412644848493</v>
          </cell>
        </row>
        <row r="107">
          <cell r="H107" t="str">
            <v>VIGILANTE ARMADO - 12X36 NOTURNO</v>
          </cell>
          <cell r="BJ107">
            <v>383.45838611900837</v>
          </cell>
        </row>
        <row r="108">
          <cell r="H108" t="str">
            <v>VIGILANTE ARMADO - 12X36 DIURNO</v>
          </cell>
          <cell r="BJ108">
            <v>320.27655636363642</v>
          </cell>
        </row>
        <row r="109">
          <cell r="H109" t="str">
            <v>VIGILANTE ARMADO - 12X36 NOTURNO</v>
          </cell>
          <cell r="BJ109">
            <v>383.45838611900837</v>
          </cell>
        </row>
        <row r="110">
          <cell r="H110" t="str">
            <v>VIGILANTE ARMADO - 12X36 DIURNO</v>
          </cell>
          <cell r="BJ110">
            <v>320.27655636363642</v>
          </cell>
        </row>
        <row r="111">
          <cell r="H111" t="str">
            <v>VIGILANTE ARMADO - 220 H</v>
          </cell>
          <cell r="BJ111">
            <v>415.46412644848493</v>
          </cell>
        </row>
        <row r="112">
          <cell r="H112" t="str">
            <v>VIGILANTE ARMADO - 220 H</v>
          </cell>
          <cell r="BJ112">
            <v>415.46412644848493</v>
          </cell>
        </row>
        <row r="113">
          <cell r="H113" t="str">
            <v>VIGILANTE ARMADO - 220 H</v>
          </cell>
          <cell r="BJ113">
            <v>415.46412644848493</v>
          </cell>
        </row>
        <row r="114">
          <cell r="H114" t="str">
            <v>VIGILANTE ARMADO - 220 H</v>
          </cell>
          <cell r="BJ114">
            <v>415.46412644848493</v>
          </cell>
        </row>
        <row r="115">
          <cell r="H115" t="str">
            <v>VIGILANTE ARMADO - 12X36 NOTURNO</v>
          </cell>
          <cell r="BJ115">
            <v>383.45838611900837</v>
          </cell>
        </row>
        <row r="116">
          <cell r="H116" t="str">
            <v>VIGILANTE ARMADO - 12X36 NOTURNO</v>
          </cell>
          <cell r="BJ116">
            <v>383.45838611900837</v>
          </cell>
        </row>
        <row r="117">
          <cell r="H117" t="str">
            <v>VIGILANTE ARMADO - 12X36 DIURNO</v>
          </cell>
          <cell r="BJ117">
            <v>320.27655636363642</v>
          </cell>
        </row>
        <row r="118">
          <cell r="H118" t="str">
            <v>VIGILANTE ARMADO - 12X36 DIURNO</v>
          </cell>
          <cell r="BJ118">
            <v>320.27655636363642</v>
          </cell>
        </row>
        <row r="119">
          <cell r="H119" t="str">
            <v>VIGILANTE ARMADO - 12X36 DIURNO</v>
          </cell>
          <cell r="BJ119">
            <v>320.27655636363642</v>
          </cell>
        </row>
        <row r="120">
          <cell r="H120" t="str">
            <v>VIGILANTE ARMADO - 12X36 DIURNO</v>
          </cell>
          <cell r="BJ120">
            <v>320.27655636363642</v>
          </cell>
        </row>
        <row r="121">
          <cell r="H121" t="str">
            <v>VIGILANTE ARMADO - 12X36 DIURNO</v>
          </cell>
          <cell r="BJ121">
            <v>0</v>
          </cell>
        </row>
        <row r="122">
          <cell r="H122" t="str">
            <v>VIGILANTE ARMADO - 220 H</v>
          </cell>
          <cell r="BJ122">
            <v>415.46412644848493</v>
          </cell>
        </row>
        <row r="123">
          <cell r="H123" t="str">
            <v>VIGILANTE ARMADO - 220 H</v>
          </cell>
          <cell r="BJ123">
            <v>0</v>
          </cell>
        </row>
        <row r="124">
          <cell r="H124" t="str">
            <v>VIGILANTE ARMADO - 12X36 NOTURNO</v>
          </cell>
          <cell r="BJ124">
            <v>383.45838611900837</v>
          </cell>
        </row>
        <row r="125">
          <cell r="H125" t="str">
            <v>VIGILANTE ARMADO - 12X36 NOTURNO</v>
          </cell>
          <cell r="BJ125">
            <v>383.45838611900837</v>
          </cell>
        </row>
        <row r="126">
          <cell r="H126" t="str">
            <v>VIGILANTE ARMADO - 220 H</v>
          </cell>
          <cell r="BJ126">
            <v>415.46412644848493</v>
          </cell>
        </row>
        <row r="127">
          <cell r="H127" t="str">
            <v>VIGILANTE ARMADO - 12X36 DIURNO</v>
          </cell>
          <cell r="BJ127">
            <v>320.27655636363642</v>
          </cell>
        </row>
        <row r="128">
          <cell r="H128" t="str">
            <v>VIGILANTE ARMADO - 12X36 NOTURNO</v>
          </cell>
          <cell r="BJ128">
            <v>383.45838611900837</v>
          </cell>
        </row>
        <row r="129">
          <cell r="H129" t="str">
            <v>VIGILANTE ARMADO - 12X36 DIURNO</v>
          </cell>
          <cell r="BJ129">
            <v>320.27655636363642</v>
          </cell>
        </row>
        <row r="130">
          <cell r="H130" t="str">
            <v>VIGILANTE ARMADO - 12X36 NOTURNO</v>
          </cell>
          <cell r="BJ130">
            <v>383.45838611900837</v>
          </cell>
        </row>
        <row r="131">
          <cell r="H131" t="str">
            <v>VIGILANTE ARMADO - 220 H</v>
          </cell>
          <cell r="BJ131">
            <v>415.46412644848493</v>
          </cell>
        </row>
        <row r="132">
          <cell r="H132" t="str">
            <v>VIGILANTE ARMADO - 220 H</v>
          </cell>
          <cell r="BJ132">
            <v>0</v>
          </cell>
        </row>
        <row r="133">
          <cell r="H133" t="str">
            <v>VIGILANTE ARMADO - 12X36 NOTURNO</v>
          </cell>
          <cell r="BJ133">
            <v>383.45838611900837</v>
          </cell>
        </row>
        <row r="134">
          <cell r="H134" t="str">
            <v>VIGILANTE ARMADO - 12X36 DIURNO</v>
          </cell>
          <cell r="BJ134">
            <v>320.27655636363642</v>
          </cell>
        </row>
        <row r="135">
          <cell r="H135" t="str">
            <v>VIGILANTE ARMADO - 12X36 DIURNO</v>
          </cell>
          <cell r="BJ135">
            <v>320.27655636363642</v>
          </cell>
        </row>
        <row r="136">
          <cell r="H136" t="str">
            <v>VIGILANTE ARMADO - 12X36 NOTURNO</v>
          </cell>
          <cell r="BJ136">
            <v>383.45838611900837</v>
          </cell>
        </row>
        <row r="137">
          <cell r="H137" t="str">
            <v>VIGILANTE ARMADO - 220 H</v>
          </cell>
          <cell r="BJ137">
            <v>413.26007272727276</v>
          </cell>
        </row>
        <row r="138">
          <cell r="H138" t="str">
            <v>VIGILANTE ARMADO - 220 H</v>
          </cell>
          <cell r="BJ138">
            <v>415.46412644848493</v>
          </cell>
        </row>
        <row r="139">
          <cell r="H139" t="str">
            <v>VIGILANTE ARMADO - 220 H</v>
          </cell>
          <cell r="BJ139">
            <v>415.46412644848493</v>
          </cell>
        </row>
        <row r="140">
          <cell r="H140" t="str">
            <v>VIGILANTE ARMADO - 12X36 DIURNO</v>
          </cell>
          <cell r="BJ140">
            <v>320.27655636363642</v>
          </cell>
        </row>
        <row r="141">
          <cell r="H141" t="str">
            <v>VIGILANTE ARMADO - 12X36 DIURNO</v>
          </cell>
          <cell r="BJ141">
            <v>320.27655636363642</v>
          </cell>
        </row>
        <row r="142">
          <cell r="H142" t="str">
            <v>VIGILANTE ARMADO - 12X36 NOTURNO</v>
          </cell>
          <cell r="BJ142">
            <v>383.45838611900837</v>
          </cell>
        </row>
        <row r="143">
          <cell r="H143" t="str">
            <v>VIGILANTE ARMADO - 12X36 NOTURNO</v>
          </cell>
          <cell r="BJ143">
            <v>383.45838611900837</v>
          </cell>
        </row>
        <row r="144">
          <cell r="H144" t="str">
            <v>VIGILANTE ARMADO - 12X36 NOTURNO</v>
          </cell>
          <cell r="BJ144">
            <v>383.45838611900837</v>
          </cell>
        </row>
        <row r="145">
          <cell r="H145" t="str">
            <v>VIGILANTE ARMADO - 12X36 DIURNO</v>
          </cell>
          <cell r="BJ145">
            <v>320.27655636363642</v>
          </cell>
        </row>
        <row r="146">
          <cell r="H146" t="str">
            <v>VIGILANTE ARMADO - 12X36 DIURNO</v>
          </cell>
          <cell r="BJ146">
            <v>320.27655636363642</v>
          </cell>
        </row>
        <row r="147">
          <cell r="H147" t="str">
            <v>VIGILANTE ARMADO - 12X36 NOTURNO</v>
          </cell>
          <cell r="BJ147">
            <v>383.45838611900837</v>
          </cell>
        </row>
        <row r="148">
          <cell r="H148" t="str">
            <v>VIGILANTE ARMADO - 220 H</v>
          </cell>
          <cell r="BJ148">
            <v>415.46412644848493</v>
          </cell>
        </row>
        <row r="149">
          <cell r="H149" t="str">
            <v>VIGILANTE ARMADO - 12X36 DIURNO</v>
          </cell>
          <cell r="BJ149">
            <v>320.27655636363642</v>
          </cell>
        </row>
        <row r="150">
          <cell r="H150" t="str">
            <v>VIGILANTE ARMADO - 12X36 DIURNO</v>
          </cell>
          <cell r="BJ150">
            <v>320.27655636363642</v>
          </cell>
        </row>
        <row r="151">
          <cell r="H151" t="str">
            <v>VIGILANTE ARMADO - 12X36 NOTURNO</v>
          </cell>
          <cell r="BJ151">
            <v>383.45838611900837</v>
          </cell>
        </row>
        <row r="152">
          <cell r="H152" t="str">
            <v>VIGILANTE ARMADO - 12X36 NOTURNO</v>
          </cell>
          <cell r="BJ152">
            <v>0</v>
          </cell>
        </row>
        <row r="153">
          <cell r="H153" t="str">
            <v>VIGILANTE ARMADO - 12X36 NOTURNO</v>
          </cell>
          <cell r="BJ153">
            <v>383.45838611900837</v>
          </cell>
        </row>
        <row r="154">
          <cell r="H154" t="str">
            <v>VIGILANTE ARMADO - 220 H</v>
          </cell>
          <cell r="BJ154">
            <v>415.46370909090916</v>
          </cell>
        </row>
        <row r="155">
          <cell r="H155" t="str">
            <v>VIGILANTE ARMADO - 12X36 DIURNO</v>
          </cell>
          <cell r="BJ155">
            <v>320.27655636363642</v>
          </cell>
        </row>
        <row r="156">
          <cell r="H156" t="str">
            <v>VIGILANTE ARMADO - 12X36 NOTURNO</v>
          </cell>
          <cell r="BJ156">
            <v>383.45838611900837</v>
          </cell>
        </row>
        <row r="157">
          <cell r="H157" t="str">
            <v>VIGILANTE ARMADO - 12X36 NOTURNO</v>
          </cell>
          <cell r="BJ157">
            <v>383.45838611900837</v>
          </cell>
        </row>
        <row r="158">
          <cell r="H158" t="str">
            <v>VIGILANTE ARMADO - 12X36 DIURNO</v>
          </cell>
          <cell r="BJ158">
            <v>320.27655636363642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  <cell r="W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439.74</v>
          </cell>
          <cell r="W11">
            <v>0</v>
          </cell>
        </row>
        <row r="12">
          <cell r="B12">
            <v>1</v>
          </cell>
          <cell r="F12" t="str">
            <v>VIGILANTE ARMADO - 220 H</v>
          </cell>
          <cell r="R12">
            <v>439.74</v>
          </cell>
          <cell r="W12">
            <v>0</v>
          </cell>
        </row>
        <row r="13">
          <cell r="B13">
            <v>1</v>
          </cell>
          <cell r="F13" t="str">
            <v>VIGILANTE ARMADO - 220 H</v>
          </cell>
          <cell r="R13">
            <v>439.74</v>
          </cell>
          <cell r="W13">
            <v>0</v>
          </cell>
        </row>
        <row r="14">
          <cell r="B14">
            <v>1</v>
          </cell>
          <cell r="F14" t="str">
            <v>VIGILANTE ARMADO - 220 H</v>
          </cell>
          <cell r="R14">
            <v>439.74</v>
          </cell>
          <cell r="W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439.74</v>
          </cell>
          <cell r="W15">
            <v>88.869399999999985</v>
          </cell>
        </row>
        <row r="16">
          <cell r="B16">
            <v>0</v>
          </cell>
          <cell r="F16" t="str">
            <v>VIGILANTE ARMADO - 12X36 DIURNO</v>
          </cell>
          <cell r="R16">
            <v>0</v>
          </cell>
          <cell r="W16">
            <v>0</v>
          </cell>
        </row>
        <row r="17">
          <cell r="B17">
            <v>1</v>
          </cell>
          <cell r="F17" t="str">
            <v>VIGILANTE ARMADO - 12X36 DIURNO</v>
          </cell>
          <cell r="R17">
            <v>340.79849999999999</v>
          </cell>
          <cell r="W17">
            <v>106.01939999999999</v>
          </cell>
        </row>
        <row r="18">
          <cell r="B18">
            <v>1</v>
          </cell>
          <cell r="F18" t="str">
            <v>VIGILANTE ARMADO - 12X36 DIURNO</v>
          </cell>
          <cell r="R18">
            <v>340.79849999999999</v>
          </cell>
          <cell r="W18">
            <v>106.01939999999999</v>
          </cell>
        </row>
        <row r="19">
          <cell r="B19">
            <v>1</v>
          </cell>
          <cell r="F19" t="str">
            <v>VIGILANTE ARMADO - 220 H</v>
          </cell>
          <cell r="R19">
            <v>439.74</v>
          </cell>
          <cell r="W19">
            <v>174.86939999999998</v>
          </cell>
        </row>
        <row r="20">
          <cell r="B20">
            <v>1</v>
          </cell>
          <cell r="F20" t="str">
            <v>VIGILANTE ARMADO - 12X36 DIURNO</v>
          </cell>
          <cell r="R20">
            <v>340.79849999999999</v>
          </cell>
          <cell r="W20">
            <v>0</v>
          </cell>
        </row>
        <row r="21">
          <cell r="B21">
            <v>1</v>
          </cell>
          <cell r="F21" t="str">
            <v>VIGILANTE ARMADO - 220 H</v>
          </cell>
          <cell r="R21">
            <v>439.74</v>
          </cell>
          <cell r="W21">
            <v>0</v>
          </cell>
        </row>
        <row r="22">
          <cell r="B22">
            <v>1</v>
          </cell>
          <cell r="F22" t="str">
            <v>VIGILANTE ARMADO - 12X36 DIURNO</v>
          </cell>
          <cell r="R22">
            <v>340.79849999999999</v>
          </cell>
          <cell r="W22">
            <v>0</v>
          </cell>
        </row>
        <row r="23">
          <cell r="B23">
            <v>1</v>
          </cell>
          <cell r="F23" t="str">
            <v>VIGILANTE ARMADO - 220 H</v>
          </cell>
          <cell r="R23">
            <v>439.74</v>
          </cell>
          <cell r="W23">
            <v>174.86939999999998</v>
          </cell>
        </row>
        <row r="24">
          <cell r="B24">
            <v>0</v>
          </cell>
          <cell r="F24" t="str">
            <v>VIGILANTE ARMADO - 12X36 DIURNO</v>
          </cell>
          <cell r="R24">
            <v>0</v>
          </cell>
          <cell r="W24">
            <v>0</v>
          </cell>
        </row>
        <row r="25">
          <cell r="B25">
            <v>1</v>
          </cell>
          <cell r="F25" t="str">
            <v>VIGILANTE ARMADO - 12X36 DIURNO</v>
          </cell>
          <cell r="R25">
            <v>340.79849999999999</v>
          </cell>
          <cell r="W25">
            <v>106.01939999999999</v>
          </cell>
        </row>
        <row r="26">
          <cell r="B26">
            <v>1</v>
          </cell>
          <cell r="F26" t="str">
            <v>VIGILANTE ARMADO - 220 H</v>
          </cell>
          <cell r="R26">
            <v>439.74</v>
          </cell>
          <cell r="W26">
            <v>174.86939999999998</v>
          </cell>
        </row>
        <row r="27">
          <cell r="B27">
            <v>1</v>
          </cell>
          <cell r="F27" t="str">
            <v>VIGILANTE ARMADO - 12X36 NOTURNO</v>
          </cell>
          <cell r="R27">
            <v>340.79849999999999</v>
          </cell>
          <cell r="W27">
            <v>0</v>
          </cell>
        </row>
        <row r="28">
          <cell r="B28">
            <v>1</v>
          </cell>
          <cell r="F28" t="str">
            <v>VIGILANTE ARMADO - 12X36 DIURNO</v>
          </cell>
          <cell r="R28">
            <v>340.79849999999999</v>
          </cell>
          <cell r="W28">
            <v>0</v>
          </cell>
        </row>
        <row r="29">
          <cell r="B29">
            <v>1</v>
          </cell>
          <cell r="F29" t="str">
            <v>VIGILANTE ARMADO - 12X36 NOTURNO</v>
          </cell>
          <cell r="R29">
            <v>340.79849999999999</v>
          </cell>
          <cell r="W29">
            <v>106.01939999999999</v>
          </cell>
        </row>
        <row r="30">
          <cell r="B30">
            <v>1</v>
          </cell>
          <cell r="F30" t="str">
            <v>VIGILANTE ARMADO - 12X36 NOTURNO</v>
          </cell>
          <cell r="R30">
            <v>340.79849999999999</v>
          </cell>
          <cell r="W30">
            <v>106.01939999999999</v>
          </cell>
        </row>
        <row r="31">
          <cell r="B31">
            <v>1</v>
          </cell>
          <cell r="F31" t="str">
            <v>VIGILANTE ARMADO - 12X36 DIURNO</v>
          </cell>
          <cell r="R31">
            <v>340.79849999999999</v>
          </cell>
          <cell r="W31">
            <v>0</v>
          </cell>
        </row>
        <row r="32">
          <cell r="B32">
            <v>1</v>
          </cell>
          <cell r="F32" t="str">
            <v>VIGILANTE ARMADO - 12X36 NOTURNO</v>
          </cell>
          <cell r="R32">
            <v>340.79849999999999</v>
          </cell>
          <cell r="W32">
            <v>106.01939999999999</v>
          </cell>
        </row>
        <row r="33">
          <cell r="B33">
            <v>0</v>
          </cell>
          <cell r="F33" t="str">
            <v>VIGILANTE ARMADO - 12X36 NOTURNO</v>
          </cell>
          <cell r="R33">
            <v>0</v>
          </cell>
          <cell r="W33">
            <v>0</v>
          </cell>
        </row>
        <row r="34">
          <cell r="B34">
            <v>1</v>
          </cell>
          <cell r="F34" t="str">
            <v>VIGILANTE ARMADO - 12X36 DIURNO</v>
          </cell>
          <cell r="R34">
            <v>340.79849999999999</v>
          </cell>
          <cell r="W34">
            <v>106.01939999999999</v>
          </cell>
        </row>
        <row r="35">
          <cell r="B35">
            <v>1</v>
          </cell>
          <cell r="F35" t="str">
            <v>VIGILANTE ARMADO - 220 H</v>
          </cell>
          <cell r="R35">
            <v>439.74</v>
          </cell>
          <cell r="W35">
            <v>174.86939999999998</v>
          </cell>
        </row>
        <row r="36">
          <cell r="B36">
            <v>1</v>
          </cell>
          <cell r="F36" t="str">
            <v>VIGILANTE ARMADO - 12X36 DIURNO</v>
          </cell>
          <cell r="R36">
            <v>340.79849999999999</v>
          </cell>
          <cell r="W36">
            <v>0</v>
          </cell>
        </row>
        <row r="37">
          <cell r="B37">
            <v>1</v>
          </cell>
          <cell r="F37" t="str">
            <v>VIGILANTE ARMADO - 12X36 DIURNO</v>
          </cell>
          <cell r="R37">
            <v>340.79849999999999</v>
          </cell>
          <cell r="W37">
            <v>0</v>
          </cell>
        </row>
        <row r="38">
          <cell r="B38">
            <v>1</v>
          </cell>
          <cell r="F38" t="str">
            <v>VIGILANTE ARMADO - 220 H</v>
          </cell>
          <cell r="R38">
            <v>439.74</v>
          </cell>
          <cell r="W38">
            <v>174.86939999999998</v>
          </cell>
        </row>
        <row r="39">
          <cell r="B39">
            <v>1</v>
          </cell>
          <cell r="F39" t="str">
            <v>VIGILANTE ARMADO - 12X36 DIURNO</v>
          </cell>
          <cell r="R39">
            <v>340.79849999999999</v>
          </cell>
          <cell r="W39">
            <v>0</v>
          </cell>
        </row>
        <row r="40">
          <cell r="B40">
            <v>1</v>
          </cell>
          <cell r="F40" t="str">
            <v>VIGILANTE ARMADO - 220 H</v>
          </cell>
          <cell r="R40">
            <v>439.74</v>
          </cell>
          <cell r="W40">
            <v>0</v>
          </cell>
        </row>
        <row r="41">
          <cell r="B41">
            <v>1</v>
          </cell>
          <cell r="F41" t="str">
            <v>VIGILANTE ARMADO - 12X36 NOTURNO</v>
          </cell>
          <cell r="R41">
            <v>340.79849999999999</v>
          </cell>
          <cell r="W41">
            <v>0</v>
          </cell>
        </row>
        <row r="42">
          <cell r="B42">
            <v>0</v>
          </cell>
          <cell r="F42" t="str">
            <v>VIGILANTE ARMADO - 12X36 NOTURNO</v>
          </cell>
          <cell r="R42">
            <v>0</v>
          </cell>
          <cell r="W42">
            <v>0</v>
          </cell>
        </row>
        <row r="43">
          <cell r="B43">
            <v>1</v>
          </cell>
          <cell r="F43" t="str">
            <v>VIGILANTE ARMADO - 12X36 DIURNO</v>
          </cell>
          <cell r="R43">
            <v>340.79849999999999</v>
          </cell>
          <cell r="W43">
            <v>0</v>
          </cell>
        </row>
        <row r="44">
          <cell r="B44">
            <v>1</v>
          </cell>
          <cell r="F44" t="str">
            <v>VIGILANTE ARMADO - 12X36 DIURNO</v>
          </cell>
          <cell r="R44">
            <v>340.79849999999999</v>
          </cell>
          <cell r="W44">
            <v>0</v>
          </cell>
        </row>
        <row r="45">
          <cell r="B45">
            <v>1</v>
          </cell>
          <cell r="F45" t="str">
            <v>VIGILANTE ARMADO - 12X36 NOTURNO</v>
          </cell>
          <cell r="R45">
            <v>340.79849999999999</v>
          </cell>
          <cell r="W45">
            <v>0</v>
          </cell>
        </row>
        <row r="46">
          <cell r="B46">
            <v>1</v>
          </cell>
          <cell r="F46" t="str">
            <v>VIGILANTE ARMADO - 220 H</v>
          </cell>
          <cell r="R46">
            <v>439.74</v>
          </cell>
          <cell r="W46">
            <v>174.86939999999998</v>
          </cell>
        </row>
        <row r="47">
          <cell r="B47">
            <v>1</v>
          </cell>
          <cell r="F47" t="str">
            <v>VIGILANTE ARMADO - 12X36 NOTURNO</v>
          </cell>
          <cell r="R47">
            <v>340.79849999999999</v>
          </cell>
          <cell r="W47">
            <v>0</v>
          </cell>
        </row>
        <row r="48">
          <cell r="B48">
            <v>0</v>
          </cell>
          <cell r="F48" t="str">
            <v>VIGILANTE ARMADO - 12X36 NOTURNO</v>
          </cell>
          <cell r="R48">
            <v>0</v>
          </cell>
          <cell r="W48">
            <v>0</v>
          </cell>
        </row>
        <row r="49">
          <cell r="B49">
            <v>1</v>
          </cell>
          <cell r="F49" t="str">
            <v>VIGILANTE ARMADO - 12X36 DIURNO</v>
          </cell>
          <cell r="R49">
            <v>340.79849999999999</v>
          </cell>
          <cell r="W49">
            <v>0</v>
          </cell>
        </row>
        <row r="50">
          <cell r="B50">
            <v>1</v>
          </cell>
          <cell r="F50" t="str">
            <v>VIGILANTE ARMADO - 12X36 NOTURNO</v>
          </cell>
          <cell r="R50">
            <v>340.79849999999999</v>
          </cell>
          <cell r="W50">
            <v>106.01939999999999</v>
          </cell>
        </row>
        <row r="51">
          <cell r="B51">
            <v>1</v>
          </cell>
          <cell r="F51" t="str">
            <v>VIGILANTE ARMADO - 12X36 DIURNO</v>
          </cell>
          <cell r="R51">
            <v>340.79849999999999</v>
          </cell>
          <cell r="W51">
            <v>0</v>
          </cell>
        </row>
        <row r="52">
          <cell r="B52">
            <v>1</v>
          </cell>
          <cell r="F52" t="str">
            <v>VIGILANTE ARMADO - 12X36 NOTURNO</v>
          </cell>
          <cell r="R52">
            <v>340.79849999999999</v>
          </cell>
          <cell r="W52">
            <v>106.01939999999999</v>
          </cell>
        </row>
        <row r="53">
          <cell r="B53">
            <v>0</v>
          </cell>
          <cell r="F53" t="str">
            <v>VIGILANTE ARMADO - 12X36 NOTURNO</v>
          </cell>
          <cell r="R53">
            <v>0</v>
          </cell>
          <cell r="W53">
            <v>0</v>
          </cell>
        </row>
        <row r="54">
          <cell r="B54">
            <v>1</v>
          </cell>
          <cell r="F54" t="str">
            <v>VIGILANTE ARMADO - 12X36 NOTURNO</v>
          </cell>
          <cell r="R54">
            <v>340.79849999999999</v>
          </cell>
          <cell r="W54">
            <v>106.01939999999999</v>
          </cell>
        </row>
        <row r="55">
          <cell r="B55">
            <v>1</v>
          </cell>
          <cell r="F55" t="str">
            <v>VIGILANTE ARMADO - 12X36 DIURNO</v>
          </cell>
          <cell r="R55">
            <v>340.79849999999999</v>
          </cell>
          <cell r="W55">
            <v>0</v>
          </cell>
        </row>
        <row r="56">
          <cell r="B56">
            <v>1</v>
          </cell>
          <cell r="F56" t="str">
            <v>VIGILANTE ARMADO - 12X36 DIURNO</v>
          </cell>
          <cell r="R56">
            <v>340.79849999999999</v>
          </cell>
          <cell r="W56">
            <v>106.01939999999999</v>
          </cell>
        </row>
        <row r="57">
          <cell r="B57">
            <v>1</v>
          </cell>
          <cell r="F57" t="str">
            <v>VIGILANTE ARMADO - 220 H</v>
          </cell>
          <cell r="R57">
            <v>439.74</v>
          </cell>
          <cell r="W57">
            <v>174.86939999999998</v>
          </cell>
        </row>
        <row r="58">
          <cell r="B58">
            <v>0</v>
          </cell>
          <cell r="F58" t="str">
            <v>VIGILANTE ARMADO - 220 H</v>
          </cell>
          <cell r="R58">
            <v>0</v>
          </cell>
          <cell r="W58">
            <v>0</v>
          </cell>
        </row>
        <row r="59">
          <cell r="B59">
            <v>1</v>
          </cell>
          <cell r="F59" t="str">
            <v>VIGILANTE ARMADO - 12X36 NOTURNO</v>
          </cell>
          <cell r="R59">
            <v>340.79849999999999</v>
          </cell>
          <cell r="W59">
            <v>0</v>
          </cell>
        </row>
        <row r="60">
          <cell r="B60">
            <v>1</v>
          </cell>
          <cell r="F60" t="str">
            <v>VIGILANTE ARMADO - 12X36 DIURNO</v>
          </cell>
          <cell r="R60">
            <v>340.79849999999999</v>
          </cell>
          <cell r="W60">
            <v>0</v>
          </cell>
        </row>
        <row r="61">
          <cell r="B61">
            <v>1</v>
          </cell>
          <cell r="F61" t="str">
            <v>VIGILANTE ARMADO - 12X36 DIURNO</v>
          </cell>
          <cell r="R61">
            <v>340.79849999999999</v>
          </cell>
          <cell r="W61">
            <v>0</v>
          </cell>
        </row>
        <row r="62">
          <cell r="B62">
            <v>1</v>
          </cell>
          <cell r="F62" t="str">
            <v>VIGILANTE ARMADO - 12X36 NOTURNO</v>
          </cell>
          <cell r="R62">
            <v>340.79849999999999</v>
          </cell>
          <cell r="W62">
            <v>106.01939999999999</v>
          </cell>
        </row>
        <row r="63">
          <cell r="B63">
            <v>1</v>
          </cell>
          <cell r="F63" t="str">
            <v>VIGILANTE ARMADO - 12X36 NOTURNO</v>
          </cell>
          <cell r="R63">
            <v>340.79849999999999</v>
          </cell>
          <cell r="W63">
            <v>0</v>
          </cell>
        </row>
        <row r="64">
          <cell r="B64">
            <v>0</v>
          </cell>
          <cell r="F64" t="str">
            <v>VIGILANTE ARMADO - 12X36 NOTURNO</v>
          </cell>
          <cell r="R64">
            <v>0</v>
          </cell>
          <cell r="W64">
            <v>0</v>
          </cell>
        </row>
        <row r="65">
          <cell r="B65">
            <v>1</v>
          </cell>
          <cell r="F65" t="str">
            <v>VIGILANTE ARMADO - 12X36 DIURNO</v>
          </cell>
          <cell r="R65">
            <v>340.79849999999999</v>
          </cell>
          <cell r="W65">
            <v>0</v>
          </cell>
        </row>
        <row r="66">
          <cell r="B66">
            <v>1</v>
          </cell>
          <cell r="F66" t="str">
            <v>VIGILANTE ARMADO - 12X36 NOTURNO</v>
          </cell>
          <cell r="R66">
            <v>340.79849999999999</v>
          </cell>
          <cell r="W66">
            <v>0</v>
          </cell>
        </row>
        <row r="67">
          <cell r="B67">
            <v>1</v>
          </cell>
          <cell r="F67" t="str">
            <v>VIGILANTE ARMADO - 220 H</v>
          </cell>
          <cell r="R67">
            <v>439.74</v>
          </cell>
          <cell r="W67">
            <v>0</v>
          </cell>
        </row>
        <row r="68">
          <cell r="B68">
            <v>1</v>
          </cell>
          <cell r="F68" t="str">
            <v>VIGILANTE ARMADO - 12X36 DIURNO</v>
          </cell>
          <cell r="R68">
            <v>340.79849999999999</v>
          </cell>
          <cell r="W68">
            <v>0</v>
          </cell>
        </row>
        <row r="69">
          <cell r="B69">
            <v>1</v>
          </cell>
          <cell r="F69" t="str">
            <v>VIGILANTE ARMADO - 12X36 DIURNO</v>
          </cell>
          <cell r="R69">
            <v>340.79849999999999</v>
          </cell>
          <cell r="W69">
            <v>0</v>
          </cell>
        </row>
        <row r="70">
          <cell r="B70">
            <v>1</v>
          </cell>
          <cell r="F70" t="str">
            <v>VIGILANTE ARMADO - 220 H</v>
          </cell>
          <cell r="R70">
            <v>439.74</v>
          </cell>
          <cell r="W70">
            <v>0</v>
          </cell>
        </row>
        <row r="71">
          <cell r="B71">
            <v>0</v>
          </cell>
          <cell r="F71" t="str">
            <v>VIGILANTE ARMADO - 220 H</v>
          </cell>
          <cell r="R71">
            <v>0</v>
          </cell>
          <cell r="W71">
            <v>0</v>
          </cell>
        </row>
        <row r="72">
          <cell r="B72">
            <v>1</v>
          </cell>
          <cell r="F72" t="str">
            <v>VIGILANTE ARMADO - 12X36 DIURNO</v>
          </cell>
          <cell r="R72">
            <v>340.79849999999999</v>
          </cell>
          <cell r="W72">
            <v>39.369399999999985</v>
          </cell>
        </row>
        <row r="73">
          <cell r="B73">
            <v>1</v>
          </cell>
          <cell r="F73" t="str">
            <v>VIGILANTE ARMADO - 12X36 DIURNO</v>
          </cell>
          <cell r="R73">
            <v>340.79849999999999</v>
          </cell>
          <cell r="W73">
            <v>0</v>
          </cell>
        </row>
        <row r="74">
          <cell r="B74">
            <v>1</v>
          </cell>
          <cell r="F74" t="str">
            <v>VIGILANTE ARMADO - 220 H</v>
          </cell>
          <cell r="R74">
            <v>439.74</v>
          </cell>
          <cell r="W74">
            <v>0</v>
          </cell>
        </row>
        <row r="75">
          <cell r="B75">
            <v>1</v>
          </cell>
          <cell r="F75" t="str">
            <v>VIGILANTE ARMADO - 220 H</v>
          </cell>
          <cell r="R75">
            <v>439.74</v>
          </cell>
          <cell r="W75">
            <v>0</v>
          </cell>
        </row>
        <row r="76">
          <cell r="B76">
            <v>1</v>
          </cell>
          <cell r="F76" t="str">
            <v>VIGILANTE ARMADO - 220 H</v>
          </cell>
          <cell r="R76">
            <v>439.74</v>
          </cell>
          <cell r="W76">
            <v>0</v>
          </cell>
        </row>
        <row r="77">
          <cell r="B77">
            <v>0</v>
          </cell>
          <cell r="F77" t="str">
            <v>VIGILANTE ARMADO - 220 H</v>
          </cell>
          <cell r="R77">
            <v>0</v>
          </cell>
          <cell r="W77">
            <v>0</v>
          </cell>
        </row>
        <row r="78">
          <cell r="B78">
            <v>1</v>
          </cell>
          <cell r="F78" t="str">
            <v>VIGILANTE ARMADO - 12X36 NOTURNO</v>
          </cell>
          <cell r="R78">
            <v>340.79849999999999</v>
          </cell>
          <cell r="W78">
            <v>0</v>
          </cell>
        </row>
        <row r="79">
          <cell r="B79">
            <v>1</v>
          </cell>
          <cell r="F79" t="str">
            <v>VIGILANTE ARMADO - 12X36 NOTURNO</v>
          </cell>
          <cell r="R79">
            <v>340.79849999999999</v>
          </cell>
          <cell r="W79">
            <v>0</v>
          </cell>
        </row>
        <row r="80">
          <cell r="B80">
            <v>0</v>
          </cell>
          <cell r="F80" t="str">
            <v>VIGILANTE ARMADO - 12X36 NOTURNO</v>
          </cell>
          <cell r="R80">
            <v>0</v>
          </cell>
          <cell r="W80">
            <v>0</v>
          </cell>
        </row>
        <row r="81">
          <cell r="B81">
            <v>1</v>
          </cell>
          <cell r="F81" t="str">
            <v>VIGILANTE ARMADO - 12X36 DIURNO</v>
          </cell>
          <cell r="R81">
            <v>340.79849999999999</v>
          </cell>
          <cell r="W81">
            <v>39.369399999999985</v>
          </cell>
        </row>
        <row r="82">
          <cell r="B82">
            <v>1</v>
          </cell>
          <cell r="F82" t="str">
            <v>VIGILANTE ARMADO - 12X36 DIURNO</v>
          </cell>
          <cell r="R82">
            <v>340.79849999999999</v>
          </cell>
          <cell r="W82">
            <v>39.369399999999985</v>
          </cell>
        </row>
        <row r="83">
          <cell r="B83">
            <v>1</v>
          </cell>
          <cell r="F83" t="str">
            <v>VIGILANTE ARMADO - 220 H</v>
          </cell>
          <cell r="R83">
            <v>439.74</v>
          </cell>
          <cell r="W83">
            <v>0</v>
          </cell>
        </row>
        <row r="84">
          <cell r="B84">
            <v>1</v>
          </cell>
          <cell r="F84" t="str">
            <v>VIGILANTE ARMADO - 12X36 NOTURNO</v>
          </cell>
          <cell r="R84">
            <v>340.79849999999999</v>
          </cell>
          <cell r="W84">
            <v>0</v>
          </cell>
        </row>
        <row r="85">
          <cell r="B85">
            <v>1</v>
          </cell>
          <cell r="F85" t="str">
            <v>VIGILANTE ARMADO - 12X36 NOTURNO</v>
          </cell>
          <cell r="R85">
            <v>340.79849999999999</v>
          </cell>
          <cell r="W85">
            <v>0</v>
          </cell>
        </row>
        <row r="86">
          <cell r="B86">
            <v>1</v>
          </cell>
          <cell r="F86" t="str">
            <v>VIGILANTE ARMADO - 12X36 DIURNO</v>
          </cell>
          <cell r="R86">
            <v>340.79849999999999</v>
          </cell>
          <cell r="W86">
            <v>0</v>
          </cell>
        </row>
        <row r="87">
          <cell r="B87">
            <v>1</v>
          </cell>
          <cell r="F87" t="str">
            <v>VIGILANTE ARMADO - 12X36 DIURNO</v>
          </cell>
          <cell r="R87">
            <v>340.79849999999999</v>
          </cell>
          <cell r="W87">
            <v>0</v>
          </cell>
        </row>
        <row r="88">
          <cell r="B88">
            <v>1</v>
          </cell>
          <cell r="F88" t="str">
            <v>VIGILANTE ARMADO - 220 H</v>
          </cell>
          <cell r="R88">
            <v>439.74</v>
          </cell>
          <cell r="W88">
            <v>0</v>
          </cell>
        </row>
        <row r="89">
          <cell r="B89">
            <v>1</v>
          </cell>
          <cell r="F89" t="str">
            <v>VIGILANTE ARMADO - 220 H</v>
          </cell>
          <cell r="R89">
            <v>439.74</v>
          </cell>
          <cell r="W89">
            <v>0</v>
          </cell>
        </row>
        <row r="90">
          <cell r="B90">
            <v>1</v>
          </cell>
          <cell r="F90" t="str">
            <v>VIGILANTE ARMADO - 12X36 DIURNO</v>
          </cell>
          <cell r="R90">
            <v>340.79849999999999</v>
          </cell>
          <cell r="W90">
            <v>0</v>
          </cell>
        </row>
        <row r="91">
          <cell r="B91">
            <v>1</v>
          </cell>
          <cell r="F91" t="str">
            <v>VIGILANTE ARMADO - 12X36 NOTURNO</v>
          </cell>
          <cell r="R91">
            <v>340.79849999999999</v>
          </cell>
          <cell r="W91">
            <v>0</v>
          </cell>
        </row>
        <row r="92">
          <cell r="B92">
            <v>1</v>
          </cell>
          <cell r="F92" t="str">
            <v>VIGILANTE ARMADO - 12X36 DIURNO</v>
          </cell>
          <cell r="R92">
            <v>340.79849999999999</v>
          </cell>
          <cell r="W92">
            <v>39.369399999999985</v>
          </cell>
        </row>
        <row r="93">
          <cell r="B93">
            <v>1</v>
          </cell>
          <cell r="F93" t="str">
            <v>VIGILANTE ARMADO - 12X36 NOTURNO</v>
          </cell>
          <cell r="R93">
            <v>340.79849999999999</v>
          </cell>
          <cell r="W93">
            <v>0</v>
          </cell>
        </row>
        <row r="94">
          <cell r="B94">
            <v>1</v>
          </cell>
          <cell r="F94" t="str">
            <v>VIGILANTE ARMADO - 220 H</v>
          </cell>
          <cell r="R94">
            <v>439.74</v>
          </cell>
          <cell r="W94">
            <v>0</v>
          </cell>
        </row>
        <row r="95">
          <cell r="B95">
            <v>1</v>
          </cell>
          <cell r="F95" t="str">
            <v>VIGILANTE ARMADO - 220 H</v>
          </cell>
          <cell r="R95">
            <v>439.74</v>
          </cell>
          <cell r="W95">
            <v>0</v>
          </cell>
        </row>
        <row r="96">
          <cell r="B96">
            <v>0</v>
          </cell>
          <cell r="F96" t="str">
            <v>VIGILANTE ARMADO - 220 H</v>
          </cell>
          <cell r="R96">
            <v>0</v>
          </cell>
          <cell r="W96">
            <v>0</v>
          </cell>
        </row>
        <row r="97">
          <cell r="B97">
            <v>1</v>
          </cell>
          <cell r="F97" t="str">
            <v>VIGILANTE ARMADO - 220 H</v>
          </cell>
          <cell r="R97">
            <v>439.74</v>
          </cell>
          <cell r="W97">
            <v>0</v>
          </cell>
        </row>
        <row r="98">
          <cell r="B98">
            <v>1</v>
          </cell>
          <cell r="F98" t="str">
            <v>VIGILANTE ARMADO - 12X36 DIURNO</v>
          </cell>
          <cell r="R98">
            <v>340.79849999999999</v>
          </cell>
          <cell r="W98">
            <v>0</v>
          </cell>
        </row>
        <row r="99">
          <cell r="B99">
            <v>1</v>
          </cell>
          <cell r="F99" t="str">
            <v>VIGILANTE ARMADO - 12X36 DIURNO</v>
          </cell>
          <cell r="R99">
            <v>340.79849999999999</v>
          </cell>
          <cell r="W99">
            <v>0</v>
          </cell>
        </row>
        <row r="100">
          <cell r="B100">
            <v>1</v>
          </cell>
          <cell r="F100" t="str">
            <v>VIGILANTE ARMADO - 12X36 NOTURNO</v>
          </cell>
          <cell r="R100">
            <v>340.79849999999999</v>
          </cell>
          <cell r="W100">
            <v>0</v>
          </cell>
        </row>
        <row r="101">
          <cell r="B101">
            <v>1</v>
          </cell>
          <cell r="F101" t="str">
            <v>VIGILANTE ARMADO - 12X36 NOTURNO</v>
          </cell>
          <cell r="R101">
            <v>340.79849999999999</v>
          </cell>
          <cell r="W101">
            <v>0</v>
          </cell>
        </row>
        <row r="102">
          <cell r="B102">
            <v>1</v>
          </cell>
          <cell r="F102" t="str">
            <v>VIGILANTE ARMADO - 220 H</v>
          </cell>
          <cell r="R102">
            <v>439.74</v>
          </cell>
          <cell r="W102">
            <v>0</v>
          </cell>
        </row>
        <row r="103">
          <cell r="B103">
            <v>1</v>
          </cell>
          <cell r="F103" t="str">
            <v>VIGILANTE ARMADO - 220 H</v>
          </cell>
          <cell r="R103">
            <v>439.74</v>
          </cell>
          <cell r="W103">
            <v>0</v>
          </cell>
        </row>
        <row r="104">
          <cell r="B104">
            <v>1</v>
          </cell>
          <cell r="F104" t="str">
            <v>VIGILANTE ARMADO - 220 H</v>
          </cell>
          <cell r="R104">
            <v>439.74</v>
          </cell>
          <cell r="W104">
            <v>0</v>
          </cell>
        </row>
        <row r="105">
          <cell r="B105">
            <v>1</v>
          </cell>
          <cell r="F105" t="str">
            <v>VIGILANTE ARMADO - 220 H</v>
          </cell>
          <cell r="R105">
            <v>439.74</v>
          </cell>
          <cell r="W105">
            <v>0</v>
          </cell>
        </row>
        <row r="106">
          <cell r="B106">
            <v>1</v>
          </cell>
          <cell r="F106" t="str">
            <v>VIGILANTE ARMADO - 220 H</v>
          </cell>
          <cell r="R106">
            <v>439.74</v>
          </cell>
          <cell r="W106">
            <v>0</v>
          </cell>
        </row>
        <row r="107">
          <cell r="B107">
            <v>1</v>
          </cell>
          <cell r="F107" t="str">
            <v>VIGILANTE ARMADO - 12X36 NOTURNO</v>
          </cell>
          <cell r="R107">
            <v>340.79849999999999</v>
          </cell>
          <cell r="W107">
            <v>0</v>
          </cell>
        </row>
        <row r="108">
          <cell r="B108">
            <v>1</v>
          </cell>
          <cell r="F108" t="str">
            <v>VIGILANTE ARMADO - 12X36 DIURNO</v>
          </cell>
          <cell r="R108">
            <v>340.79849999999999</v>
          </cell>
          <cell r="W108">
            <v>0</v>
          </cell>
        </row>
        <row r="109">
          <cell r="B109">
            <v>1</v>
          </cell>
          <cell r="F109" t="str">
            <v>VIGILANTE ARMADO - 12X36 NOTURNO</v>
          </cell>
          <cell r="R109">
            <v>340.79849999999999</v>
          </cell>
          <cell r="W109">
            <v>0</v>
          </cell>
        </row>
        <row r="110">
          <cell r="B110">
            <v>1</v>
          </cell>
          <cell r="F110" t="str">
            <v>VIGILANTE ARMADO - 12X36 DIURNO</v>
          </cell>
          <cell r="R110">
            <v>340.79849999999999</v>
          </cell>
          <cell r="W110">
            <v>0</v>
          </cell>
        </row>
        <row r="111">
          <cell r="B111">
            <v>1</v>
          </cell>
          <cell r="F111" t="str">
            <v>VIGILANTE ARMADO - 220 H</v>
          </cell>
          <cell r="R111">
            <v>439.74</v>
          </cell>
          <cell r="W111">
            <v>0</v>
          </cell>
        </row>
        <row r="112">
          <cell r="B112">
            <v>1</v>
          </cell>
          <cell r="F112" t="str">
            <v>VIGILANTE ARMADO - 220 H</v>
          </cell>
          <cell r="R112">
            <v>439.74</v>
          </cell>
          <cell r="W112">
            <v>0</v>
          </cell>
        </row>
        <row r="113">
          <cell r="B113">
            <v>1</v>
          </cell>
          <cell r="F113" t="str">
            <v>VIGILANTE ARMADO - 220 H</v>
          </cell>
          <cell r="R113">
            <v>439.74</v>
          </cell>
          <cell r="W113">
            <v>0</v>
          </cell>
        </row>
        <row r="114">
          <cell r="B114">
            <v>1</v>
          </cell>
          <cell r="F114" t="str">
            <v>VIGILANTE ARMADO - 220 H</v>
          </cell>
          <cell r="R114">
            <v>439.74</v>
          </cell>
          <cell r="W114">
            <v>0</v>
          </cell>
        </row>
        <row r="115">
          <cell r="B115">
            <v>1</v>
          </cell>
          <cell r="F115" t="str">
            <v>VIGILANTE ARMADO - 12X36 NOTURNO</v>
          </cell>
          <cell r="R115">
            <v>340.79849999999999</v>
          </cell>
          <cell r="W115">
            <v>0</v>
          </cell>
        </row>
        <row r="116">
          <cell r="B116">
            <v>1</v>
          </cell>
          <cell r="F116" t="str">
            <v>VIGILANTE ARMADO - 12X36 NOTURNO</v>
          </cell>
          <cell r="R116">
            <v>340.79849999999999</v>
          </cell>
          <cell r="W116">
            <v>0</v>
          </cell>
        </row>
        <row r="117">
          <cell r="B117">
            <v>1</v>
          </cell>
          <cell r="F117" t="str">
            <v>VIGILANTE ARMADO - 12X36 DIURNO</v>
          </cell>
          <cell r="R117">
            <v>340.79849999999999</v>
          </cell>
          <cell r="W117">
            <v>0</v>
          </cell>
        </row>
        <row r="118">
          <cell r="B118">
            <v>1</v>
          </cell>
          <cell r="F118" t="str">
            <v>VIGILANTE ARMADO - 12X36 DIURNO</v>
          </cell>
          <cell r="R118">
            <v>340.79849999999999</v>
          </cell>
          <cell r="W118">
            <v>0</v>
          </cell>
        </row>
        <row r="119">
          <cell r="B119">
            <v>1</v>
          </cell>
          <cell r="F119" t="str">
            <v>VIGILANTE ARMADO - 12X36 DIURNO</v>
          </cell>
          <cell r="R119">
            <v>340.79849999999999</v>
          </cell>
          <cell r="W119">
            <v>39.369399999999985</v>
          </cell>
        </row>
        <row r="120">
          <cell r="B120">
            <v>1</v>
          </cell>
          <cell r="F120" t="str">
            <v>VIGILANTE ARMADO - 12X36 DIURNO</v>
          </cell>
          <cell r="R120">
            <v>340.79849999999999</v>
          </cell>
          <cell r="W120">
            <v>39.369399999999985</v>
          </cell>
        </row>
        <row r="121">
          <cell r="B121">
            <v>0</v>
          </cell>
          <cell r="F121" t="str">
            <v>VIGILANTE ARMADO - 12X36 DIURNO</v>
          </cell>
          <cell r="R121">
            <v>0</v>
          </cell>
          <cell r="W121">
            <v>0</v>
          </cell>
        </row>
        <row r="122">
          <cell r="B122">
            <v>1</v>
          </cell>
          <cell r="F122" t="str">
            <v>VIGILANTE ARMADO - 220 H</v>
          </cell>
          <cell r="R122">
            <v>439.74</v>
          </cell>
          <cell r="W122">
            <v>0</v>
          </cell>
        </row>
        <row r="123">
          <cell r="B123">
            <v>0</v>
          </cell>
          <cell r="F123" t="str">
            <v>VIGILANTE ARMADO - 220 H</v>
          </cell>
          <cell r="R123">
            <v>0</v>
          </cell>
          <cell r="W123">
            <v>0</v>
          </cell>
        </row>
        <row r="124">
          <cell r="B124">
            <v>1</v>
          </cell>
          <cell r="F124" t="str">
            <v>VIGILANTE ARMADO - 12X36 NOTURNO</v>
          </cell>
          <cell r="R124">
            <v>340.79849999999999</v>
          </cell>
          <cell r="W124">
            <v>0</v>
          </cell>
        </row>
        <row r="125">
          <cell r="B125">
            <v>1</v>
          </cell>
          <cell r="F125" t="str">
            <v>VIGILANTE ARMADO - 12X36 NOTURNO</v>
          </cell>
          <cell r="R125">
            <v>340.79849999999999</v>
          </cell>
          <cell r="W125">
            <v>39.369399999999985</v>
          </cell>
        </row>
        <row r="126">
          <cell r="B126">
            <v>1</v>
          </cell>
          <cell r="F126" t="str">
            <v>VIGILANTE ARMADO - 220 H</v>
          </cell>
          <cell r="R126">
            <v>439.74</v>
          </cell>
          <cell r="W126">
            <v>0</v>
          </cell>
        </row>
        <row r="127">
          <cell r="B127">
            <v>1</v>
          </cell>
          <cell r="F127" t="str">
            <v>VIGILANTE ARMADO - 12X36 DIURNO</v>
          </cell>
          <cell r="R127">
            <v>340.79849999999999</v>
          </cell>
          <cell r="W127">
            <v>0</v>
          </cell>
        </row>
        <row r="128">
          <cell r="B128">
            <v>1</v>
          </cell>
          <cell r="F128" t="str">
            <v>VIGILANTE ARMADO - 12X36 NOTURNO</v>
          </cell>
          <cell r="R128">
            <v>340.79849999999999</v>
          </cell>
          <cell r="W128">
            <v>0</v>
          </cell>
        </row>
        <row r="129">
          <cell r="B129">
            <v>1</v>
          </cell>
          <cell r="F129" t="str">
            <v>VIGILANTE ARMADO - 12X36 DIURNO</v>
          </cell>
          <cell r="R129">
            <v>340.79849999999999</v>
          </cell>
          <cell r="W129">
            <v>0</v>
          </cell>
        </row>
        <row r="130">
          <cell r="B130">
            <v>1</v>
          </cell>
          <cell r="F130" t="str">
            <v>VIGILANTE ARMADO - 12X36 NOTURNO</v>
          </cell>
          <cell r="R130">
            <v>340.79849999999999</v>
          </cell>
          <cell r="W130">
            <v>0</v>
          </cell>
        </row>
        <row r="131">
          <cell r="B131">
            <v>1</v>
          </cell>
          <cell r="F131" t="str">
            <v>VIGILANTE ARMADO - 220 H</v>
          </cell>
          <cell r="R131">
            <v>439.74</v>
          </cell>
          <cell r="W131">
            <v>88.869399999999985</v>
          </cell>
        </row>
        <row r="132">
          <cell r="B132">
            <v>0</v>
          </cell>
          <cell r="F132" t="str">
            <v>VIGILANTE ARMADO - 220 H</v>
          </cell>
          <cell r="R132">
            <v>0</v>
          </cell>
          <cell r="W132">
            <v>0</v>
          </cell>
        </row>
        <row r="133">
          <cell r="B133">
            <v>1</v>
          </cell>
          <cell r="F133" t="str">
            <v>VIGILANTE ARMADO - 12X36 NOTURNO</v>
          </cell>
          <cell r="R133">
            <v>340.79849999999999</v>
          </cell>
          <cell r="W133">
            <v>0</v>
          </cell>
        </row>
        <row r="134">
          <cell r="B134">
            <v>1</v>
          </cell>
          <cell r="F134" t="str">
            <v>VIGILANTE ARMADO - 12X36 DIURNO</v>
          </cell>
          <cell r="R134">
            <v>340.79849999999999</v>
          </cell>
          <cell r="W134">
            <v>0</v>
          </cell>
        </row>
        <row r="135">
          <cell r="B135">
            <v>1</v>
          </cell>
          <cell r="F135" t="str">
            <v>VIGILANTE ARMADO - 12X36 DIURNO</v>
          </cell>
          <cell r="R135">
            <v>340.79849999999999</v>
          </cell>
          <cell r="W135">
            <v>0</v>
          </cell>
        </row>
        <row r="136">
          <cell r="B136">
            <v>1</v>
          </cell>
          <cell r="F136" t="str">
            <v>VIGILANTE ARMADO - 12X36 NOTURNO</v>
          </cell>
          <cell r="R136">
            <v>340.79849999999999</v>
          </cell>
          <cell r="W136">
            <v>0</v>
          </cell>
        </row>
        <row r="137">
          <cell r="B137">
            <v>1</v>
          </cell>
          <cell r="F137" t="str">
            <v>VIGILANTE ARMADO - 220 H</v>
          </cell>
          <cell r="R137">
            <v>439.74</v>
          </cell>
          <cell r="W137">
            <v>0</v>
          </cell>
        </row>
        <row r="138">
          <cell r="B138">
            <v>1</v>
          </cell>
          <cell r="F138" t="str">
            <v>VIGILANTE ARMADO - 220 H</v>
          </cell>
          <cell r="R138">
            <v>439.74</v>
          </cell>
          <cell r="W138">
            <v>0</v>
          </cell>
        </row>
        <row r="139">
          <cell r="B139">
            <v>1</v>
          </cell>
          <cell r="F139" t="str">
            <v>VIGILANTE ARMADO - 220 H</v>
          </cell>
          <cell r="R139">
            <v>439.74</v>
          </cell>
          <cell r="W139">
            <v>0</v>
          </cell>
        </row>
        <row r="140">
          <cell r="B140">
            <v>1</v>
          </cell>
          <cell r="F140" t="str">
            <v>VIGILANTE ARMADO - 12X36 DIURNO</v>
          </cell>
          <cell r="R140">
            <v>340.79849999999999</v>
          </cell>
          <cell r="W140">
            <v>0</v>
          </cell>
        </row>
        <row r="141">
          <cell r="B141">
            <v>1</v>
          </cell>
          <cell r="F141" t="str">
            <v>VIGILANTE ARMADO - 12X36 DIURNO</v>
          </cell>
          <cell r="R141">
            <v>340.79849999999999</v>
          </cell>
          <cell r="W141">
            <v>0</v>
          </cell>
        </row>
        <row r="142">
          <cell r="B142">
            <v>1</v>
          </cell>
          <cell r="F142" t="str">
            <v>VIGILANTE ARMADO - 12X36 NOTURNO</v>
          </cell>
          <cell r="R142">
            <v>340.79849999999999</v>
          </cell>
          <cell r="W142">
            <v>0</v>
          </cell>
        </row>
        <row r="143">
          <cell r="B143">
            <v>1</v>
          </cell>
          <cell r="F143" t="str">
            <v>VIGILANTE ARMADO - 12X36 NOTURNO</v>
          </cell>
          <cell r="R143">
            <v>340.79849999999999</v>
          </cell>
          <cell r="W143">
            <v>0</v>
          </cell>
        </row>
        <row r="144">
          <cell r="B144">
            <v>1</v>
          </cell>
          <cell r="F144" t="str">
            <v>VIGILANTE ARMADO - 12X36 NOTURNO</v>
          </cell>
          <cell r="R144">
            <v>340.79849999999999</v>
          </cell>
          <cell r="W144">
            <v>0</v>
          </cell>
        </row>
        <row r="145">
          <cell r="B145">
            <v>1</v>
          </cell>
          <cell r="F145" t="str">
            <v>VIGILANTE ARMADO - 12X36 DIURNO</v>
          </cell>
          <cell r="R145">
            <v>340.79849999999999</v>
          </cell>
          <cell r="W145">
            <v>0</v>
          </cell>
        </row>
        <row r="146">
          <cell r="B146">
            <v>1</v>
          </cell>
          <cell r="F146" t="str">
            <v>VIGILANTE ARMADO - 12X36 DIURNO</v>
          </cell>
          <cell r="R146">
            <v>340.79849999999999</v>
          </cell>
          <cell r="W146">
            <v>0</v>
          </cell>
        </row>
        <row r="147">
          <cell r="B147">
            <v>1</v>
          </cell>
          <cell r="F147" t="str">
            <v>VIGILANTE ARMADO - 12X36 NOTURNO</v>
          </cell>
          <cell r="R147">
            <v>340.79849999999999</v>
          </cell>
          <cell r="W147">
            <v>0</v>
          </cell>
        </row>
        <row r="148">
          <cell r="B148">
            <v>1</v>
          </cell>
          <cell r="F148" t="str">
            <v>VIGILANTE ARMADO - 220 H</v>
          </cell>
          <cell r="R148">
            <v>439.74</v>
          </cell>
          <cell r="W148">
            <v>0</v>
          </cell>
        </row>
        <row r="149">
          <cell r="B149">
            <v>1</v>
          </cell>
          <cell r="F149" t="str">
            <v>VIGILANTE ARMADO - 12X36 DIURNO</v>
          </cell>
          <cell r="R149">
            <v>340.79849999999999</v>
          </cell>
          <cell r="W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340.79849999999999</v>
          </cell>
          <cell r="W150">
            <v>39.369399999999985</v>
          </cell>
        </row>
        <row r="151">
          <cell r="B151">
            <v>1</v>
          </cell>
          <cell r="F151" t="str">
            <v>VIGILANTE ARMADO - 12X36 NOTURNO</v>
          </cell>
          <cell r="R151">
            <v>340.79849999999999</v>
          </cell>
          <cell r="W151">
            <v>0</v>
          </cell>
        </row>
        <row r="152">
          <cell r="B152">
            <v>0</v>
          </cell>
          <cell r="F152" t="str">
            <v>VIGILANTE ARMADO - 12X36 NOTURNO</v>
          </cell>
          <cell r="R152">
            <v>0</v>
          </cell>
          <cell r="W152">
            <v>0</v>
          </cell>
        </row>
        <row r="153">
          <cell r="B153">
            <v>1</v>
          </cell>
          <cell r="F153" t="str">
            <v>VIGILANTE ARMADO - 12X36 NOTURNO</v>
          </cell>
          <cell r="R153">
            <v>340.79849999999999</v>
          </cell>
          <cell r="W153">
            <v>0</v>
          </cell>
        </row>
        <row r="154">
          <cell r="B154">
            <v>1</v>
          </cell>
          <cell r="F154" t="str">
            <v>VIGILANTE ARMADO - 220 H</v>
          </cell>
          <cell r="R154">
            <v>439.74</v>
          </cell>
          <cell r="W154">
            <v>0</v>
          </cell>
        </row>
        <row r="155">
          <cell r="B155">
            <v>1</v>
          </cell>
          <cell r="F155" t="str">
            <v>VIGILANTE ARMADO - 12X36 DIURNO</v>
          </cell>
          <cell r="R155">
            <v>340.79849999999999</v>
          </cell>
          <cell r="W155">
            <v>0</v>
          </cell>
        </row>
        <row r="156">
          <cell r="B156">
            <v>1</v>
          </cell>
          <cell r="F156" t="str">
            <v>VIGILANTE ARMADO - 12X36 NOTURNO</v>
          </cell>
          <cell r="R156">
            <v>340.79849999999999</v>
          </cell>
          <cell r="W156">
            <v>0</v>
          </cell>
        </row>
        <row r="157">
          <cell r="B157">
            <v>1</v>
          </cell>
          <cell r="F157" t="str">
            <v>VIGILANTE ARMADO - 12X36 NOTURNO</v>
          </cell>
          <cell r="R157">
            <v>340.79849999999999</v>
          </cell>
          <cell r="W157">
            <v>0</v>
          </cell>
        </row>
        <row r="158">
          <cell r="B158">
            <v>1</v>
          </cell>
          <cell r="F158" t="str">
            <v>VIGILANTE ARMADO - 12X36 DIURNO</v>
          </cell>
          <cell r="R158">
            <v>340.79849999999999</v>
          </cell>
          <cell r="W158">
            <v>0</v>
          </cell>
        </row>
        <row r="165">
          <cell r="B165" t="str">
            <v>FOI DEFINIDO QUE A METODOLOGIA DO CÁLCULO DE DIAS PARA VA E VT SERÁ IGUAL A "DIAS (20) MENOS DIAS ÚTEIS NÃO TRABALHADOS"</v>
          </cell>
        </row>
        <row r="166">
          <cell r="B166" t="str">
            <v xml:space="preserve">INICIALMENTE, QUANDO HOUVER FALTAS, FÉRIAS, AFASTAMENTOS, ETC, COM SUBSTITUTO, OS DIAS TRABALHADOS PELO SUBSTITUTO PODERÃO SER LANÇADOS NO TITULAR. </v>
          </cell>
        </row>
        <row r="167">
          <cell r="B167" t="str">
            <v>COM RELAÇÃO AO VALE TRANSPORTE, O DESCONTO DE 6% TERÁ SEMPRE DE SER PROPORCIONALIZADO PELOS DIAS TRABALHADOS NO MÊS (ISSO PARA O TITULAR E O SUBSTITUTO, SE HOUVER)</v>
          </cell>
        </row>
        <row r="168">
          <cell r="B168" t="str">
            <v>COM RELAÇÃO AO VALE TRANSPORTE, NAS FÉRIAS E FALTAS COM SUBSTITUTO, A REGRA É SEGUIR O TITULAR. SE ELE RECEBE O SUBSTITUTO RECEBE. SE NÃO RECEBE, O SUBSTITUTO NÃO RECEBE.</v>
          </cell>
        </row>
        <row r="169">
          <cell r="B169" t="str">
            <v>COM RELAÇÃO AO VALE TRANSPORTE, NAS LICENÇAS MATERNIDADE OU INSS E NAS DEMISSÕES,  A REGRA É SEGUIR O SUBSTITUTO OU NOVO CONTRATADO.</v>
          </cell>
        </row>
        <row r="170">
          <cell r="B170" t="str">
            <v>COM RELAÇÃO AO VALE TRANSPORTE, NO MÊS DA DEMISSÃO COM NOVO CONTRATADO,  SÓ PODE HAVER UM DESCONTO DE R$ 1,00  (POR DEFINIÇÃO SERÁ O DEMITIDO) POR POSTO DE TRABALHO.</v>
          </cell>
        </row>
        <row r="171">
          <cell r="B171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"/>
      <sheetName val="PLANO_ODONTOLOGICO"/>
      <sheetName val="FAT_10.2023"/>
      <sheetName val="Planilha2"/>
      <sheetName val="VA E VT  MENSAL "/>
      <sheetName val="Feriados"/>
      <sheetName val="CESTA"/>
      <sheetName val="SEGURO_VIDA"/>
      <sheetName val="RECIBO_VT"/>
      <sheetName val="ASSISTENCIA_MEDICA"/>
      <sheetName val="RECIBO_VA"/>
      <sheetName val="Planilha1"/>
    </sheetNames>
    <sheetDataSet>
      <sheetData sheetId="0" refreshError="1"/>
      <sheetData sheetId="1" refreshError="1"/>
      <sheetData sheetId="2" refreshError="1"/>
      <sheetData sheetId="3">
        <row r="4">
          <cell r="F4" t="str">
            <v>CARGO</v>
          </cell>
          <cell r="N4" t="str">
            <v>DIAS TRABALHADOS</v>
          </cell>
          <cell r="P4" t="str">
            <v>DIAS UTEIS TJ</v>
          </cell>
          <cell r="AA4" t="str">
            <v>TOTAL C/ DESCONTO</v>
          </cell>
          <cell r="AL4" t="str">
            <v>TOTAL VT</v>
          </cell>
        </row>
        <row r="5">
          <cell r="F5" t="str">
            <v>VIGILANTE ARMADO - 220 H</v>
          </cell>
          <cell r="N5">
            <v>29</v>
          </cell>
          <cell r="P5">
            <v>20</v>
          </cell>
          <cell r="AA5">
            <v>439.74</v>
          </cell>
          <cell r="AL5">
            <v>0</v>
          </cell>
        </row>
        <row r="6">
          <cell r="F6" t="str">
            <v>VIGILANTE ARMADO - 220 H</v>
          </cell>
          <cell r="N6">
            <v>30</v>
          </cell>
          <cell r="P6">
            <v>20</v>
          </cell>
          <cell r="AA6">
            <v>439.74</v>
          </cell>
          <cell r="AL6">
            <v>0</v>
          </cell>
        </row>
        <row r="7">
          <cell r="F7" t="str">
            <v>VIGILANTE ARMADO - 220 H</v>
          </cell>
          <cell r="N7">
            <v>30</v>
          </cell>
          <cell r="P7">
            <v>20</v>
          </cell>
          <cell r="AA7">
            <v>439.74</v>
          </cell>
          <cell r="AL7">
            <v>0</v>
          </cell>
        </row>
        <row r="8">
          <cell r="F8" t="str">
            <v>VIGILANTE ARMADO - 220 H</v>
          </cell>
          <cell r="N8">
            <v>30</v>
          </cell>
          <cell r="P8">
            <v>20</v>
          </cell>
          <cell r="AA8">
            <v>439.74</v>
          </cell>
          <cell r="AL8">
            <v>0</v>
          </cell>
        </row>
        <row r="9">
          <cell r="F9" t="str">
            <v>VIGILANTE ARMADO - 220 H</v>
          </cell>
          <cell r="N9">
            <v>30</v>
          </cell>
          <cell r="P9">
            <v>20</v>
          </cell>
          <cell r="AA9">
            <v>439.74</v>
          </cell>
          <cell r="AL9">
            <v>0</v>
          </cell>
        </row>
        <row r="10">
          <cell r="F10" t="str">
            <v>VIGILANTE ARMADO - 220 H</v>
          </cell>
          <cell r="N10">
            <v>30</v>
          </cell>
          <cell r="P10">
            <v>20</v>
          </cell>
          <cell r="AA10">
            <v>439.74</v>
          </cell>
          <cell r="AL10">
            <v>0</v>
          </cell>
        </row>
        <row r="11">
          <cell r="F11" t="str">
            <v>VIGILANTE ARMADO - 12X36 DIURNO</v>
          </cell>
          <cell r="N11">
            <v>0</v>
          </cell>
          <cell r="P11">
            <v>0</v>
          </cell>
          <cell r="AA11">
            <v>0</v>
          </cell>
          <cell r="AL11">
            <v>0</v>
          </cell>
        </row>
        <row r="12">
          <cell r="F12" t="str">
            <v>VIGILANTE ARMADO - 12X36 DIURNO</v>
          </cell>
          <cell r="N12">
            <v>4</v>
          </cell>
          <cell r="P12">
            <v>2</v>
          </cell>
          <cell r="AA12">
            <v>43.97</v>
          </cell>
          <cell r="AL12">
            <v>18.52</v>
          </cell>
        </row>
        <row r="13">
          <cell r="F13" t="str">
            <v>VIGILANTE ARMADO - 12X36 DIURNO</v>
          </cell>
          <cell r="N13">
            <v>26</v>
          </cell>
          <cell r="P13">
            <v>14</v>
          </cell>
          <cell r="AA13">
            <v>307.82</v>
          </cell>
          <cell r="AL13">
            <v>0</v>
          </cell>
        </row>
        <row r="14">
          <cell r="F14" t="str">
            <v>VIGILANTE ARMADO - 12X36 DIURNO</v>
          </cell>
          <cell r="N14">
            <v>30</v>
          </cell>
          <cell r="P14">
            <v>15</v>
          </cell>
          <cell r="AA14">
            <v>329.8</v>
          </cell>
          <cell r="AL14">
            <v>71.37</v>
          </cell>
        </row>
        <row r="15">
          <cell r="F15" t="str">
            <v>VIGILANTE ARMADO - 220 H</v>
          </cell>
          <cell r="N15">
            <v>30</v>
          </cell>
          <cell r="P15">
            <v>20</v>
          </cell>
          <cell r="AA15">
            <v>439.74</v>
          </cell>
          <cell r="AL15">
            <v>116.87</v>
          </cell>
        </row>
        <row r="16">
          <cell r="F16" t="str">
            <v>VIGILANTE ARMADO - 12X36 DIURNO</v>
          </cell>
          <cell r="N16">
            <v>30</v>
          </cell>
          <cell r="P16">
            <v>15</v>
          </cell>
          <cell r="AA16">
            <v>329.8</v>
          </cell>
          <cell r="AL16">
            <v>0</v>
          </cell>
        </row>
        <row r="17">
          <cell r="F17" t="str">
            <v>VIGILANTE ARMADO - 220 H</v>
          </cell>
          <cell r="N17">
            <v>30</v>
          </cell>
          <cell r="P17">
            <v>20</v>
          </cell>
          <cell r="AA17">
            <v>439.74</v>
          </cell>
          <cell r="AL17">
            <v>0</v>
          </cell>
        </row>
        <row r="18">
          <cell r="F18" t="str">
            <v>VIGILANTE ARMADO - 12X36 DIURNO</v>
          </cell>
          <cell r="N18">
            <v>30</v>
          </cell>
          <cell r="P18">
            <v>16</v>
          </cell>
          <cell r="AA18">
            <v>351.79</v>
          </cell>
          <cell r="AL18">
            <v>0</v>
          </cell>
        </row>
        <row r="19">
          <cell r="F19" t="str">
            <v>VIGILANTE ARMADO - 220 H</v>
          </cell>
          <cell r="N19">
            <v>30</v>
          </cell>
          <cell r="P19">
            <v>20</v>
          </cell>
          <cell r="AA19">
            <v>439.74</v>
          </cell>
          <cell r="AL19">
            <v>48.87</v>
          </cell>
        </row>
        <row r="20">
          <cell r="F20" t="str">
            <v>VIGILANTE ARMADO - 12X36 DIURNO</v>
          </cell>
          <cell r="N20">
            <v>29</v>
          </cell>
          <cell r="P20">
            <v>14</v>
          </cell>
          <cell r="AA20">
            <v>307.82</v>
          </cell>
          <cell r="AL20">
            <v>139.24</v>
          </cell>
        </row>
        <row r="21">
          <cell r="F21" t="str">
            <v>VIGILANTE ARMADO - 12X36 DIURNO</v>
          </cell>
          <cell r="N21">
            <v>1</v>
          </cell>
          <cell r="P21">
            <v>1</v>
          </cell>
          <cell r="AA21">
            <v>21.99</v>
          </cell>
          <cell r="AL21">
            <v>0</v>
          </cell>
        </row>
        <row r="22">
          <cell r="F22" t="str">
            <v>VIGILANTE ARMADO - 220 H</v>
          </cell>
          <cell r="N22">
            <v>0</v>
          </cell>
          <cell r="P22">
            <v>0</v>
          </cell>
          <cell r="AA22">
            <v>0</v>
          </cell>
          <cell r="AL22">
            <v>0</v>
          </cell>
        </row>
        <row r="23">
          <cell r="F23" t="str">
            <v>VIGILANTE ARMADO - 220 H</v>
          </cell>
          <cell r="N23">
            <v>5</v>
          </cell>
          <cell r="P23">
            <v>5</v>
          </cell>
          <cell r="AA23">
            <v>109.93</v>
          </cell>
          <cell r="AL23">
            <v>0</v>
          </cell>
        </row>
        <row r="24">
          <cell r="F24" t="str">
            <v>VIGILANTE ARMADO - 220 H</v>
          </cell>
          <cell r="N24">
            <v>22</v>
          </cell>
          <cell r="P24">
            <v>14</v>
          </cell>
          <cell r="AA24">
            <v>307.82</v>
          </cell>
          <cell r="AL24">
            <v>0</v>
          </cell>
        </row>
        <row r="25">
          <cell r="F25" t="str">
            <v>VIGILANTE ARMADO - 12X36 NOTURNO</v>
          </cell>
          <cell r="N25">
            <v>9</v>
          </cell>
          <cell r="P25">
            <v>4</v>
          </cell>
          <cell r="AA25">
            <v>87.95</v>
          </cell>
          <cell r="AL25">
            <v>0</v>
          </cell>
        </row>
        <row r="26">
          <cell r="F26" t="str">
            <v>VIGILANTE ARMADO - 12X36 NOTURNO</v>
          </cell>
          <cell r="N26">
            <v>20</v>
          </cell>
          <cell r="P26">
            <v>10</v>
          </cell>
          <cell r="AA26">
            <v>219.87</v>
          </cell>
          <cell r="AL26">
            <v>0</v>
          </cell>
        </row>
        <row r="27">
          <cell r="F27" t="str">
            <v>VIGILANTE ARMADO - 12X36 DIURNO</v>
          </cell>
          <cell r="N27">
            <v>30</v>
          </cell>
          <cell r="P27">
            <v>19</v>
          </cell>
          <cell r="AA27">
            <v>417.75</v>
          </cell>
          <cell r="AL27">
            <v>0</v>
          </cell>
        </row>
        <row r="28">
          <cell r="F28" t="str">
            <v>VIGILANTE ARMADO - 12X36 NOTURNO</v>
          </cell>
          <cell r="N28">
            <v>30</v>
          </cell>
          <cell r="P28">
            <v>16</v>
          </cell>
          <cell r="AA28">
            <v>351.79</v>
          </cell>
          <cell r="AL28">
            <v>48.87</v>
          </cell>
        </row>
        <row r="29">
          <cell r="F29" t="str">
            <v>VIGILANTE ARMADO - 12X36 NOTURNO</v>
          </cell>
          <cell r="N29">
            <v>29</v>
          </cell>
          <cell r="P29">
            <v>15</v>
          </cell>
          <cell r="AA29">
            <v>329.8</v>
          </cell>
          <cell r="AL29">
            <v>75.739999999999995</v>
          </cell>
        </row>
        <row r="30">
          <cell r="F30" t="str">
            <v>VIGILANTE ARMADO - 12X36 NOTURNO</v>
          </cell>
          <cell r="N30">
            <v>1</v>
          </cell>
          <cell r="P30">
            <v>1</v>
          </cell>
          <cell r="AA30">
            <v>21.99</v>
          </cell>
          <cell r="AL30">
            <v>0</v>
          </cell>
        </row>
        <row r="31">
          <cell r="F31" t="str">
            <v>VIGILANTE ARMADO - 12X36 DIURNO</v>
          </cell>
          <cell r="N31">
            <v>28</v>
          </cell>
          <cell r="P31">
            <v>16</v>
          </cell>
          <cell r="AA31">
            <v>351.79</v>
          </cell>
          <cell r="AL31">
            <v>0</v>
          </cell>
        </row>
        <row r="32">
          <cell r="F32" t="str">
            <v>VIGILANTE ARMADO - 12X36 NOTURNO</v>
          </cell>
          <cell r="N32">
            <v>27</v>
          </cell>
          <cell r="P32">
            <v>14</v>
          </cell>
          <cell r="AA32">
            <v>307.82</v>
          </cell>
          <cell r="AL32">
            <v>3.48</v>
          </cell>
        </row>
        <row r="33">
          <cell r="F33" t="str">
            <v>VIGILANTE ARMADO - 12X36 NOTURNO</v>
          </cell>
          <cell r="N33">
            <v>3</v>
          </cell>
          <cell r="P33">
            <v>1</v>
          </cell>
          <cell r="AA33">
            <v>21.99</v>
          </cell>
          <cell r="AL33">
            <v>0</v>
          </cell>
        </row>
        <row r="34">
          <cell r="F34" t="str">
            <v>VIGILANTE ARMADO - 12X36 DIURNO</v>
          </cell>
          <cell r="N34">
            <v>1</v>
          </cell>
          <cell r="P34">
            <v>1</v>
          </cell>
          <cell r="AA34">
            <v>21.99</v>
          </cell>
          <cell r="AL34">
            <v>0</v>
          </cell>
        </row>
        <row r="35">
          <cell r="F35" t="str">
            <v>VIGILANTE ARMADO - 220 H</v>
          </cell>
          <cell r="N35">
            <v>29</v>
          </cell>
          <cell r="P35">
            <v>20</v>
          </cell>
          <cell r="AA35">
            <v>439.74</v>
          </cell>
          <cell r="AL35">
            <v>0</v>
          </cell>
        </row>
        <row r="36">
          <cell r="F36" t="str">
            <v>VIGILANTE ARMADO - 220 H</v>
          </cell>
          <cell r="N36">
            <v>2</v>
          </cell>
          <cell r="P36">
            <v>1</v>
          </cell>
          <cell r="AA36">
            <v>21.99</v>
          </cell>
          <cell r="AL36">
            <v>16.809999999999999</v>
          </cell>
        </row>
        <row r="37">
          <cell r="F37" t="str">
            <v>VIGILANTE ARMADO - 220 H</v>
          </cell>
          <cell r="N37">
            <v>28</v>
          </cell>
          <cell r="P37">
            <v>19</v>
          </cell>
          <cell r="AA37">
            <v>417.75</v>
          </cell>
          <cell r="AL37">
            <v>0</v>
          </cell>
        </row>
        <row r="38">
          <cell r="F38" t="str">
            <v>VIGILANTE ARMADO - 12X36 DIURNO</v>
          </cell>
          <cell r="N38">
            <v>30</v>
          </cell>
          <cell r="P38">
            <v>15</v>
          </cell>
          <cell r="AA38">
            <v>329.8</v>
          </cell>
          <cell r="AL38">
            <v>0</v>
          </cell>
        </row>
        <row r="39">
          <cell r="F39" t="str">
            <v>VIGILANTE ARMADO - 12X36 DIURNO</v>
          </cell>
          <cell r="N39">
            <v>30</v>
          </cell>
          <cell r="P39">
            <v>16</v>
          </cell>
          <cell r="AA39">
            <v>351.79</v>
          </cell>
          <cell r="AL39">
            <v>0</v>
          </cell>
        </row>
        <row r="40">
          <cell r="F40" t="str">
            <v>VIGILANTE ARMADO - 220 H</v>
          </cell>
          <cell r="N40">
            <v>30</v>
          </cell>
          <cell r="P40">
            <v>20</v>
          </cell>
          <cell r="AA40">
            <v>439.74</v>
          </cell>
          <cell r="AL40">
            <v>17.37</v>
          </cell>
        </row>
        <row r="41">
          <cell r="F41" t="str">
            <v>VIGILANTE ARMADO - 12X36 DIURNO</v>
          </cell>
          <cell r="N41">
            <v>30</v>
          </cell>
          <cell r="P41">
            <v>15</v>
          </cell>
          <cell r="AA41">
            <v>329.8</v>
          </cell>
          <cell r="AL41">
            <v>0</v>
          </cell>
        </row>
        <row r="42">
          <cell r="F42" t="str">
            <v>VIGILANTE ARMADO - 220 H</v>
          </cell>
          <cell r="N42">
            <v>30</v>
          </cell>
          <cell r="P42">
            <v>20</v>
          </cell>
          <cell r="AA42">
            <v>439.74</v>
          </cell>
          <cell r="AL42">
            <v>48.87</v>
          </cell>
        </row>
        <row r="43">
          <cell r="F43" t="str">
            <v>VIGILANTE ARMADO - 12X36 NOTURNO</v>
          </cell>
          <cell r="N43">
            <v>0</v>
          </cell>
          <cell r="P43">
            <v>0</v>
          </cell>
          <cell r="AA43">
            <v>0</v>
          </cell>
          <cell r="AL43">
            <v>0</v>
          </cell>
        </row>
        <row r="44">
          <cell r="F44" t="str">
            <v>VIGILANTE ARMADO - 12X36 NOTURNO</v>
          </cell>
          <cell r="N44">
            <v>1</v>
          </cell>
          <cell r="P44">
            <v>1</v>
          </cell>
          <cell r="AA44">
            <v>21.99</v>
          </cell>
          <cell r="AL44">
            <v>0</v>
          </cell>
        </row>
        <row r="45">
          <cell r="F45" t="str">
            <v>VIGILANTE ARMADO - 12X36 NOTURNO</v>
          </cell>
          <cell r="N45">
            <v>2</v>
          </cell>
          <cell r="P45">
            <v>2</v>
          </cell>
          <cell r="AA45">
            <v>43.97</v>
          </cell>
          <cell r="AL45">
            <v>38.06</v>
          </cell>
        </row>
        <row r="46">
          <cell r="F46" t="str">
            <v>VIGILANTE ARMADO - 12X36 NOTURNO</v>
          </cell>
          <cell r="N46">
            <v>7</v>
          </cell>
          <cell r="P46">
            <v>4</v>
          </cell>
          <cell r="AA46">
            <v>87.95</v>
          </cell>
          <cell r="AL46">
            <v>5.4</v>
          </cell>
        </row>
        <row r="47">
          <cell r="F47" t="str">
            <v>VIGILANTE ARMADO - 12X36 NOTURNO</v>
          </cell>
          <cell r="N47">
            <v>17</v>
          </cell>
          <cell r="P47">
            <v>8</v>
          </cell>
          <cell r="AA47">
            <v>175.9</v>
          </cell>
          <cell r="AL47">
            <v>0</v>
          </cell>
        </row>
        <row r="48">
          <cell r="F48" t="str">
            <v>VIGILANTE ARMADO - 12X36 DIURNO</v>
          </cell>
          <cell r="N48">
            <v>30</v>
          </cell>
          <cell r="P48">
            <v>16</v>
          </cell>
          <cell r="AA48">
            <v>351.79</v>
          </cell>
          <cell r="AL48">
            <v>0</v>
          </cell>
        </row>
        <row r="49">
          <cell r="F49" t="str">
            <v>VIGILANTE ARMADO - 12X36 DIURNO</v>
          </cell>
          <cell r="N49">
            <v>30</v>
          </cell>
          <cell r="P49">
            <v>15</v>
          </cell>
          <cell r="AA49">
            <v>329.8</v>
          </cell>
          <cell r="AL49">
            <v>0</v>
          </cell>
        </row>
        <row r="50">
          <cell r="F50" t="str">
            <v>VIGILANTE ARMADO - 12X36 NOTURNO</v>
          </cell>
          <cell r="N50">
            <v>29</v>
          </cell>
          <cell r="P50">
            <v>15</v>
          </cell>
          <cell r="AA50">
            <v>329.8</v>
          </cell>
          <cell r="AL50">
            <v>0</v>
          </cell>
        </row>
        <row r="51">
          <cell r="F51" t="str">
            <v>VIGILANTE ARMADO - 12X36 NOTURNO</v>
          </cell>
          <cell r="N51">
            <v>1</v>
          </cell>
          <cell r="P51">
            <v>1</v>
          </cell>
          <cell r="AA51">
            <v>21.99</v>
          </cell>
          <cell r="AL51">
            <v>0</v>
          </cell>
        </row>
        <row r="52">
          <cell r="F52" t="str">
            <v>VIGILANTE ARMADO - 220 H</v>
          </cell>
          <cell r="N52">
            <v>24</v>
          </cell>
          <cell r="P52">
            <v>15</v>
          </cell>
          <cell r="AA52">
            <v>329.8</v>
          </cell>
          <cell r="AL52">
            <v>144.1</v>
          </cell>
        </row>
        <row r="53">
          <cell r="F53" t="str">
            <v>VIGILANTE ARMADO - 220 H</v>
          </cell>
          <cell r="N53">
            <v>7</v>
          </cell>
          <cell r="P53">
            <v>5</v>
          </cell>
          <cell r="AA53">
            <v>109.93</v>
          </cell>
          <cell r="AL53">
            <v>14.4</v>
          </cell>
        </row>
        <row r="54">
          <cell r="F54" t="str">
            <v>VIGILANTE ARMADO - 12X36 NOTURNO</v>
          </cell>
          <cell r="N54">
            <v>17</v>
          </cell>
          <cell r="P54">
            <v>14</v>
          </cell>
          <cell r="AA54">
            <v>307.82</v>
          </cell>
          <cell r="AL54">
            <v>0</v>
          </cell>
        </row>
        <row r="55">
          <cell r="F55" t="str">
            <v>VIGILANTE ARMADO - 12X36 NOTURNO</v>
          </cell>
          <cell r="N55">
            <v>3</v>
          </cell>
          <cell r="P55">
            <v>2</v>
          </cell>
          <cell r="AA55">
            <v>43.97</v>
          </cell>
          <cell r="AL55">
            <v>13.89</v>
          </cell>
        </row>
        <row r="56">
          <cell r="F56" t="str">
            <v>VIGILANTE ARMADO - 12X36 DIURNO</v>
          </cell>
          <cell r="N56">
            <v>30</v>
          </cell>
          <cell r="P56">
            <v>16</v>
          </cell>
          <cell r="AA56">
            <v>351.79</v>
          </cell>
          <cell r="AL56">
            <v>0</v>
          </cell>
        </row>
        <row r="57">
          <cell r="F57" t="str">
            <v>VIGILANTE ARMADO - 12X36 NOTURNO</v>
          </cell>
          <cell r="N57">
            <v>30</v>
          </cell>
          <cell r="P57">
            <v>16</v>
          </cell>
          <cell r="AA57">
            <v>351.79</v>
          </cell>
          <cell r="AL57">
            <v>269.97000000000003</v>
          </cell>
        </row>
        <row r="58">
          <cell r="F58" t="str">
            <v>VIGILANTE ARMADO - 12X36 DIURNO</v>
          </cell>
          <cell r="N58">
            <v>30</v>
          </cell>
          <cell r="P58">
            <v>15</v>
          </cell>
          <cell r="AA58">
            <v>329.8</v>
          </cell>
          <cell r="AL58">
            <v>0</v>
          </cell>
        </row>
        <row r="59">
          <cell r="F59" t="str">
            <v>VIGILANTE ARMADO - 12X36 NOTURNO</v>
          </cell>
          <cell r="N59">
            <v>27</v>
          </cell>
          <cell r="P59">
            <v>12</v>
          </cell>
          <cell r="AA59">
            <v>263.83999999999997</v>
          </cell>
          <cell r="AL59">
            <v>189.18</v>
          </cell>
        </row>
        <row r="60">
          <cell r="F60" t="str">
            <v>VIGILANTE ARMADO - 12X36 NOTURNO</v>
          </cell>
          <cell r="N60">
            <v>3</v>
          </cell>
          <cell r="P60">
            <v>3</v>
          </cell>
          <cell r="AA60">
            <v>65.959999999999994</v>
          </cell>
          <cell r="AL60">
            <v>0</v>
          </cell>
        </row>
        <row r="61">
          <cell r="F61" t="str">
            <v>VIGILANTE ARMADO - 12X36 NOTURNO</v>
          </cell>
          <cell r="N61">
            <v>30</v>
          </cell>
          <cell r="P61">
            <v>16</v>
          </cell>
          <cell r="AA61">
            <v>351.79</v>
          </cell>
          <cell r="AL61">
            <v>12.87</v>
          </cell>
        </row>
        <row r="62">
          <cell r="F62" t="str">
            <v>VIGILANTE ARMADO - 12X36 DIURNO</v>
          </cell>
          <cell r="N62">
            <v>3</v>
          </cell>
          <cell r="P62">
            <v>1</v>
          </cell>
          <cell r="AA62">
            <v>21.99</v>
          </cell>
          <cell r="AL62">
            <v>0</v>
          </cell>
        </row>
        <row r="63">
          <cell r="F63" t="str">
            <v>VIGILANTE ARMADO - 12X36 DIURNO</v>
          </cell>
          <cell r="N63">
            <v>28</v>
          </cell>
          <cell r="P63">
            <v>15</v>
          </cell>
          <cell r="AA63">
            <v>329.8</v>
          </cell>
          <cell r="AL63">
            <v>12.61</v>
          </cell>
        </row>
        <row r="64">
          <cell r="F64" t="str">
            <v>VIGILANTE ARMADO - 12X36 DIURNO</v>
          </cell>
          <cell r="N64">
            <v>30</v>
          </cell>
          <cell r="P64">
            <v>16</v>
          </cell>
          <cell r="AA64">
            <v>351.79</v>
          </cell>
          <cell r="AL64">
            <v>156.87</v>
          </cell>
        </row>
        <row r="65">
          <cell r="F65" t="str">
            <v>VIGILANTE ARMADO - 220 H</v>
          </cell>
          <cell r="N65">
            <v>30</v>
          </cell>
          <cell r="P65">
            <v>20</v>
          </cell>
          <cell r="AA65">
            <v>439.74</v>
          </cell>
          <cell r="AL65">
            <v>360.87</v>
          </cell>
        </row>
        <row r="66">
          <cell r="F66" t="str">
            <v>VIGILANTE ARMADO - 12X36 NOTURNO</v>
          </cell>
          <cell r="N66">
            <v>30</v>
          </cell>
          <cell r="P66">
            <v>16</v>
          </cell>
          <cell r="AA66">
            <v>351.79</v>
          </cell>
          <cell r="AL66">
            <v>0</v>
          </cell>
        </row>
        <row r="67">
          <cell r="F67" t="str">
            <v>VIGILANTE ARMADO - 12X36 DIURNO</v>
          </cell>
          <cell r="N67">
            <v>30</v>
          </cell>
          <cell r="P67">
            <v>16</v>
          </cell>
          <cell r="AA67">
            <v>351.79</v>
          </cell>
          <cell r="AL67">
            <v>0</v>
          </cell>
        </row>
        <row r="68">
          <cell r="F68" t="str">
            <v>VIGILANTE ARMADO - 12X36 DIURNO</v>
          </cell>
          <cell r="N68">
            <v>30</v>
          </cell>
          <cell r="P68">
            <v>16</v>
          </cell>
          <cell r="AA68">
            <v>351.79</v>
          </cell>
          <cell r="AL68">
            <v>0</v>
          </cell>
        </row>
        <row r="69">
          <cell r="F69" t="str">
            <v>VIGILANTE ARMADO - 12X36 NOTURNO</v>
          </cell>
          <cell r="N69">
            <v>30</v>
          </cell>
          <cell r="P69">
            <v>15</v>
          </cell>
          <cell r="AA69">
            <v>329.8</v>
          </cell>
          <cell r="AL69">
            <v>219.87</v>
          </cell>
        </row>
        <row r="70">
          <cell r="F70" t="str">
            <v>VIGILANTE ARMADO - 12X36 NOTURNO</v>
          </cell>
          <cell r="N70">
            <v>27</v>
          </cell>
          <cell r="P70">
            <v>14</v>
          </cell>
          <cell r="AA70">
            <v>307.82</v>
          </cell>
          <cell r="AL70">
            <v>0</v>
          </cell>
        </row>
        <row r="71">
          <cell r="F71" t="str">
            <v>VIGILANTE ARMADO - 12X36 NOTURNO</v>
          </cell>
          <cell r="N71">
            <v>4</v>
          </cell>
          <cell r="P71">
            <v>2</v>
          </cell>
          <cell r="AA71">
            <v>43.97</v>
          </cell>
          <cell r="AL71">
            <v>0.52</v>
          </cell>
        </row>
        <row r="72">
          <cell r="F72" t="str">
            <v>VIGILANTE ARMADO - 12X36 DIURNO</v>
          </cell>
          <cell r="N72">
            <v>30</v>
          </cell>
          <cell r="P72">
            <v>15</v>
          </cell>
          <cell r="AA72">
            <v>329.8</v>
          </cell>
          <cell r="AL72">
            <v>0</v>
          </cell>
        </row>
        <row r="73">
          <cell r="F73" t="str">
            <v>VIGILANTE ARMADO - 12X36 NOTURNO</v>
          </cell>
          <cell r="N73">
            <v>1</v>
          </cell>
          <cell r="P73">
            <v>0</v>
          </cell>
          <cell r="AA73">
            <v>0</v>
          </cell>
          <cell r="AL73">
            <v>0</v>
          </cell>
        </row>
        <row r="74">
          <cell r="F74" t="str">
            <v>VIGILANTE ARMADO - 12X36 NOTURNO</v>
          </cell>
          <cell r="N74">
            <v>29</v>
          </cell>
          <cell r="P74">
            <v>15</v>
          </cell>
          <cell r="AA74">
            <v>329.8</v>
          </cell>
          <cell r="AL74">
            <v>102.44</v>
          </cell>
        </row>
        <row r="75">
          <cell r="F75" t="str">
            <v>VIGILANTE ARMADO - 220 H</v>
          </cell>
          <cell r="N75">
            <v>30</v>
          </cell>
          <cell r="P75">
            <v>20</v>
          </cell>
          <cell r="AA75">
            <v>439.74</v>
          </cell>
          <cell r="AL75">
            <v>0</v>
          </cell>
        </row>
        <row r="76">
          <cell r="F76" t="str">
            <v>VIGILANTE ARMADO - 12X36 DIURNO</v>
          </cell>
          <cell r="N76">
            <v>30</v>
          </cell>
          <cell r="P76">
            <v>15</v>
          </cell>
          <cell r="AA76">
            <v>329.8</v>
          </cell>
          <cell r="AL76">
            <v>0</v>
          </cell>
        </row>
        <row r="77">
          <cell r="F77" t="str">
            <v>VIGILANTE ARMADO - 12X36 DIURNO</v>
          </cell>
          <cell r="N77">
            <v>2</v>
          </cell>
          <cell r="P77">
            <v>1</v>
          </cell>
          <cell r="AA77">
            <v>21.99</v>
          </cell>
          <cell r="AL77">
            <v>0</v>
          </cell>
        </row>
        <row r="78">
          <cell r="F78" t="str">
            <v>VIGILANTE ARMADO - 12X36 DIURNO</v>
          </cell>
          <cell r="N78">
            <v>28</v>
          </cell>
          <cell r="P78">
            <v>15</v>
          </cell>
          <cell r="AA78">
            <v>329.8</v>
          </cell>
          <cell r="AL78">
            <v>0</v>
          </cell>
        </row>
        <row r="79">
          <cell r="F79" t="str">
            <v>VIGILANTE ARMADO - 220 H</v>
          </cell>
          <cell r="N79">
            <v>30</v>
          </cell>
          <cell r="P79">
            <v>20</v>
          </cell>
          <cell r="AA79">
            <v>439.74</v>
          </cell>
          <cell r="AL79">
            <v>0</v>
          </cell>
        </row>
        <row r="80">
          <cell r="F80" t="str">
            <v>VIGILANTE ARMADO - 12X36 DIURNO</v>
          </cell>
          <cell r="N80">
            <v>30</v>
          </cell>
          <cell r="P80">
            <v>15</v>
          </cell>
          <cell r="AA80">
            <v>329.8</v>
          </cell>
          <cell r="AL80">
            <v>0</v>
          </cell>
        </row>
        <row r="81">
          <cell r="F81" t="str">
            <v>VIGILANTE ARMADO - 12X36 DIURNO</v>
          </cell>
          <cell r="N81">
            <v>30</v>
          </cell>
          <cell r="P81">
            <v>16</v>
          </cell>
          <cell r="AA81">
            <v>351.79</v>
          </cell>
          <cell r="AL81">
            <v>0</v>
          </cell>
        </row>
        <row r="82">
          <cell r="F82" t="str">
            <v>VIGILANTE ARMADO - 220 H</v>
          </cell>
          <cell r="N82">
            <v>30</v>
          </cell>
          <cell r="P82">
            <v>20</v>
          </cell>
          <cell r="AA82">
            <v>439.74</v>
          </cell>
          <cell r="AL82">
            <v>0</v>
          </cell>
        </row>
        <row r="83">
          <cell r="F83" t="str">
            <v>VIGILANTE ARMADO - 220 H</v>
          </cell>
          <cell r="N83">
            <v>30</v>
          </cell>
          <cell r="P83">
            <v>20</v>
          </cell>
          <cell r="AA83">
            <v>439.74</v>
          </cell>
          <cell r="AL83">
            <v>0</v>
          </cell>
        </row>
        <row r="84">
          <cell r="F84" t="str">
            <v>VIGILANTE ARMADO - 220 H</v>
          </cell>
          <cell r="N84">
            <v>20</v>
          </cell>
          <cell r="P84">
            <v>13</v>
          </cell>
          <cell r="AA84">
            <v>285.83</v>
          </cell>
          <cell r="AL84">
            <v>0</v>
          </cell>
        </row>
        <row r="85">
          <cell r="F85" t="str">
            <v>VIGILANTE ARMADO - 220 H</v>
          </cell>
          <cell r="N85">
            <v>2</v>
          </cell>
          <cell r="P85">
            <v>1</v>
          </cell>
          <cell r="AA85">
            <v>21.99</v>
          </cell>
          <cell r="AL85">
            <v>0</v>
          </cell>
        </row>
        <row r="86">
          <cell r="F86" t="str">
            <v>VIGILANTE ARMADO - 12X36 NOTURNO</v>
          </cell>
          <cell r="N86">
            <v>30</v>
          </cell>
          <cell r="P86">
            <v>16</v>
          </cell>
          <cell r="AA86">
            <v>351.79</v>
          </cell>
          <cell r="AL86">
            <v>0</v>
          </cell>
        </row>
        <row r="87">
          <cell r="F87" t="str">
            <v>VIGILANTE ARMADO - 12X36 NOTURNO</v>
          </cell>
          <cell r="N87">
            <v>30</v>
          </cell>
          <cell r="P87">
            <v>15</v>
          </cell>
          <cell r="AA87">
            <v>329.8</v>
          </cell>
          <cell r="AL87">
            <v>0</v>
          </cell>
        </row>
        <row r="88">
          <cell r="F88" t="str">
            <v>VIGILANTE ARMADO - 12X36 DIURNO</v>
          </cell>
          <cell r="N88">
            <v>3</v>
          </cell>
          <cell r="P88">
            <v>1</v>
          </cell>
          <cell r="AA88">
            <v>21.99</v>
          </cell>
          <cell r="AL88">
            <v>0</v>
          </cell>
        </row>
        <row r="89">
          <cell r="F89" t="str">
            <v>VIGILANTE ARMADO - 12X36 DIURNO</v>
          </cell>
          <cell r="N89">
            <v>27</v>
          </cell>
          <cell r="P89">
            <v>14</v>
          </cell>
          <cell r="AA89">
            <v>307.82</v>
          </cell>
          <cell r="AL89">
            <v>0</v>
          </cell>
        </row>
        <row r="90">
          <cell r="F90" t="str">
            <v>VIGILANTE ARMADO - 12X36 DIURNO</v>
          </cell>
          <cell r="N90">
            <v>30</v>
          </cell>
          <cell r="P90">
            <v>16</v>
          </cell>
          <cell r="AA90">
            <v>351.79</v>
          </cell>
          <cell r="AL90">
            <v>12.87</v>
          </cell>
        </row>
        <row r="91">
          <cell r="F91" t="str">
            <v>VIGILANTE ARMADO - 220 H</v>
          </cell>
          <cell r="N91">
            <v>30</v>
          </cell>
          <cell r="P91">
            <v>20</v>
          </cell>
          <cell r="AA91">
            <v>439.74</v>
          </cell>
          <cell r="AL91">
            <v>0</v>
          </cell>
        </row>
        <row r="92">
          <cell r="F92" t="str">
            <v>VIGILANTE ARMADO - 12X36 NOTURNO</v>
          </cell>
          <cell r="N92">
            <v>30</v>
          </cell>
          <cell r="P92">
            <v>15</v>
          </cell>
          <cell r="AA92">
            <v>329.8</v>
          </cell>
          <cell r="AL92">
            <v>0</v>
          </cell>
        </row>
        <row r="93">
          <cell r="F93" t="str">
            <v>VIGILANTE ARMADO - 12X36 NOTURNO</v>
          </cell>
          <cell r="N93">
            <v>30</v>
          </cell>
          <cell r="P93">
            <v>16</v>
          </cell>
          <cell r="AA93">
            <v>351.79</v>
          </cell>
          <cell r="AL93">
            <v>0</v>
          </cell>
        </row>
        <row r="94">
          <cell r="F94" t="str">
            <v>VIGILANTE ARMADO - 12X36 DIURNO</v>
          </cell>
          <cell r="N94">
            <v>30</v>
          </cell>
          <cell r="P94">
            <v>15</v>
          </cell>
          <cell r="AA94">
            <v>329.8</v>
          </cell>
          <cell r="AL94">
            <v>0</v>
          </cell>
        </row>
        <row r="95">
          <cell r="F95" t="str">
            <v>VIGILANTE ARMADO - 12X36 DIURNO</v>
          </cell>
          <cell r="N95">
            <v>30</v>
          </cell>
          <cell r="P95">
            <v>16</v>
          </cell>
          <cell r="AA95">
            <v>351.79</v>
          </cell>
          <cell r="AL95">
            <v>0</v>
          </cell>
        </row>
        <row r="96">
          <cell r="F96" t="str">
            <v>VIGILANTE ARMADO - 220 H</v>
          </cell>
          <cell r="N96">
            <v>22</v>
          </cell>
          <cell r="P96">
            <v>15</v>
          </cell>
          <cell r="AA96">
            <v>329.8</v>
          </cell>
          <cell r="AL96">
            <v>0</v>
          </cell>
        </row>
        <row r="97">
          <cell r="F97" t="str">
            <v>VIGILANTE ARMADO - 220 H</v>
          </cell>
          <cell r="N97">
            <v>30</v>
          </cell>
          <cell r="P97">
            <v>20</v>
          </cell>
          <cell r="AA97">
            <v>439.74</v>
          </cell>
          <cell r="AL97">
            <v>0</v>
          </cell>
        </row>
        <row r="98">
          <cell r="F98" t="str">
            <v>VIGILANTE ARMADO - 220 H</v>
          </cell>
          <cell r="N98">
            <v>30</v>
          </cell>
          <cell r="P98">
            <v>20</v>
          </cell>
          <cell r="AA98">
            <v>439.74</v>
          </cell>
          <cell r="AL98">
            <v>0</v>
          </cell>
        </row>
        <row r="99">
          <cell r="F99" t="str">
            <v>VIGILANTE ARMADO - 12X36 DIURNO</v>
          </cell>
          <cell r="N99">
            <v>30</v>
          </cell>
          <cell r="P99">
            <v>15</v>
          </cell>
          <cell r="AA99">
            <v>329.8</v>
          </cell>
          <cell r="AL99">
            <v>0</v>
          </cell>
        </row>
        <row r="100">
          <cell r="F100" t="str">
            <v>VIGILANTE ARMADO - 12X36 NOTURNO</v>
          </cell>
          <cell r="N100">
            <v>30</v>
          </cell>
          <cell r="P100">
            <v>15</v>
          </cell>
          <cell r="AA100">
            <v>329.8</v>
          </cell>
          <cell r="AL100">
            <v>0</v>
          </cell>
        </row>
        <row r="101">
          <cell r="F101" t="str">
            <v>VIGILANTE ARMADO - 12X36 DIURNO</v>
          </cell>
          <cell r="N101">
            <v>30</v>
          </cell>
          <cell r="P101">
            <v>16</v>
          </cell>
          <cell r="AA101">
            <v>351.79</v>
          </cell>
          <cell r="AL101">
            <v>0</v>
          </cell>
        </row>
        <row r="102">
          <cell r="F102" t="str">
            <v>VIGILANTE ARMADO - 12X36 NOTURNO</v>
          </cell>
          <cell r="N102">
            <v>30</v>
          </cell>
          <cell r="P102">
            <v>16</v>
          </cell>
          <cell r="AA102">
            <v>351.79</v>
          </cell>
          <cell r="AL102">
            <v>0</v>
          </cell>
        </row>
        <row r="103">
          <cell r="F103" t="str">
            <v>VIGILANTE ARMADO - 220 H</v>
          </cell>
          <cell r="N103">
            <v>30</v>
          </cell>
          <cell r="P103">
            <v>20</v>
          </cell>
          <cell r="AA103">
            <v>439.74</v>
          </cell>
          <cell r="AL103">
            <v>0</v>
          </cell>
        </row>
        <row r="104">
          <cell r="F104" t="str">
            <v>VIGILANTE ARMADO - 220 H</v>
          </cell>
          <cell r="N104">
            <v>19</v>
          </cell>
          <cell r="P104">
            <v>12</v>
          </cell>
          <cell r="AA104">
            <v>263.83999999999997</v>
          </cell>
          <cell r="AL104">
            <v>0</v>
          </cell>
        </row>
        <row r="105">
          <cell r="F105" t="str">
            <v>VIGILANTE ARMADO - 220 H</v>
          </cell>
          <cell r="N105">
            <v>4</v>
          </cell>
          <cell r="P105">
            <v>4</v>
          </cell>
          <cell r="AA105">
            <v>87.95</v>
          </cell>
          <cell r="AL105">
            <v>0</v>
          </cell>
        </row>
        <row r="106">
          <cell r="F106" t="str">
            <v>VIGILANTE ARMADO - 220 H</v>
          </cell>
          <cell r="N106">
            <v>3</v>
          </cell>
          <cell r="P106">
            <v>3</v>
          </cell>
          <cell r="AA106">
            <v>65.959999999999994</v>
          </cell>
          <cell r="AL106">
            <v>0</v>
          </cell>
        </row>
        <row r="107">
          <cell r="F107" t="str">
            <v>VIGILANTE ARMADO - 220 H</v>
          </cell>
          <cell r="N107">
            <v>0</v>
          </cell>
          <cell r="P107">
            <v>0</v>
          </cell>
          <cell r="AA107">
            <v>0</v>
          </cell>
          <cell r="AL107">
            <v>0</v>
          </cell>
        </row>
        <row r="108">
          <cell r="F108" t="str">
            <v>VIGILANTE ARMADO - 220 H</v>
          </cell>
          <cell r="N108">
            <v>30</v>
          </cell>
          <cell r="P108">
            <v>20</v>
          </cell>
          <cell r="AA108">
            <v>439.74</v>
          </cell>
          <cell r="AL108">
            <v>0</v>
          </cell>
        </row>
        <row r="109">
          <cell r="F109" t="str">
            <v>VIGILANTE ARMADO - 12X36 DIURNO</v>
          </cell>
          <cell r="N109">
            <v>30</v>
          </cell>
          <cell r="P109">
            <v>15</v>
          </cell>
          <cell r="AA109">
            <v>329.8</v>
          </cell>
          <cell r="AL109">
            <v>0</v>
          </cell>
        </row>
        <row r="110">
          <cell r="F110" t="str">
            <v>VIGILANTE ARMADO - 12X36 DIURNO</v>
          </cell>
          <cell r="N110">
            <v>30</v>
          </cell>
          <cell r="P110">
            <v>16</v>
          </cell>
          <cell r="AA110">
            <v>351.79</v>
          </cell>
          <cell r="AL110">
            <v>0</v>
          </cell>
        </row>
        <row r="111">
          <cell r="F111" t="str">
            <v>VIGILANTE ARMADO - 12X36 NOTURNO</v>
          </cell>
          <cell r="N111">
            <v>30</v>
          </cell>
          <cell r="P111">
            <v>15</v>
          </cell>
          <cell r="AA111">
            <v>329.8</v>
          </cell>
          <cell r="AL111">
            <v>0</v>
          </cell>
        </row>
        <row r="112">
          <cell r="F112" t="str">
            <v>VIGILANTE ARMADO - 12X36 NOTURNO</v>
          </cell>
          <cell r="N112">
            <v>30</v>
          </cell>
          <cell r="P112">
            <v>16</v>
          </cell>
          <cell r="AA112">
            <v>351.79</v>
          </cell>
          <cell r="AL112">
            <v>0</v>
          </cell>
        </row>
        <row r="113">
          <cell r="F113" t="str">
            <v>VIGILANTE ARMADO - 220 H</v>
          </cell>
          <cell r="N113">
            <v>30</v>
          </cell>
          <cell r="P113">
            <v>20</v>
          </cell>
          <cell r="AA113">
            <v>439.74</v>
          </cell>
          <cell r="AL113">
            <v>0</v>
          </cell>
        </row>
        <row r="114">
          <cell r="F114" t="str">
            <v>VIGILANTE ARMADO - 220 H</v>
          </cell>
          <cell r="N114">
            <v>30</v>
          </cell>
          <cell r="P114">
            <v>20</v>
          </cell>
          <cell r="AA114">
            <v>439.74</v>
          </cell>
          <cell r="AL114">
            <v>0</v>
          </cell>
        </row>
        <row r="115">
          <cell r="F115" t="str">
            <v>VIGILANTE ARMADO - 220 H</v>
          </cell>
          <cell r="N115">
            <v>30</v>
          </cell>
          <cell r="P115">
            <v>20</v>
          </cell>
          <cell r="AA115">
            <v>439.74</v>
          </cell>
          <cell r="AL115">
            <v>0</v>
          </cell>
        </row>
        <row r="116">
          <cell r="F116" t="str">
            <v>VIGILANTE ARMADO - 220 H</v>
          </cell>
          <cell r="N116">
            <v>8</v>
          </cell>
          <cell r="P116">
            <v>5</v>
          </cell>
          <cell r="AA116">
            <v>109.93</v>
          </cell>
          <cell r="AL116">
            <v>0</v>
          </cell>
        </row>
        <row r="117">
          <cell r="F117" t="str">
            <v>VIGILANTE ARMADO - 220 H</v>
          </cell>
          <cell r="N117">
            <v>20</v>
          </cell>
          <cell r="P117">
            <v>13</v>
          </cell>
          <cell r="AA117">
            <v>285.83</v>
          </cell>
          <cell r="AL117">
            <v>0</v>
          </cell>
        </row>
        <row r="118">
          <cell r="F118" t="str">
            <v>VIGILANTE ARMADO - 220 H</v>
          </cell>
          <cell r="N118">
            <v>30</v>
          </cell>
          <cell r="P118">
            <v>19</v>
          </cell>
          <cell r="AA118">
            <v>417.75</v>
          </cell>
          <cell r="AL118">
            <v>0</v>
          </cell>
        </row>
        <row r="119">
          <cell r="F119" t="str">
            <v>VIGILANTE ARMADO - 12X36 NOTURNO</v>
          </cell>
          <cell r="N119">
            <v>30</v>
          </cell>
          <cell r="P119">
            <v>16</v>
          </cell>
          <cell r="AA119">
            <v>351.79</v>
          </cell>
          <cell r="AL119">
            <v>0</v>
          </cell>
        </row>
        <row r="120">
          <cell r="F120" t="str">
            <v>VIGILANTE ARMADO - 12X36 DIURNO</v>
          </cell>
          <cell r="N120">
            <v>30</v>
          </cell>
          <cell r="P120">
            <v>16</v>
          </cell>
          <cell r="AA120">
            <v>351.79</v>
          </cell>
          <cell r="AL120">
            <v>0</v>
          </cell>
        </row>
        <row r="121">
          <cell r="F121" t="str">
            <v>VIGILANTE ARMADO - 12X36 NOTURNO</v>
          </cell>
          <cell r="N121">
            <v>30</v>
          </cell>
          <cell r="P121">
            <v>15</v>
          </cell>
          <cell r="AA121">
            <v>329.8</v>
          </cell>
          <cell r="AL121">
            <v>0</v>
          </cell>
        </row>
        <row r="122">
          <cell r="F122" t="str">
            <v>VIGILANTE ARMADO - 12X36 DIURNO</v>
          </cell>
          <cell r="N122">
            <v>30</v>
          </cell>
          <cell r="P122">
            <v>15</v>
          </cell>
          <cell r="AA122">
            <v>329.8</v>
          </cell>
          <cell r="AL122">
            <v>0</v>
          </cell>
        </row>
        <row r="123">
          <cell r="F123" t="str">
            <v>VIGILANTE ARMADO - 220 H</v>
          </cell>
          <cell r="N123">
            <v>27</v>
          </cell>
          <cell r="P123">
            <v>17</v>
          </cell>
          <cell r="AA123">
            <v>373.78</v>
          </cell>
          <cell r="AL123">
            <v>0</v>
          </cell>
        </row>
        <row r="124">
          <cell r="F124" t="str">
            <v>VIGILANTE ARMADO - 220 H</v>
          </cell>
          <cell r="N124">
            <v>3</v>
          </cell>
          <cell r="P124">
            <v>3</v>
          </cell>
          <cell r="AA124">
            <v>65.959999999999994</v>
          </cell>
          <cell r="AL124">
            <v>0</v>
          </cell>
        </row>
        <row r="125">
          <cell r="F125" t="str">
            <v>VIGILANTE ARMADO - 220 H</v>
          </cell>
          <cell r="N125">
            <v>30</v>
          </cell>
          <cell r="P125">
            <v>20</v>
          </cell>
          <cell r="AA125">
            <v>439.74</v>
          </cell>
          <cell r="AL125">
            <v>0</v>
          </cell>
        </row>
        <row r="126">
          <cell r="F126" t="str">
            <v>VIGILANTE ARMADO - 220 H</v>
          </cell>
          <cell r="N126">
            <v>30</v>
          </cell>
          <cell r="P126">
            <v>20</v>
          </cell>
          <cell r="AA126">
            <v>439.74</v>
          </cell>
          <cell r="AL126">
            <v>0</v>
          </cell>
        </row>
        <row r="127">
          <cell r="F127" t="str">
            <v>VIGILANTE ARMADO - 220 H</v>
          </cell>
          <cell r="N127">
            <v>30</v>
          </cell>
          <cell r="P127">
            <v>20</v>
          </cell>
          <cell r="AA127">
            <v>439.74</v>
          </cell>
          <cell r="AL127">
            <v>0</v>
          </cell>
        </row>
        <row r="128">
          <cell r="F128" t="str">
            <v>VIGILANTE ARMADO - 12X36 NOTURNO</v>
          </cell>
          <cell r="N128">
            <v>29</v>
          </cell>
          <cell r="P128">
            <v>15</v>
          </cell>
          <cell r="AA128">
            <v>329.8</v>
          </cell>
          <cell r="AL128">
            <v>0</v>
          </cell>
        </row>
        <row r="129">
          <cell r="F129" t="str">
            <v>VIGILANTE ARMADO - 12X36 NOTURNO</v>
          </cell>
          <cell r="N129">
            <v>1</v>
          </cell>
          <cell r="P129">
            <v>1</v>
          </cell>
          <cell r="AA129">
            <v>21.99</v>
          </cell>
          <cell r="AL129">
            <v>0</v>
          </cell>
        </row>
        <row r="130">
          <cell r="F130" t="str">
            <v>VIGILANTE ARMADO - 12X36 NOTURNO</v>
          </cell>
          <cell r="N130">
            <v>30</v>
          </cell>
          <cell r="P130">
            <v>16</v>
          </cell>
          <cell r="AA130">
            <v>351.79</v>
          </cell>
          <cell r="AL130">
            <v>0</v>
          </cell>
        </row>
        <row r="131">
          <cell r="F131" t="str">
            <v>VIGILANTE ARMADO - 12X36 DIURNO</v>
          </cell>
          <cell r="N131">
            <v>30</v>
          </cell>
          <cell r="P131">
            <v>15</v>
          </cell>
          <cell r="AA131">
            <v>329.8</v>
          </cell>
          <cell r="AL131">
            <v>0</v>
          </cell>
        </row>
        <row r="132">
          <cell r="F132" t="str">
            <v>VIGILANTE ARMADO - 12X36 DIURNO</v>
          </cell>
          <cell r="N132">
            <v>30</v>
          </cell>
          <cell r="P132">
            <v>15</v>
          </cell>
          <cell r="AA132">
            <v>329.8</v>
          </cell>
          <cell r="AL132">
            <v>0</v>
          </cell>
        </row>
        <row r="133">
          <cell r="F133" t="str">
            <v>VIGILANTE ARMADO - 12X36 DIURNO</v>
          </cell>
          <cell r="N133">
            <v>30</v>
          </cell>
          <cell r="P133">
            <v>16</v>
          </cell>
          <cell r="AA133">
            <v>351.79</v>
          </cell>
          <cell r="AL133">
            <v>0</v>
          </cell>
        </row>
        <row r="134">
          <cell r="F134" t="str">
            <v>VIGILANTE ARMADO - 12X36 DIURNO</v>
          </cell>
          <cell r="N134">
            <v>30</v>
          </cell>
          <cell r="P134">
            <v>15</v>
          </cell>
          <cell r="AA134">
            <v>329.8</v>
          </cell>
          <cell r="AL134">
            <v>282.87</v>
          </cell>
        </row>
        <row r="135">
          <cell r="F135" t="str">
            <v>VIGILANTE ARMADO - 220 H</v>
          </cell>
          <cell r="N135">
            <v>28</v>
          </cell>
          <cell r="P135">
            <v>19</v>
          </cell>
          <cell r="AA135">
            <v>417.75</v>
          </cell>
          <cell r="AL135">
            <v>0</v>
          </cell>
        </row>
        <row r="136">
          <cell r="F136" t="str">
            <v>VIGILANTE ARMADO - 220 H</v>
          </cell>
          <cell r="N136">
            <v>2</v>
          </cell>
          <cell r="P136">
            <v>1</v>
          </cell>
          <cell r="AA136">
            <v>21.99</v>
          </cell>
          <cell r="AL136">
            <v>0</v>
          </cell>
        </row>
        <row r="137">
          <cell r="F137" t="str">
            <v>VIGILANTE ARMADO - 12X36 NOTURNO</v>
          </cell>
          <cell r="N137">
            <v>26</v>
          </cell>
          <cell r="P137">
            <v>16</v>
          </cell>
          <cell r="AA137">
            <v>351.79</v>
          </cell>
          <cell r="AL137">
            <v>0</v>
          </cell>
        </row>
        <row r="138">
          <cell r="F138" t="str">
            <v>VIGILANTE ARMADO - 12X36 NOTURNO</v>
          </cell>
          <cell r="N138">
            <v>4</v>
          </cell>
          <cell r="P138">
            <v>4</v>
          </cell>
          <cell r="AA138">
            <v>87.95</v>
          </cell>
          <cell r="AL138">
            <v>0</v>
          </cell>
        </row>
        <row r="139">
          <cell r="F139" t="str">
            <v>VIGILANTE ARMADO - 12X36 NOTURNO</v>
          </cell>
          <cell r="N139">
            <v>30</v>
          </cell>
          <cell r="P139">
            <v>15</v>
          </cell>
          <cell r="AA139">
            <v>329.8</v>
          </cell>
          <cell r="AL139">
            <v>0</v>
          </cell>
        </row>
        <row r="140">
          <cell r="F140" t="str">
            <v>VIGILANTE ARMADO - 220 H</v>
          </cell>
          <cell r="N140">
            <v>30</v>
          </cell>
          <cell r="P140">
            <v>19</v>
          </cell>
          <cell r="AA140">
            <v>417.75</v>
          </cell>
          <cell r="AL140">
            <v>0</v>
          </cell>
        </row>
        <row r="141">
          <cell r="F141" t="str">
            <v>VIGILANTE ARMADO - 12X36 DIURNO</v>
          </cell>
          <cell r="N141">
            <v>30</v>
          </cell>
          <cell r="P141">
            <v>16</v>
          </cell>
          <cell r="AA141">
            <v>351.79</v>
          </cell>
          <cell r="AL141">
            <v>0</v>
          </cell>
        </row>
        <row r="142">
          <cell r="F142" t="str">
            <v>VIGILANTE ARMADO - 12X36 NOTURNO</v>
          </cell>
          <cell r="N142">
            <v>30</v>
          </cell>
          <cell r="P142">
            <v>15</v>
          </cell>
          <cell r="AA142">
            <v>329.8</v>
          </cell>
          <cell r="AL142">
            <v>0</v>
          </cell>
        </row>
        <row r="143">
          <cell r="F143" t="str">
            <v>VIGILANTE ARMADO - 12X36 DIURNO</v>
          </cell>
          <cell r="N143">
            <v>29</v>
          </cell>
          <cell r="P143">
            <v>14</v>
          </cell>
          <cell r="AA143">
            <v>307.82</v>
          </cell>
          <cell r="AL143">
            <v>0</v>
          </cell>
        </row>
        <row r="144">
          <cell r="F144" t="str">
            <v>VIGILANTE ARMADO - 12X36 DIURNO</v>
          </cell>
          <cell r="N144">
            <v>1</v>
          </cell>
          <cell r="P144">
            <v>1</v>
          </cell>
          <cell r="AA144">
            <v>21.99</v>
          </cell>
          <cell r="AL144">
            <v>0</v>
          </cell>
        </row>
        <row r="145">
          <cell r="F145" t="str">
            <v>VIGILANTE ARMADO - 12X36 NOTURNO</v>
          </cell>
          <cell r="N145">
            <v>30</v>
          </cell>
          <cell r="P145">
            <v>16</v>
          </cell>
          <cell r="AA145">
            <v>351.79</v>
          </cell>
          <cell r="AL145">
            <v>0</v>
          </cell>
        </row>
        <row r="146">
          <cell r="F146" t="str">
            <v>VIGILANTE ARMADO - 220 H</v>
          </cell>
          <cell r="N146">
            <v>30</v>
          </cell>
          <cell r="P146">
            <v>20</v>
          </cell>
          <cell r="AA146">
            <v>439.74</v>
          </cell>
          <cell r="AL146">
            <v>0</v>
          </cell>
        </row>
        <row r="147">
          <cell r="F147" t="str">
            <v>VIGILANTE ARMADO - 12X36 NOTURNO</v>
          </cell>
          <cell r="N147">
            <v>30</v>
          </cell>
          <cell r="P147">
            <v>15</v>
          </cell>
          <cell r="AA147">
            <v>329.8</v>
          </cell>
          <cell r="AL147">
            <v>0</v>
          </cell>
        </row>
        <row r="148">
          <cell r="F148" t="str">
            <v>VIGILANTE ARMADO - 12X36 DIURNO</v>
          </cell>
          <cell r="N148">
            <v>30</v>
          </cell>
          <cell r="P148">
            <v>16</v>
          </cell>
          <cell r="AA148">
            <v>351.79</v>
          </cell>
          <cell r="AL148">
            <v>0</v>
          </cell>
        </row>
        <row r="149">
          <cell r="F149" t="str">
            <v>VIGILANTE ARMADO - 12X36 DIURNO</v>
          </cell>
          <cell r="N149">
            <v>30</v>
          </cell>
          <cell r="P149">
            <v>15</v>
          </cell>
          <cell r="AA149">
            <v>329.8</v>
          </cell>
          <cell r="AL149">
            <v>0</v>
          </cell>
        </row>
        <row r="150">
          <cell r="F150" t="str">
            <v>VIGILANTE ARMADO - 12X36 NOTURNO</v>
          </cell>
          <cell r="N150">
            <v>29</v>
          </cell>
          <cell r="P150">
            <v>15</v>
          </cell>
          <cell r="AA150">
            <v>329.8</v>
          </cell>
          <cell r="AL150">
            <v>0</v>
          </cell>
        </row>
        <row r="151">
          <cell r="F151" t="str">
            <v>VIGILANTE ARMADO - 12X36 NOTURNO</v>
          </cell>
          <cell r="N151">
            <v>1</v>
          </cell>
          <cell r="P151">
            <v>1</v>
          </cell>
          <cell r="AA151">
            <v>21.99</v>
          </cell>
          <cell r="AL151">
            <v>0</v>
          </cell>
        </row>
        <row r="152">
          <cell r="F152" t="str">
            <v>VIGILANTE ARMADO - 220 H</v>
          </cell>
          <cell r="N152">
            <v>30</v>
          </cell>
          <cell r="P152">
            <v>20</v>
          </cell>
          <cell r="AA152">
            <v>439.74</v>
          </cell>
          <cell r="AL152">
            <v>0</v>
          </cell>
        </row>
        <row r="153">
          <cell r="F153" t="str">
            <v>VIGILANTE ARMADO - 220 H</v>
          </cell>
          <cell r="N153">
            <v>30</v>
          </cell>
          <cell r="P153">
            <v>20</v>
          </cell>
          <cell r="AA153">
            <v>439.74</v>
          </cell>
          <cell r="AL153">
            <v>0</v>
          </cell>
        </row>
        <row r="154">
          <cell r="F154" t="str">
            <v>VIGILANTE ARMADO - 220 H</v>
          </cell>
          <cell r="N154">
            <v>26</v>
          </cell>
          <cell r="P154">
            <v>16</v>
          </cell>
          <cell r="AA154">
            <v>351.79</v>
          </cell>
          <cell r="AL154">
            <v>0</v>
          </cell>
        </row>
        <row r="155">
          <cell r="F155" t="str">
            <v>VIGILANTE ARMADO - 220 H</v>
          </cell>
          <cell r="N155">
            <v>2</v>
          </cell>
          <cell r="P155">
            <v>2</v>
          </cell>
          <cell r="AA155">
            <v>43.97</v>
          </cell>
          <cell r="AL155">
            <v>0</v>
          </cell>
        </row>
        <row r="156">
          <cell r="F156" t="str">
            <v>VIGILANTE ARMADO - 220 H</v>
          </cell>
          <cell r="N156">
            <v>2</v>
          </cell>
          <cell r="P156">
            <v>2</v>
          </cell>
          <cell r="AA156">
            <v>43.97</v>
          </cell>
          <cell r="AL156">
            <v>0</v>
          </cell>
        </row>
        <row r="157">
          <cell r="F157" t="str">
            <v>VIGILANTE ARMADO - 12X36 DIURNO</v>
          </cell>
          <cell r="N157">
            <v>30</v>
          </cell>
          <cell r="P157">
            <v>15</v>
          </cell>
          <cell r="AA157">
            <v>329.8</v>
          </cell>
          <cell r="AL157">
            <v>0</v>
          </cell>
        </row>
        <row r="158">
          <cell r="F158" t="str">
            <v>VIGILANTE ARMADO - 12X36 DIURNO</v>
          </cell>
          <cell r="N158">
            <v>30</v>
          </cell>
          <cell r="P158">
            <v>16</v>
          </cell>
          <cell r="AA158">
            <v>351.79</v>
          </cell>
          <cell r="AL158">
            <v>0</v>
          </cell>
        </row>
        <row r="159">
          <cell r="F159" t="str">
            <v>VIGILANTE ARMADO - 12X36 NOTURNO</v>
          </cell>
          <cell r="N159">
            <v>30</v>
          </cell>
          <cell r="P159">
            <v>15</v>
          </cell>
          <cell r="AA159">
            <v>329.8</v>
          </cell>
          <cell r="AL159">
            <v>0</v>
          </cell>
        </row>
        <row r="160">
          <cell r="F160" t="str">
            <v>VIGILANTE ARMADO - 12X36 NOTURNO</v>
          </cell>
          <cell r="N160">
            <v>28</v>
          </cell>
          <cell r="P160">
            <v>14</v>
          </cell>
          <cell r="AA160">
            <v>307.82</v>
          </cell>
          <cell r="AL160">
            <v>0</v>
          </cell>
        </row>
        <row r="161">
          <cell r="F161" t="str">
            <v>VIGILANTE ARMADO - 12X36 NOTURNO</v>
          </cell>
          <cell r="N161">
            <v>2</v>
          </cell>
          <cell r="P161">
            <v>2</v>
          </cell>
          <cell r="AA161">
            <v>43.97</v>
          </cell>
          <cell r="AL161">
            <v>0</v>
          </cell>
        </row>
        <row r="162">
          <cell r="F162" t="str">
            <v>VIGILANTE ARMADO - 12X36 NOTURNO</v>
          </cell>
          <cell r="N162">
            <v>30</v>
          </cell>
          <cell r="P162">
            <v>15</v>
          </cell>
          <cell r="AA162">
            <v>329.8</v>
          </cell>
          <cell r="AL162">
            <v>0</v>
          </cell>
        </row>
        <row r="163">
          <cell r="F163" t="str">
            <v>VIGILANTE ARMADO - 12X36 DIURNO</v>
          </cell>
          <cell r="N163">
            <v>30</v>
          </cell>
          <cell r="P163">
            <v>15</v>
          </cell>
          <cell r="AA163">
            <v>329.8</v>
          </cell>
          <cell r="AL163">
            <v>0</v>
          </cell>
        </row>
        <row r="164">
          <cell r="F164" t="str">
            <v>VIGILANTE ARMADO - 12X36 DIURNO</v>
          </cell>
          <cell r="N164">
            <v>30</v>
          </cell>
          <cell r="P164">
            <v>16</v>
          </cell>
          <cell r="AA164">
            <v>351.79</v>
          </cell>
          <cell r="AL164">
            <v>0</v>
          </cell>
        </row>
        <row r="165">
          <cell r="F165" t="str">
            <v>VIGILANTE ARMADO - 12X36 NOTURNO</v>
          </cell>
          <cell r="N165">
            <v>30</v>
          </cell>
          <cell r="P165">
            <v>16</v>
          </cell>
          <cell r="AA165">
            <v>351.79</v>
          </cell>
          <cell r="AL165">
            <v>0</v>
          </cell>
        </row>
        <row r="166">
          <cell r="F166" t="str">
            <v>VIGILANTE ARMADO - 220 H</v>
          </cell>
          <cell r="N166">
            <v>30</v>
          </cell>
          <cell r="P166">
            <v>20</v>
          </cell>
          <cell r="AA166">
            <v>439.74</v>
          </cell>
          <cell r="AL166">
            <v>0</v>
          </cell>
        </row>
        <row r="167">
          <cell r="F167" t="str">
            <v>VIGILANTE ARMADO - 12X36 DIURNO</v>
          </cell>
          <cell r="N167">
            <v>3</v>
          </cell>
          <cell r="P167">
            <v>1</v>
          </cell>
          <cell r="AA167">
            <v>21.99</v>
          </cell>
          <cell r="AL167">
            <v>0</v>
          </cell>
        </row>
        <row r="168">
          <cell r="F168" t="str">
            <v>VIGILANTE ARMADO - 12X36 DIURNO</v>
          </cell>
          <cell r="N168">
            <v>27</v>
          </cell>
          <cell r="P168">
            <v>14</v>
          </cell>
          <cell r="AA168">
            <v>307.82</v>
          </cell>
          <cell r="AL168">
            <v>0</v>
          </cell>
        </row>
        <row r="169">
          <cell r="F169" t="str">
            <v>VIGILANTE ARMADO - 12X36 DIURNO</v>
          </cell>
          <cell r="N169">
            <v>30</v>
          </cell>
          <cell r="P169">
            <v>16</v>
          </cell>
          <cell r="AA169">
            <v>351.79</v>
          </cell>
          <cell r="AL169">
            <v>0</v>
          </cell>
        </row>
        <row r="170">
          <cell r="F170" t="str">
            <v>VIGILANTE ARMADO - 12X36 NOTURNO</v>
          </cell>
          <cell r="N170">
            <v>25</v>
          </cell>
          <cell r="P170">
            <v>11</v>
          </cell>
          <cell r="AA170">
            <v>241.86</v>
          </cell>
          <cell r="AL170">
            <v>0</v>
          </cell>
        </row>
        <row r="171">
          <cell r="F171" t="str">
            <v>VIGILANTE ARMADO - 12X36 NOTURNO</v>
          </cell>
          <cell r="N171">
            <v>1</v>
          </cell>
          <cell r="P171">
            <v>0</v>
          </cell>
          <cell r="AA171">
            <v>0</v>
          </cell>
          <cell r="AL171">
            <v>0</v>
          </cell>
        </row>
        <row r="172">
          <cell r="F172" t="str">
            <v>VIGILANTE ARMADO - 12X36 NOTURNO</v>
          </cell>
          <cell r="N172">
            <v>30</v>
          </cell>
          <cell r="P172">
            <v>16</v>
          </cell>
          <cell r="AA172">
            <v>351.79</v>
          </cell>
          <cell r="AL172">
            <v>0</v>
          </cell>
        </row>
        <row r="173">
          <cell r="F173" t="str">
            <v>VIGILANTE ARMADO - 220 H</v>
          </cell>
          <cell r="N173">
            <v>30</v>
          </cell>
          <cell r="P173">
            <v>20</v>
          </cell>
          <cell r="AA173">
            <v>439.74</v>
          </cell>
          <cell r="AL173">
            <v>0</v>
          </cell>
        </row>
        <row r="174">
          <cell r="F174" t="str">
            <v>VIGILANTE ARMADO - 12X36 DIURNO</v>
          </cell>
          <cell r="N174">
            <v>30</v>
          </cell>
          <cell r="P174">
            <v>15</v>
          </cell>
          <cell r="AA174">
            <v>329.8</v>
          </cell>
          <cell r="AL174">
            <v>0</v>
          </cell>
        </row>
        <row r="175">
          <cell r="F175" t="str">
            <v>VIGILANTE ARMADO - 12X36 NOTURNO</v>
          </cell>
          <cell r="N175">
            <v>30</v>
          </cell>
          <cell r="P175">
            <v>16</v>
          </cell>
          <cell r="AA175">
            <v>351.79</v>
          </cell>
          <cell r="AL175">
            <v>0</v>
          </cell>
        </row>
        <row r="176">
          <cell r="F176" t="str">
            <v>VIGILANTE ARMADO - 12X36 NOTURNO</v>
          </cell>
          <cell r="N176">
            <v>29</v>
          </cell>
          <cell r="P176">
            <v>15</v>
          </cell>
          <cell r="AA176">
            <v>329.8</v>
          </cell>
          <cell r="AL176">
            <v>0</v>
          </cell>
        </row>
        <row r="177">
          <cell r="F177" t="str">
            <v>VIGILANTE ARMADO - 12X36 NOTURNO</v>
          </cell>
          <cell r="N177">
            <v>1</v>
          </cell>
          <cell r="P177">
            <v>1</v>
          </cell>
          <cell r="AA177">
            <v>21.99</v>
          </cell>
          <cell r="AL177">
            <v>0</v>
          </cell>
        </row>
        <row r="178">
          <cell r="F178" t="str">
            <v>VIGILANTE ARMADO - 12X36 DIURNO</v>
          </cell>
          <cell r="N178">
            <v>30</v>
          </cell>
          <cell r="P178">
            <v>16</v>
          </cell>
          <cell r="AA178">
            <v>351.79</v>
          </cell>
          <cell r="AL17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BANCO DADOS-CUSTO TOTAL"/>
      <sheetName val="REL. VA E VT"/>
      <sheetName val="REL. VT"/>
      <sheetName val="CIDADE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415.46412644848493</v>
          </cell>
        </row>
        <row r="13">
          <cell r="H13" t="str">
            <v>VIGILANTE ARMADO - 220 H</v>
          </cell>
          <cell r="BJ13">
            <v>415.46412644848493</v>
          </cell>
        </row>
        <row r="14">
          <cell r="H14" t="str">
            <v>VIGILANTE ARMADO - 220 H</v>
          </cell>
          <cell r="BJ14">
            <v>415.46412644848493</v>
          </cell>
        </row>
        <row r="15">
          <cell r="H15" t="str">
            <v>VIGILANTE ARMADO - 220 H</v>
          </cell>
          <cell r="BJ15">
            <v>415.46412644848493</v>
          </cell>
        </row>
        <row r="16">
          <cell r="H16" t="str">
            <v>VIGILANTE ARMADO - 220 H</v>
          </cell>
          <cell r="BJ16">
            <v>415.46412644848493</v>
          </cell>
        </row>
        <row r="17">
          <cell r="H17" t="str">
            <v>VIGILANTE ARMADO - 12X36 DIURNO</v>
          </cell>
          <cell r="BJ17">
            <v>0</v>
          </cell>
        </row>
        <row r="18">
          <cell r="H18" t="str">
            <v>VIGILANTE ARMADO - 12X36 DIURNO</v>
          </cell>
          <cell r="BJ18">
            <v>320.27655636363642</v>
          </cell>
        </row>
        <row r="19">
          <cell r="H19" t="str">
            <v>VIGILANTE ARMADO - 12X36 DIURNO</v>
          </cell>
          <cell r="BJ19">
            <v>0</v>
          </cell>
        </row>
        <row r="20">
          <cell r="H20" t="str">
            <v>VIGILANTE ARMADO - 12X36 DIURNO</v>
          </cell>
          <cell r="BJ20">
            <v>320.27655636363642</v>
          </cell>
        </row>
        <row r="21">
          <cell r="H21" t="str">
            <v>VIGILANTE ARMADO - 220 H</v>
          </cell>
          <cell r="BJ21">
            <v>415.46412644848493</v>
          </cell>
        </row>
        <row r="22">
          <cell r="H22" t="str">
            <v>VIGILANTE ARMADO - 12X36 DIURNO</v>
          </cell>
          <cell r="BJ22">
            <v>320.27655636363642</v>
          </cell>
        </row>
        <row r="23">
          <cell r="H23" t="str">
            <v>VIGILANTE ARMADO - 220 H</v>
          </cell>
          <cell r="BJ23">
            <v>415.46412644848493</v>
          </cell>
        </row>
        <row r="24">
          <cell r="H24" t="str">
            <v>VIGILANTE ARMADO - 12X36 DIURNO</v>
          </cell>
          <cell r="BJ24">
            <v>320.27655636363642</v>
          </cell>
        </row>
        <row r="25">
          <cell r="H25" t="str">
            <v>VIGILANTE ARMADO - 220 H</v>
          </cell>
          <cell r="BJ25">
            <v>415.46412644848493</v>
          </cell>
        </row>
        <row r="26">
          <cell r="H26" t="str">
            <v>VIGILANTE ARMADO - 12X36 DIURNO</v>
          </cell>
          <cell r="BJ26">
            <v>320.27655636363642</v>
          </cell>
        </row>
        <row r="27">
          <cell r="H27" t="str">
            <v>VIGILANTE ARMADO - 220 H</v>
          </cell>
          <cell r="BJ27">
            <v>415.46412644848493</v>
          </cell>
        </row>
        <row r="28">
          <cell r="H28" t="str">
            <v>VIGILANTE ARMADO - 12X36 NOTURNO</v>
          </cell>
          <cell r="BJ28">
            <v>383.45838611900837</v>
          </cell>
        </row>
        <row r="29">
          <cell r="H29" t="str">
            <v>VIGILANTE ARMADO - 12X36 NOTURNO</v>
          </cell>
          <cell r="BJ29">
            <v>0</v>
          </cell>
        </row>
        <row r="30">
          <cell r="H30" t="str">
            <v>VIGILANTE ARMADO - 12X36 DIURNO</v>
          </cell>
          <cell r="BJ30">
            <v>320.27655636363642</v>
          </cell>
        </row>
        <row r="31">
          <cell r="H31" t="str">
            <v>VIGILANTE ARMADO - 12X36 NOTURNO</v>
          </cell>
          <cell r="BJ31">
            <v>383.45838611900837</v>
          </cell>
        </row>
        <row r="32">
          <cell r="H32" t="str">
            <v>VIGILANTE ARMADO - 12X36 NOTURNO</v>
          </cell>
          <cell r="BJ32">
            <v>383.45838611900837</v>
          </cell>
        </row>
        <row r="33">
          <cell r="H33" t="str">
            <v>VIGILANTE ARMADO - 12X36 DIURNO</v>
          </cell>
          <cell r="BJ33">
            <v>320.27655636363642</v>
          </cell>
        </row>
        <row r="34">
          <cell r="H34" t="str">
            <v>VIGILANTE ARMADO - 12X36 NOTURNO</v>
          </cell>
          <cell r="BJ34">
            <v>383.45838611900837</v>
          </cell>
        </row>
        <row r="35">
          <cell r="H35" t="str">
            <v>VIGILANTE ARMADO - 12X36 NOTURNO</v>
          </cell>
          <cell r="BJ35">
            <v>0</v>
          </cell>
        </row>
        <row r="36">
          <cell r="H36" t="str">
            <v>VIGILANTE ARMADO - 12X36 DIURNO</v>
          </cell>
          <cell r="BJ36">
            <v>0</v>
          </cell>
        </row>
        <row r="37">
          <cell r="H37" t="str">
            <v>VIGILANTE ARMADO - 12X36 DIURNO</v>
          </cell>
          <cell r="BJ37">
            <v>320.27655636363642</v>
          </cell>
        </row>
        <row r="38">
          <cell r="H38" t="str">
            <v>VIGILANTE ARMADO - 220 H</v>
          </cell>
          <cell r="BJ38">
            <v>415.46412644848493</v>
          </cell>
        </row>
        <row r="39">
          <cell r="H39" t="str">
            <v>VIGILANTE ARMADO - 220 H</v>
          </cell>
          <cell r="BJ39">
            <v>0</v>
          </cell>
        </row>
        <row r="40">
          <cell r="H40" t="str">
            <v>VIGILANTE ARMADO - 12X36 DIURNO</v>
          </cell>
          <cell r="BJ40">
            <v>320.27655636363642</v>
          </cell>
        </row>
        <row r="41">
          <cell r="H41" t="str">
            <v>VIGILANTE ARMADO - 12X36 DIURNO</v>
          </cell>
          <cell r="BJ41">
            <v>320.27655636363642</v>
          </cell>
        </row>
        <row r="42">
          <cell r="H42" t="str">
            <v>VIGILANTE ARMADO - 220 H</v>
          </cell>
          <cell r="BJ42">
            <v>415.46412644848493</v>
          </cell>
        </row>
        <row r="43">
          <cell r="H43" t="str">
            <v>VIGILANTE ARMADO - 12X36 DIURNO</v>
          </cell>
          <cell r="BJ43">
            <v>320.27655636363642</v>
          </cell>
        </row>
        <row r="44">
          <cell r="H44" t="str">
            <v>VIGILANTE ARMADO - 220 H</v>
          </cell>
          <cell r="BJ44">
            <v>415.46412644848493</v>
          </cell>
        </row>
        <row r="45">
          <cell r="H45" t="str">
            <v>VIGILANTE ARMADO - 12X36 NOTURNO</v>
          </cell>
          <cell r="BJ45">
            <v>0</v>
          </cell>
        </row>
        <row r="46">
          <cell r="H46" t="str">
            <v>VIGILANTE ARMADO - 12X36 NOTURNO</v>
          </cell>
          <cell r="BJ46">
            <v>383.45838611900837</v>
          </cell>
        </row>
        <row r="47">
          <cell r="H47" t="str">
            <v>VIGILANTE ARMADO - 12X36 DIURNO</v>
          </cell>
          <cell r="BJ47">
            <v>320.27655636363642</v>
          </cell>
        </row>
        <row r="48">
          <cell r="H48" t="str">
            <v>VIGILANTE ARMADO - 12X36 DIURNO</v>
          </cell>
          <cell r="BJ48">
            <v>320.27655636363642</v>
          </cell>
        </row>
        <row r="49">
          <cell r="H49" t="str">
            <v>VIGILANTE ARMADO - 12X36 NOTURNO</v>
          </cell>
          <cell r="BJ49">
            <v>383.45838611900837</v>
          </cell>
        </row>
        <row r="50">
          <cell r="H50" t="str">
            <v>VIGILANTE ARMADO - 220 H</v>
          </cell>
          <cell r="BJ50">
            <v>415.46412644848493</v>
          </cell>
        </row>
        <row r="51">
          <cell r="H51" t="str">
            <v>VIGILANTE ARMADO - 220 H</v>
          </cell>
          <cell r="BJ51">
            <v>0</v>
          </cell>
        </row>
        <row r="52">
          <cell r="H52" t="str">
            <v>VIGILANTE ARMADO - 12X36 NOTURNO</v>
          </cell>
          <cell r="BJ52">
            <v>383.45838611900837</v>
          </cell>
        </row>
        <row r="53">
          <cell r="H53" t="str">
            <v>VIGILANTE ARMADO - 12X36 NOTURNO</v>
          </cell>
          <cell r="BJ53">
            <v>0</v>
          </cell>
        </row>
        <row r="54">
          <cell r="H54" t="str">
            <v>VIGILANTE ARMADO - 12X36 DIURNO</v>
          </cell>
          <cell r="BJ54">
            <v>320.27655636363642</v>
          </cell>
        </row>
        <row r="55">
          <cell r="H55" t="str">
            <v>VIGILANTE ARMADO - 12X36 NOTURNO</v>
          </cell>
          <cell r="BJ55">
            <v>383.45838611900837</v>
          </cell>
        </row>
        <row r="56">
          <cell r="H56" t="str">
            <v>VIGILANTE ARMADO - 12X36 DIURNO</v>
          </cell>
          <cell r="BJ56">
            <v>320.27655636363642</v>
          </cell>
        </row>
        <row r="57">
          <cell r="H57" t="str">
            <v>VIGILANTE ARMADO - 12X36 NOTURNO</v>
          </cell>
          <cell r="BJ57">
            <v>383.45838611900837</v>
          </cell>
        </row>
        <row r="58">
          <cell r="H58" t="str">
            <v>VIGILANTE ARMADO - 12X36 NOTURNO</v>
          </cell>
          <cell r="BJ58">
            <v>383.45838611900837</v>
          </cell>
        </row>
        <row r="59">
          <cell r="H59" t="str">
            <v>VIGILANTE ARMADO - 12X36 DIURNO</v>
          </cell>
          <cell r="BJ59">
            <v>320.27655636363642</v>
          </cell>
        </row>
        <row r="60">
          <cell r="H60" t="str">
            <v>VIGILANTE ARMADO - 12X36 DIURNO</v>
          </cell>
          <cell r="BJ60">
            <v>0</v>
          </cell>
        </row>
        <row r="61">
          <cell r="H61" t="str">
            <v>VIGILANTE ARMADO - 12X36 DIURNO</v>
          </cell>
          <cell r="BJ61">
            <v>320.27655636363642</v>
          </cell>
        </row>
        <row r="62">
          <cell r="H62" t="str">
            <v>VIGILANTE ARMADO - 220 H</v>
          </cell>
          <cell r="BJ62">
            <v>415.46412644848493</v>
          </cell>
        </row>
        <row r="63">
          <cell r="H63" t="str">
            <v>VIGILANTE ARMADO - 12X36 NOTURNO</v>
          </cell>
          <cell r="BJ63">
            <v>383.45838611900837</v>
          </cell>
        </row>
        <row r="64">
          <cell r="H64" t="str">
            <v>VIGILANTE ARMADO - 12X36 DIURNO</v>
          </cell>
          <cell r="BJ64">
            <v>320.27655636363642</v>
          </cell>
        </row>
        <row r="65">
          <cell r="H65" t="str">
            <v>VIGILANTE ARMADO - 12X36 DIURNO</v>
          </cell>
          <cell r="BJ65">
            <v>320.27655636363642</v>
          </cell>
        </row>
        <row r="66">
          <cell r="H66" t="str">
            <v>VIGILANTE ARMADO - 12X36 NOTURNO</v>
          </cell>
          <cell r="BJ66">
            <v>383.45838611900837</v>
          </cell>
        </row>
        <row r="67">
          <cell r="H67" t="str">
            <v>VIGILANTE ARMADO - 12X36 NOTURNO</v>
          </cell>
          <cell r="BJ67">
            <v>383.45838611900837</v>
          </cell>
        </row>
        <row r="68">
          <cell r="H68" t="str">
            <v>VIGILANTE ARMADO - 12X36 NOTURNO</v>
          </cell>
          <cell r="BJ68">
            <v>0</v>
          </cell>
        </row>
        <row r="69">
          <cell r="H69" t="str">
            <v>VIGILANTE ARMADO - 12X36 DIURNO</v>
          </cell>
          <cell r="BJ69">
            <v>320.27655636363642</v>
          </cell>
        </row>
        <row r="70">
          <cell r="H70" t="str">
            <v>VIGILANTE ARMADO - 12X36 NOTURNO</v>
          </cell>
          <cell r="BJ70">
            <v>383.45838611900837</v>
          </cell>
        </row>
        <row r="71">
          <cell r="H71" t="str">
            <v>VIGILANTE ARMADO - 12X36 NOTURNO</v>
          </cell>
          <cell r="BJ71">
            <v>0</v>
          </cell>
        </row>
        <row r="72">
          <cell r="H72" t="str">
            <v>VIGILANTE ARMADO - 220 H</v>
          </cell>
          <cell r="BJ72">
            <v>415.46412644848493</v>
          </cell>
        </row>
        <row r="73">
          <cell r="H73" t="str">
            <v>VIGILANTE ARMADO - 12X36 DIURNO</v>
          </cell>
          <cell r="BJ73">
            <v>320.27655636363642</v>
          </cell>
        </row>
        <row r="74">
          <cell r="H74" t="str">
            <v>VIGILANTE ARMADO - 12X36 DIURNO</v>
          </cell>
          <cell r="BJ74">
            <v>320.27655636363642</v>
          </cell>
        </row>
        <row r="75">
          <cell r="H75" t="str">
            <v>VIGILANTE ARMADO - 12X36 DIURNO</v>
          </cell>
          <cell r="BJ75">
            <v>0</v>
          </cell>
        </row>
        <row r="76">
          <cell r="H76" t="str">
            <v>VIGILANTE ARMADO - 220 H</v>
          </cell>
          <cell r="BJ76">
            <v>415.46412644848493</v>
          </cell>
        </row>
        <row r="77">
          <cell r="H77" t="str">
            <v>VIGILANTE ARMADO - 12X36 DIURNO</v>
          </cell>
          <cell r="BJ77">
            <v>320.27655636363642</v>
          </cell>
        </row>
        <row r="78">
          <cell r="H78" t="str">
            <v>VIGILANTE ARMADO - 12X36 DIURNO</v>
          </cell>
          <cell r="BJ78">
            <v>320.27655636363642</v>
          </cell>
        </row>
        <row r="79">
          <cell r="H79" t="str">
            <v>VIGILANTE ARMADO - 220 H</v>
          </cell>
          <cell r="BJ79">
            <v>415.46412644848493</v>
          </cell>
        </row>
        <row r="80">
          <cell r="H80" t="str">
            <v>VIGILANTE ARMADO - 220 H</v>
          </cell>
          <cell r="BJ80">
            <v>415.46412644848493</v>
          </cell>
        </row>
        <row r="81">
          <cell r="H81" t="str">
            <v>VIGILANTE ARMADO - 220 H</v>
          </cell>
          <cell r="BJ81">
            <v>415.46412644848493</v>
          </cell>
        </row>
        <row r="82">
          <cell r="H82" t="str">
            <v>VIGILANTE ARMADO - 220 H</v>
          </cell>
          <cell r="BJ82">
            <v>0</v>
          </cell>
        </row>
        <row r="83">
          <cell r="H83" t="str">
            <v>VIGILANTE ARMADO - 12X36 NOTURNO</v>
          </cell>
          <cell r="BJ83">
            <v>383.45838611900837</v>
          </cell>
        </row>
        <row r="84">
          <cell r="H84" t="str">
            <v>VIGILANTE ARMADO - 12X36 NOTURNO</v>
          </cell>
          <cell r="BJ84">
            <v>383.45838611900837</v>
          </cell>
        </row>
        <row r="85">
          <cell r="H85" t="str">
            <v>VIGILANTE ARMADO - 12X36 DIURNO</v>
          </cell>
          <cell r="BJ85">
            <v>320.27655636363642</v>
          </cell>
        </row>
        <row r="86">
          <cell r="H86" t="str">
            <v>VIGILANTE ARMADO - 12X36 DIURNO</v>
          </cell>
          <cell r="BJ86">
            <v>0</v>
          </cell>
        </row>
        <row r="87">
          <cell r="H87" t="str">
            <v>VIGILANTE ARMADO - 12X36 DIURNO</v>
          </cell>
          <cell r="BJ87">
            <v>320.27655636363642</v>
          </cell>
        </row>
        <row r="88">
          <cell r="H88" t="str">
            <v>VIGILANTE ARMADO - 220 H</v>
          </cell>
          <cell r="BJ88">
            <v>415.46412644848493</v>
          </cell>
        </row>
        <row r="89">
          <cell r="H89" t="str">
            <v>VIGILANTE ARMADO - 12X36 NOTURNO</v>
          </cell>
          <cell r="BJ89">
            <v>383.45838611900837</v>
          </cell>
        </row>
        <row r="90">
          <cell r="H90" t="str">
            <v>VIGILANTE ARMADO - 12X36 NOTURNO</v>
          </cell>
          <cell r="BJ90">
            <v>383.45838611900837</v>
          </cell>
        </row>
        <row r="91">
          <cell r="H91" t="str">
            <v>VIGILANTE ARMADO - 12X36 DIURNO</v>
          </cell>
          <cell r="BJ91">
            <v>320.27655636363642</v>
          </cell>
        </row>
        <row r="92">
          <cell r="H92" t="str">
            <v>VIGILANTE ARMADO - 12X36 DIURNO</v>
          </cell>
          <cell r="BJ92">
            <v>320.27655636363642</v>
          </cell>
        </row>
        <row r="93">
          <cell r="H93" t="str">
            <v>VIGILANTE ARMADO - 220 H</v>
          </cell>
          <cell r="BJ93">
            <v>415.46412644848493</v>
          </cell>
        </row>
        <row r="94">
          <cell r="H94" t="str">
            <v>VIGILANTE ARMADO - 220 H</v>
          </cell>
          <cell r="BJ94">
            <v>415.46412644848493</v>
          </cell>
        </row>
        <row r="95">
          <cell r="H95" t="str">
            <v>VIGILANTE ARMADO - 220 H</v>
          </cell>
          <cell r="BJ95">
            <v>415.46412644848493</v>
          </cell>
        </row>
        <row r="96">
          <cell r="H96" t="str">
            <v>VIGILANTE ARMADO - 12X36 DIURNO</v>
          </cell>
          <cell r="BJ96">
            <v>320.27655636363642</v>
          </cell>
        </row>
        <row r="97">
          <cell r="H97" t="str">
            <v>VIGILANTE ARMADO - 12X36 NOTURNO</v>
          </cell>
          <cell r="BJ97">
            <v>383.45838611900837</v>
          </cell>
        </row>
        <row r="98">
          <cell r="H98" t="str">
            <v>VIGILANTE ARMADO - 12X36 DIURNO</v>
          </cell>
          <cell r="BJ98">
            <v>320.27655636363642</v>
          </cell>
        </row>
        <row r="99">
          <cell r="H99" t="str">
            <v>VIGILANTE ARMADO - 12X36 NOTURNO</v>
          </cell>
          <cell r="BJ99">
            <v>383.45838611900837</v>
          </cell>
        </row>
        <row r="100">
          <cell r="H100" t="str">
            <v>VIGILANTE ARMADO - 220 H</v>
          </cell>
          <cell r="BJ100">
            <v>415.46412644848493</v>
          </cell>
        </row>
        <row r="101">
          <cell r="H101" t="str">
            <v>VIGILANTE ARMADO - 220 H</v>
          </cell>
          <cell r="BJ101">
            <v>415.46412644848493</v>
          </cell>
        </row>
        <row r="102">
          <cell r="H102" t="str">
            <v>VIGILANTE ARMADO - 220 H</v>
          </cell>
          <cell r="BJ102">
            <v>0</v>
          </cell>
        </row>
        <row r="103">
          <cell r="H103" t="str">
            <v>VIGILANTE ARMADO - 220 H</v>
          </cell>
          <cell r="BJ103">
            <v>415.46412644848493</v>
          </cell>
        </row>
        <row r="104">
          <cell r="H104" t="str">
            <v>VIGILANTE ARMADO - 12X36 DIURNO</v>
          </cell>
          <cell r="BJ104">
            <v>320.27655636363642</v>
          </cell>
        </row>
        <row r="105">
          <cell r="H105" t="str">
            <v>VIGILANTE ARMADO - 12X36 DIURNO</v>
          </cell>
          <cell r="BJ105">
            <v>320.27655636363642</v>
          </cell>
        </row>
        <row r="106">
          <cell r="H106" t="str">
            <v>VIGILANTE ARMADO - 12X36 NOTURNO</v>
          </cell>
          <cell r="BJ106">
            <v>383.45838611900837</v>
          </cell>
        </row>
        <row r="107">
          <cell r="H107" t="str">
            <v>VIGILANTE ARMADO - 12X36 NOTURNO</v>
          </cell>
          <cell r="BJ107">
            <v>383.45838611900837</v>
          </cell>
        </row>
        <row r="108">
          <cell r="H108" t="str">
            <v>VIGILANTE ARMADO - 220 H</v>
          </cell>
          <cell r="BJ108">
            <v>415.46412644848493</v>
          </cell>
        </row>
        <row r="109">
          <cell r="H109" t="str">
            <v>VIGILANTE ARMADO - 220 H</v>
          </cell>
          <cell r="BJ109">
            <v>415.46412644848493</v>
          </cell>
        </row>
        <row r="110">
          <cell r="H110" t="str">
            <v>VIGILANTE ARMADO - 220 H</v>
          </cell>
          <cell r="BJ110">
            <v>415.46412644848493</v>
          </cell>
        </row>
        <row r="111">
          <cell r="H111" t="str">
            <v>VIGILANTE ARMADO - 220 H</v>
          </cell>
          <cell r="BJ111">
            <v>415.46412644848493</v>
          </cell>
        </row>
        <row r="112">
          <cell r="H112" t="str">
            <v>VIGILANTE ARMADO - 220 H</v>
          </cell>
          <cell r="BJ112">
            <v>0</v>
          </cell>
        </row>
        <row r="113">
          <cell r="H113" t="str">
            <v>VIGILANTE ARMADO - 220 H</v>
          </cell>
          <cell r="BJ113">
            <v>415.46412644848493</v>
          </cell>
        </row>
        <row r="114">
          <cell r="H114" t="str">
            <v>VIGILANTE ARMADO - 12X36 NOTURNO</v>
          </cell>
          <cell r="BJ114">
            <v>383.45838611900837</v>
          </cell>
        </row>
        <row r="115">
          <cell r="H115" t="str">
            <v>VIGILANTE ARMADO - 12X36 DIURNO</v>
          </cell>
          <cell r="BJ115">
            <v>320.27655636363642</v>
          </cell>
        </row>
        <row r="116">
          <cell r="H116" t="str">
            <v>VIGILANTE ARMADO - 12X36 NOTURNO</v>
          </cell>
          <cell r="BJ116">
            <v>383.45838611900837</v>
          </cell>
        </row>
        <row r="117">
          <cell r="H117" t="str">
            <v>VIGILANTE ARMADO - 12X36 DIURNO</v>
          </cell>
          <cell r="BJ117">
            <v>320.27655636363642</v>
          </cell>
        </row>
        <row r="118">
          <cell r="H118" t="str">
            <v>VIGILANTE ARMADO - 220 H</v>
          </cell>
          <cell r="BJ118">
            <v>415.46412644848493</v>
          </cell>
        </row>
        <row r="119">
          <cell r="H119" t="str">
            <v>VIGILANTE ARMADO - 220 H</v>
          </cell>
          <cell r="BJ119">
            <v>415.46412644848493</v>
          </cell>
        </row>
        <row r="120">
          <cell r="H120" t="str">
            <v>VIGILANTE ARMADO - 220 H</v>
          </cell>
          <cell r="BJ120">
            <v>415.46412644848493</v>
          </cell>
        </row>
        <row r="121">
          <cell r="H121" t="str">
            <v>VIGILANTE ARMADO - 220 H</v>
          </cell>
          <cell r="BJ121">
            <v>415.46412644848493</v>
          </cell>
        </row>
        <row r="122">
          <cell r="H122" t="str">
            <v>VIGILANTE ARMADO - 12X36 NOTURNO</v>
          </cell>
          <cell r="BJ122">
            <v>383.45838611900837</v>
          </cell>
        </row>
        <row r="123">
          <cell r="H123" t="str">
            <v>VIGILANTE ARMADO - 12X36 NOTURNO</v>
          </cell>
          <cell r="BJ123">
            <v>383.45838611900837</v>
          </cell>
        </row>
        <row r="124">
          <cell r="H124" t="str">
            <v>VIGILANTE ARMADO - 12X36 DIURNO</v>
          </cell>
          <cell r="BJ124">
            <v>320.27655636363642</v>
          </cell>
        </row>
        <row r="125">
          <cell r="H125" t="str">
            <v>VIGILANTE ARMADO - 12X36 DIURNO</v>
          </cell>
          <cell r="BJ125">
            <v>320.27655636363642</v>
          </cell>
        </row>
        <row r="126">
          <cell r="H126" t="str">
            <v>VIGILANTE ARMADO - 12X36 DIURNO</v>
          </cell>
          <cell r="BJ126">
            <v>320.27655636363642</v>
          </cell>
        </row>
        <row r="127">
          <cell r="H127" t="str">
            <v>VIGILANTE ARMADO - 12X36 DIURNO</v>
          </cell>
          <cell r="BJ127">
            <v>320.27655636363642</v>
          </cell>
        </row>
        <row r="128">
          <cell r="H128" t="str">
            <v>VIGILANTE ARMADO - 220 H</v>
          </cell>
          <cell r="BJ128">
            <v>415.46412644848493</v>
          </cell>
        </row>
        <row r="129">
          <cell r="H129" t="str">
            <v>VIGILANTE ARMADO - 220 H</v>
          </cell>
          <cell r="BJ129">
            <v>0</v>
          </cell>
        </row>
        <row r="130">
          <cell r="H130" t="str">
            <v>VIGILANTE ARMADO - 12X36 NOTURNO</v>
          </cell>
          <cell r="BJ130">
            <v>383.45838611900837</v>
          </cell>
        </row>
        <row r="131">
          <cell r="H131" t="str">
            <v>VIGILANTE ARMADO - 12X36 NOTURNO</v>
          </cell>
          <cell r="BJ131">
            <v>383.45838611900837</v>
          </cell>
        </row>
        <row r="132">
          <cell r="H132" t="str">
            <v>VIGILANTE ARMADO - 220 H</v>
          </cell>
          <cell r="BJ132">
            <v>415.46412644848493</v>
          </cell>
        </row>
        <row r="133">
          <cell r="H133" t="str">
            <v>VIGILANTE ARMADO - 12X36 DIURNO</v>
          </cell>
          <cell r="BJ133">
            <v>320.27655636363642</v>
          </cell>
        </row>
        <row r="134">
          <cell r="H134" t="str">
            <v>VIGILANTE ARMADO - 12X36 NOTURNO</v>
          </cell>
          <cell r="BJ134">
            <v>383.45838611900837</v>
          </cell>
        </row>
        <row r="135">
          <cell r="H135" t="str">
            <v>VIGILANTE ARMADO - 12X36 DIURNO</v>
          </cell>
          <cell r="BJ135">
            <v>320.27655636363642</v>
          </cell>
        </row>
        <row r="136">
          <cell r="H136" t="str">
            <v>VIGILANTE ARMADO - 12X36 NOTURNO</v>
          </cell>
          <cell r="BJ136">
            <v>383.45838611900837</v>
          </cell>
        </row>
        <row r="137">
          <cell r="H137" t="str">
            <v>VIGILANTE ARMADO - 220 H</v>
          </cell>
          <cell r="BJ137">
            <v>415.46412644848493</v>
          </cell>
        </row>
        <row r="138">
          <cell r="H138" t="str">
            <v>VIGILANTE ARMADO - 12X36 NOTURNO</v>
          </cell>
          <cell r="BJ138">
            <v>383.45838611900837</v>
          </cell>
        </row>
        <row r="139">
          <cell r="H139" t="str">
            <v>VIGILANTE ARMADO - 12X36 DIURNO</v>
          </cell>
          <cell r="BJ139">
            <v>320.27655636363642</v>
          </cell>
        </row>
        <row r="140">
          <cell r="H140" t="str">
            <v>VIGILANTE ARMADO - 12X36 DIURNO</v>
          </cell>
          <cell r="BJ140">
            <v>320.27655636363642</v>
          </cell>
        </row>
        <row r="141">
          <cell r="H141" t="str">
            <v>VIGILANTE ARMADO - 12X36 NOTURNO</v>
          </cell>
          <cell r="BJ141">
            <v>383.45838611900837</v>
          </cell>
        </row>
        <row r="142">
          <cell r="H142" t="str">
            <v>VIGILANTE ARMADO - 220 H</v>
          </cell>
          <cell r="BJ142">
            <v>413.26007272727276</v>
          </cell>
        </row>
        <row r="143">
          <cell r="H143" t="str">
            <v>VIGILANTE ARMADO - 220 H</v>
          </cell>
          <cell r="BJ143">
            <v>415.46412644848493</v>
          </cell>
        </row>
        <row r="144">
          <cell r="H144" t="str">
            <v>VIGILANTE ARMADO - 220 H</v>
          </cell>
          <cell r="BJ144">
            <v>415.46412644848493</v>
          </cell>
        </row>
        <row r="145">
          <cell r="H145" t="str">
            <v>VIGILANTE ARMADO - 12X36 DIURNO</v>
          </cell>
          <cell r="BJ145">
            <v>320.27655636363642</v>
          </cell>
        </row>
        <row r="146">
          <cell r="H146" t="str">
            <v>VIGILANTE ARMADO - 12X36 DIURNO</v>
          </cell>
          <cell r="BJ146">
            <v>320.27655636363642</v>
          </cell>
        </row>
        <row r="147">
          <cell r="H147" t="str">
            <v>VIGILANTE ARMADO - 12X36 NOTURNO</v>
          </cell>
          <cell r="BJ147">
            <v>383.45838611900837</v>
          </cell>
        </row>
        <row r="148">
          <cell r="H148" t="str">
            <v>VIGILANTE ARMADO - 12X36 NOTURNO</v>
          </cell>
          <cell r="BJ148">
            <v>383.45838611900837</v>
          </cell>
        </row>
        <row r="149">
          <cell r="H149" t="str">
            <v>VIGILANTE ARMADO - 12X36 NOTURNO</v>
          </cell>
          <cell r="BJ149">
            <v>383.45838611900837</v>
          </cell>
        </row>
        <row r="150">
          <cell r="H150" t="str">
            <v>VIGILANTE ARMADO - 12X36 DIURNO</v>
          </cell>
          <cell r="BJ150">
            <v>320.27655636363642</v>
          </cell>
        </row>
        <row r="151">
          <cell r="H151" t="str">
            <v>VIGILANTE ARMADO - 12X36 DIURNO</v>
          </cell>
          <cell r="BJ151">
            <v>320.27655636363642</v>
          </cell>
        </row>
        <row r="152">
          <cell r="H152" t="str">
            <v>VIGILANTE ARMADO - 12X36 NOTURNO</v>
          </cell>
          <cell r="BJ152">
            <v>383.45838611900837</v>
          </cell>
        </row>
        <row r="153">
          <cell r="H153" t="str">
            <v>VIGILANTE ARMADO - 220 H</v>
          </cell>
          <cell r="BJ153">
            <v>415.46412644848493</v>
          </cell>
        </row>
        <row r="154">
          <cell r="H154" t="str">
            <v>VIGILANTE ARMADO - 12X36 DIURNO</v>
          </cell>
          <cell r="BJ154">
            <v>320.27655636363642</v>
          </cell>
        </row>
        <row r="155">
          <cell r="H155" t="str">
            <v>VIGILANTE ARMADO - 12X36 DIURNO</v>
          </cell>
          <cell r="BJ155">
            <v>0</v>
          </cell>
        </row>
        <row r="156">
          <cell r="H156" t="str">
            <v>VIGILANTE ARMADO - 12X36 DIURNO</v>
          </cell>
          <cell r="BJ156">
            <v>320.27655636363642</v>
          </cell>
        </row>
        <row r="157">
          <cell r="H157" t="str">
            <v>VIGILANTE ARMADO - 12X36 NOTURNO</v>
          </cell>
          <cell r="BJ157">
            <v>383.45838611900837</v>
          </cell>
        </row>
        <row r="158">
          <cell r="H158" t="str">
            <v>VIGILANTE ARMADO - 12X36 NOTURNO</v>
          </cell>
          <cell r="BJ158">
            <v>0</v>
          </cell>
        </row>
        <row r="159">
          <cell r="H159" t="str">
            <v>VIGILANTE ARMADO - 12X36 NOTURNO</v>
          </cell>
          <cell r="BJ159">
            <v>383.45838611900837</v>
          </cell>
        </row>
        <row r="160">
          <cell r="H160" t="str">
            <v>VIGILANTE ARMADO - 220 H</v>
          </cell>
          <cell r="BJ160">
            <v>415.46370909090916</v>
          </cell>
        </row>
        <row r="161">
          <cell r="H161" t="str">
            <v>VIGILANTE ARMADO - 12X36 DIURNO</v>
          </cell>
          <cell r="BJ161">
            <v>320.27655636363642</v>
          </cell>
        </row>
        <row r="162">
          <cell r="H162" t="str">
            <v>VIGILANTE ARMADO - 12X36 NOTURNO</v>
          </cell>
          <cell r="BJ162">
            <v>383.45838611900837</v>
          </cell>
        </row>
        <row r="163">
          <cell r="H163" t="str">
            <v>VIGILANTE ARMADO - 12X36 NOTURNO</v>
          </cell>
          <cell r="BJ163">
            <v>383.45838611900837</v>
          </cell>
        </row>
        <row r="164">
          <cell r="H164" t="str">
            <v>VIGILANTE ARMADO - 12X36 DIURNO</v>
          </cell>
          <cell r="BJ164">
            <v>320.27655636363642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  <cell r="W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439.74</v>
          </cell>
          <cell r="W11">
            <v>88.869399999999985</v>
          </cell>
        </row>
        <row r="12">
          <cell r="B12">
            <v>1</v>
          </cell>
          <cell r="F12" t="str">
            <v>VIGILANTE ARMADO - 220 H</v>
          </cell>
          <cell r="R12">
            <v>439.74</v>
          </cell>
          <cell r="W12">
            <v>0</v>
          </cell>
        </row>
        <row r="13">
          <cell r="B13">
            <v>1</v>
          </cell>
          <cell r="F13" t="str">
            <v>VIGILANTE ARMADO - 220 H</v>
          </cell>
          <cell r="R13">
            <v>439.74</v>
          </cell>
          <cell r="W13">
            <v>0</v>
          </cell>
        </row>
        <row r="14">
          <cell r="B14">
            <v>1</v>
          </cell>
          <cell r="F14" t="str">
            <v>VIGILANTE ARMADO - 220 H</v>
          </cell>
          <cell r="R14">
            <v>439.74</v>
          </cell>
          <cell r="W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439.74</v>
          </cell>
          <cell r="W15">
            <v>0</v>
          </cell>
        </row>
        <row r="16">
          <cell r="B16">
            <v>1</v>
          </cell>
          <cell r="F16" t="str">
            <v>VIGILANTE ARMADO - 220 H</v>
          </cell>
          <cell r="R16">
            <v>439.74</v>
          </cell>
          <cell r="W16">
            <v>88.869399999999985</v>
          </cell>
        </row>
        <row r="17">
          <cell r="B17">
            <v>0</v>
          </cell>
          <cell r="F17" t="str">
            <v>VIGILANTE ARMADO - 12X36 DIURNO</v>
          </cell>
          <cell r="R17">
            <v>0</v>
          </cell>
          <cell r="W17">
            <v>0</v>
          </cell>
        </row>
        <row r="18">
          <cell r="B18">
            <v>1</v>
          </cell>
          <cell r="F18" t="str">
            <v>VIGILANTE ARMADO - 12X36 DIURNO</v>
          </cell>
          <cell r="R18">
            <v>340.79849999999999</v>
          </cell>
          <cell r="W18">
            <v>106.01939999999999</v>
          </cell>
        </row>
        <row r="19">
          <cell r="B19">
            <v>0</v>
          </cell>
          <cell r="F19" t="str">
            <v>VIGILANTE ARMADO - 12X36 DIURNO</v>
          </cell>
          <cell r="R19">
            <v>0</v>
          </cell>
          <cell r="W19">
            <v>0</v>
          </cell>
        </row>
        <row r="20">
          <cell r="B20">
            <v>1</v>
          </cell>
          <cell r="F20" t="str">
            <v>VIGILANTE ARMADO - 12X36 DIURNO</v>
          </cell>
          <cell r="R20">
            <v>340.79849999999999</v>
          </cell>
          <cell r="W20">
            <v>106.01939999999999</v>
          </cell>
        </row>
        <row r="21">
          <cell r="B21">
            <v>1</v>
          </cell>
          <cell r="F21" t="str">
            <v>VIGILANTE ARMADO - 220 H</v>
          </cell>
          <cell r="R21">
            <v>439.74</v>
          </cell>
          <cell r="W21">
            <v>174.86939999999998</v>
          </cell>
        </row>
        <row r="22">
          <cell r="B22">
            <v>1</v>
          </cell>
          <cell r="F22" t="str">
            <v>VIGILANTE ARMADO - 12X36 DIURNO</v>
          </cell>
          <cell r="R22">
            <v>340.79849999999999</v>
          </cell>
          <cell r="W22">
            <v>0</v>
          </cell>
        </row>
        <row r="23">
          <cell r="B23">
            <v>1</v>
          </cell>
          <cell r="F23" t="str">
            <v>VIGILANTE ARMADO - 220 H</v>
          </cell>
          <cell r="R23">
            <v>439.74</v>
          </cell>
          <cell r="W23">
            <v>0</v>
          </cell>
        </row>
        <row r="24">
          <cell r="B24">
            <v>1</v>
          </cell>
          <cell r="F24" t="str">
            <v>VIGILANTE ARMADO - 12X36 DIURNO</v>
          </cell>
          <cell r="R24">
            <v>340.79849999999999</v>
          </cell>
          <cell r="W24">
            <v>0</v>
          </cell>
        </row>
        <row r="25">
          <cell r="B25">
            <v>1</v>
          </cell>
          <cell r="F25" t="str">
            <v>VIGILANTE ARMADO - 220 H</v>
          </cell>
          <cell r="R25">
            <v>439.74</v>
          </cell>
          <cell r="W25">
            <v>174.86939999999998</v>
          </cell>
        </row>
        <row r="26">
          <cell r="B26">
            <v>1</v>
          </cell>
          <cell r="F26" t="str">
            <v>VIGILANTE ARMADO - 12X36 DIURNO</v>
          </cell>
          <cell r="R26">
            <v>340.79849999999999</v>
          </cell>
          <cell r="W26">
            <v>106.01939999999999</v>
          </cell>
        </row>
        <row r="27">
          <cell r="B27">
            <v>1</v>
          </cell>
          <cell r="F27" t="str">
            <v>VIGILANTE ARMADO - 220 H</v>
          </cell>
          <cell r="R27">
            <v>439.74</v>
          </cell>
          <cell r="W27">
            <v>174.86939999999998</v>
          </cell>
        </row>
        <row r="28">
          <cell r="B28">
            <v>1</v>
          </cell>
          <cell r="F28" t="str">
            <v>VIGILANTE ARMADO - 12X36 NOTURNO</v>
          </cell>
          <cell r="R28">
            <v>340.79849999999999</v>
          </cell>
          <cell r="W28">
            <v>0</v>
          </cell>
        </row>
        <row r="29">
          <cell r="B29">
            <v>0</v>
          </cell>
          <cell r="F29" t="str">
            <v>VIGILANTE ARMADO - 12X36 NOTURNO</v>
          </cell>
          <cell r="R29">
            <v>0</v>
          </cell>
          <cell r="W29">
            <v>0</v>
          </cell>
        </row>
        <row r="30">
          <cell r="B30">
            <v>1</v>
          </cell>
          <cell r="F30" t="str">
            <v>VIGILANTE ARMADO - 12X36 DIURNO</v>
          </cell>
          <cell r="R30">
            <v>340.79849999999999</v>
          </cell>
          <cell r="W30">
            <v>0</v>
          </cell>
        </row>
        <row r="31">
          <cell r="B31">
            <v>1</v>
          </cell>
          <cell r="F31" t="str">
            <v>VIGILANTE ARMADO - 12X36 NOTURNO</v>
          </cell>
          <cell r="R31">
            <v>340.79849999999999</v>
          </cell>
          <cell r="W31">
            <v>106.01939999999999</v>
          </cell>
        </row>
        <row r="32">
          <cell r="B32">
            <v>1</v>
          </cell>
          <cell r="F32" t="str">
            <v>VIGILANTE ARMADO - 12X36 NOTURNO</v>
          </cell>
          <cell r="R32">
            <v>340.79849999999999</v>
          </cell>
          <cell r="W32">
            <v>106.01939999999999</v>
          </cell>
        </row>
        <row r="33">
          <cell r="B33">
            <v>1</v>
          </cell>
          <cell r="F33" t="str">
            <v>VIGILANTE ARMADO - 12X36 DIURNO</v>
          </cell>
          <cell r="R33">
            <v>340.79849999999999</v>
          </cell>
          <cell r="W33">
            <v>0</v>
          </cell>
        </row>
        <row r="34">
          <cell r="B34">
            <v>1</v>
          </cell>
          <cell r="F34" t="str">
            <v>VIGILANTE ARMADO - 12X36 NOTURNO</v>
          </cell>
          <cell r="R34">
            <v>340.79849999999999</v>
          </cell>
          <cell r="W34">
            <v>106.01939999999999</v>
          </cell>
        </row>
        <row r="35">
          <cell r="B35">
            <v>0</v>
          </cell>
          <cell r="F35" t="str">
            <v>VIGILANTE ARMADO - 12X36 NOTURNO</v>
          </cell>
          <cell r="R35">
            <v>0</v>
          </cell>
          <cell r="W35">
            <v>0</v>
          </cell>
        </row>
        <row r="36">
          <cell r="B36">
            <v>0</v>
          </cell>
          <cell r="F36" t="str">
            <v>VIGILANTE ARMADO - 12X36 DIURNO</v>
          </cell>
          <cell r="R36">
            <v>0</v>
          </cell>
          <cell r="W36">
            <v>0</v>
          </cell>
        </row>
        <row r="37">
          <cell r="B37">
            <v>1</v>
          </cell>
          <cell r="F37" t="str">
            <v>VIGILANTE ARMADO - 12X36 DIURNO</v>
          </cell>
          <cell r="R37">
            <v>340.79849999999999</v>
          </cell>
          <cell r="W37">
            <v>106.01939999999999</v>
          </cell>
        </row>
        <row r="38">
          <cell r="B38">
            <v>1</v>
          </cell>
          <cell r="F38" t="str">
            <v>VIGILANTE ARMADO - 220 H</v>
          </cell>
          <cell r="R38">
            <v>439.74</v>
          </cell>
          <cell r="W38">
            <v>174.86939999999998</v>
          </cell>
        </row>
        <row r="39">
          <cell r="B39">
            <v>0</v>
          </cell>
          <cell r="F39" t="str">
            <v>VIGILANTE ARMADO - 220 H</v>
          </cell>
          <cell r="R39">
            <v>0</v>
          </cell>
          <cell r="W39">
            <v>0</v>
          </cell>
        </row>
        <row r="40">
          <cell r="B40">
            <v>1</v>
          </cell>
          <cell r="F40" t="str">
            <v>VIGILANTE ARMADO - 12X36 DIURNO</v>
          </cell>
          <cell r="R40">
            <v>340.79849999999999</v>
          </cell>
          <cell r="W40">
            <v>0</v>
          </cell>
        </row>
        <row r="41">
          <cell r="B41">
            <v>1</v>
          </cell>
          <cell r="F41" t="str">
            <v>VIGILANTE ARMADO - 12X36 DIURNO</v>
          </cell>
          <cell r="R41">
            <v>340.79849999999999</v>
          </cell>
          <cell r="W41">
            <v>0</v>
          </cell>
        </row>
        <row r="42">
          <cell r="B42">
            <v>1</v>
          </cell>
          <cell r="F42" t="str">
            <v>VIGILANTE ARMADO - 220 H</v>
          </cell>
          <cell r="R42">
            <v>439.74</v>
          </cell>
          <cell r="W42">
            <v>174.86939999999998</v>
          </cell>
        </row>
        <row r="43">
          <cell r="B43">
            <v>1</v>
          </cell>
          <cell r="F43" t="str">
            <v>VIGILANTE ARMADO - 12X36 DIURNO</v>
          </cell>
          <cell r="R43">
            <v>340.79849999999999</v>
          </cell>
          <cell r="W43">
            <v>0</v>
          </cell>
        </row>
        <row r="44">
          <cell r="B44">
            <v>1</v>
          </cell>
          <cell r="F44" t="str">
            <v>VIGILANTE ARMADO - 220 H</v>
          </cell>
          <cell r="R44">
            <v>439.74</v>
          </cell>
          <cell r="W44">
            <v>0</v>
          </cell>
        </row>
        <row r="45">
          <cell r="B45">
            <v>0</v>
          </cell>
          <cell r="F45" t="str">
            <v>VIGILANTE ARMADO - 12X36 NOTURNO</v>
          </cell>
          <cell r="R45">
            <v>0</v>
          </cell>
          <cell r="W45">
            <v>0</v>
          </cell>
        </row>
        <row r="46">
          <cell r="B46">
            <v>1</v>
          </cell>
          <cell r="F46" t="str">
            <v>VIGILANTE ARMADO - 12X36 NOTURNO</v>
          </cell>
          <cell r="R46">
            <v>340.79849999999999</v>
          </cell>
          <cell r="W46">
            <v>0</v>
          </cell>
        </row>
        <row r="47">
          <cell r="B47">
            <v>1</v>
          </cell>
          <cell r="F47" t="str">
            <v>VIGILANTE ARMADO - 12X36 DIURNO</v>
          </cell>
          <cell r="R47">
            <v>340.79849999999999</v>
          </cell>
          <cell r="W47">
            <v>0</v>
          </cell>
        </row>
        <row r="48">
          <cell r="B48">
            <v>1</v>
          </cell>
          <cell r="F48" t="str">
            <v>VIGILANTE ARMADO - 12X36 DIURNO</v>
          </cell>
          <cell r="R48">
            <v>340.79849999999999</v>
          </cell>
          <cell r="W48">
            <v>0</v>
          </cell>
        </row>
        <row r="49">
          <cell r="B49">
            <v>1</v>
          </cell>
          <cell r="F49" t="str">
            <v>VIGILANTE ARMADO - 12X36 NOTURNO</v>
          </cell>
          <cell r="R49">
            <v>340.79849999999999</v>
          </cell>
          <cell r="W49">
            <v>0</v>
          </cell>
        </row>
        <row r="50">
          <cell r="B50">
            <v>1</v>
          </cell>
          <cell r="F50" t="str">
            <v>VIGILANTE ARMADO - 220 H</v>
          </cell>
          <cell r="R50">
            <v>439.74</v>
          </cell>
          <cell r="W50">
            <v>174.86939999999998</v>
          </cell>
        </row>
        <row r="51">
          <cell r="B51">
            <v>0</v>
          </cell>
          <cell r="F51" t="str">
            <v>VIGILANTE ARMADO - 220 H</v>
          </cell>
          <cell r="R51">
            <v>0</v>
          </cell>
          <cell r="W51">
            <v>0</v>
          </cell>
        </row>
        <row r="52">
          <cell r="B52">
            <v>1</v>
          </cell>
          <cell r="F52" t="str">
            <v>VIGILANTE ARMADO - 12X36 NOTURNO</v>
          </cell>
          <cell r="R52">
            <v>340.79849999999999</v>
          </cell>
          <cell r="W52">
            <v>0</v>
          </cell>
        </row>
        <row r="53">
          <cell r="B53">
            <v>0</v>
          </cell>
          <cell r="F53" t="str">
            <v>VIGILANTE ARMADO - 12X36 NOTURNO</v>
          </cell>
          <cell r="R53">
            <v>0</v>
          </cell>
          <cell r="W53">
            <v>0</v>
          </cell>
        </row>
        <row r="54">
          <cell r="B54">
            <v>1</v>
          </cell>
          <cell r="F54" t="str">
            <v>VIGILANTE ARMADO - 12X36 DIURNO</v>
          </cell>
          <cell r="R54">
            <v>340.79849999999999</v>
          </cell>
          <cell r="W54">
            <v>0</v>
          </cell>
        </row>
        <row r="55">
          <cell r="B55">
            <v>1</v>
          </cell>
          <cell r="F55" t="str">
            <v>VIGILANTE ARMADO - 12X36 NOTURNO</v>
          </cell>
          <cell r="R55">
            <v>340.79849999999999</v>
          </cell>
          <cell r="W55">
            <v>106.01939999999999</v>
          </cell>
        </row>
        <row r="56">
          <cell r="B56">
            <v>1</v>
          </cell>
          <cell r="F56" t="str">
            <v>VIGILANTE ARMADO - 12X36 DIURNO</v>
          </cell>
          <cell r="R56">
            <v>340.79849999999999</v>
          </cell>
          <cell r="W56">
            <v>0</v>
          </cell>
        </row>
        <row r="57">
          <cell r="B57">
            <v>1</v>
          </cell>
          <cell r="F57" t="str">
            <v>VIGILANTE ARMADO - 12X36 NOTURNO</v>
          </cell>
          <cell r="R57">
            <v>340.79849999999999</v>
          </cell>
          <cell r="W57">
            <v>106.01939999999999</v>
          </cell>
        </row>
        <row r="58">
          <cell r="B58">
            <v>1</v>
          </cell>
          <cell r="F58" t="str">
            <v>VIGILANTE ARMADO - 12X36 NOTURNO</v>
          </cell>
          <cell r="R58">
            <v>340.79849999999999</v>
          </cell>
          <cell r="W58">
            <v>106.01939999999999</v>
          </cell>
        </row>
        <row r="59">
          <cell r="B59">
            <v>1</v>
          </cell>
          <cell r="F59" t="str">
            <v>VIGILANTE ARMADO - 12X36 DIURNO</v>
          </cell>
          <cell r="R59">
            <v>340.79849999999999</v>
          </cell>
          <cell r="W59">
            <v>0</v>
          </cell>
        </row>
        <row r="60">
          <cell r="B60">
            <v>0</v>
          </cell>
          <cell r="F60" t="str">
            <v>VIGILANTE ARMADO - 12X36 DIURNO</v>
          </cell>
          <cell r="R60">
            <v>0</v>
          </cell>
          <cell r="W60">
            <v>0</v>
          </cell>
        </row>
        <row r="61">
          <cell r="B61">
            <v>1</v>
          </cell>
          <cell r="F61" t="str">
            <v>VIGILANTE ARMADO - 12X36 DIURNO</v>
          </cell>
          <cell r="R61">
            <v>340.79849999999999</v>
          </cell>
          <cell r="W61">
            <v>106.01939999999999</v>
          </cell>
        </row>
        <row r="62">
          <cell r="B62">
            <v>1</v>
          </cell>
          <cell r="F62" t="str">
            <v>VIGILANTE ARMADO - 220 H</v>
          </cell>
          <cell r="R62">
            <v>439.74</v>
          </cell>
          <cell r="W62">
            <v>174.86939999999998</v>
          </cell>
        </row>
        <row r="63">
          <cell r="B63">
            <v>1</v>
          </cell>
          <cell r="F63" t="str">
            <v>VIGILANTE ARMADO - 12X36 NOTURNO</v>
          </cell>
          <cell r="R63">
            <v>340.79849999999999</v>
          </cell>
          <cell r="W63">
            <v>0</v>
          </cell>
        </row>
        <row r="64">
          <cell r="B64">
            <v>1</v>
          </cell>
          <cell r="F64" t="str">
            <v>VIGILANTE ARMADO - 12X36 DIURNO</v>
          </cell>
          <cell r="R64">
            <v>340.79849999999999</v>
          </cell>
          <cell r="W64">
            <v>0</v>
          </cell>
        </row>
        <row r="65">
          <cell r="B65">
            <v>1</v>
          </cell>
          <cell r="F65" t="str">
            <v>VIGILANTE ARMADO - 12X36 DIURNO</v>
          </cell>
          <cell r="R65">
            <v>340.79849999999999</v>
          </cell>
          <cell r="W65">
            <v>0</v>
          </cell>
        </row>
        <row r="66">
          <cell r="B66">
            <v>1</v>
          </cell>
          <cell r="F66" t="str">
            <v>VIGILANTE ARMADO - 12X36 NOTURNO</v>
          </cell>
          <cell r="R66">
            <v>340.79849999999999</v>
          </cell>
          <cell r="W66">
            <v>106.01939999999999</v>
          </cell>
        </row>
        <row r="67">
          <cell r="B67">
            <v>1</v>
          </cell>
          <cell r="F67" t="str">
            <v>VIGILANTE ARMADO - 12X36 NOTURNO</v>
          </cell>
          <cell r="R67">
            <v>340.79849999999999</v>
          </cell>
          <cell r="W67">
            <v>0</v>
          </cell>
        </row>
        <row r="68">
          <cell r="B68">
            <v>0</v>
          </cell>
          <cell r="F68" t="str">
            <v>VIGILANTE ARMADO - 12X36 NOTURNO</v>
          </cell>
          <cell r="R68">
            <v>0</v>
          </cell>
          <cell r="W68">
            <v>0</v>
          </cell>
        </row>
        <row r="69">
          <cell r="B69">
            <v>1</v>
          </cell>
          <cell r="F69" t="str">
            <v>VIGILANTE ARMADO - 12X36 DIURNO</v>
          </cell>
          <cell r="R69">
            <v>340.79849999999999</v>
          </cell>
          <cell r="W69">
            <v>0</v>
          </cell>
        </row>
        <row r="70">
          <cell r="B70">
            <v>1</v>
          </cell>
          <cell r="F70" t="str">
            <v>VIGILANTE ARMADO - 12X36 NOTURNO</v>
          </cell>
          <cell r="R70">
            <v>340.79849999999999</v>
          </cell>
          <cell r="W70">
            <v>0</v>
          </cell>
        </row>
        <row r="71">
          <cell r="B71">
            <v>0</v>
          </cell>
          <cell r="F71" t="str">
            <v>VIGILANTE ARMADO - 12X36 NOTURNO</v>
          </cell>
          <cell r="R71">
            <v>0</v>
          </cell>
          <cell r="W71">
            <v>0</v>
          </cell>
        </row>
        <row r="72">
          <cell r="B72">
            <v>1</v>
          </cell>
          <cell r="F72" t="str">
            <v>VIGILANTE ARMADO - 220 H</v>
          </cell>
          <cell r="R72">
            <v>439.74</v>
          </cell>
          <cell r="W72">
            <v>0</v>
          </cell>
        </row>
        <row r="73">
          <cell r="B73">
            <v>1</v>
          </cell>
          <cell r="F73" t="str">
            <v>VIGILANTE ARMADO - 12X36 DIURNO</v>
          </cell>
          <cell r="R73">
            <v>340.79849999999999</v>
          </cell>
          <cell r="W73">
            <v>0</v>
          </cell>
        </row>
        <row r="74">
          <cell r="B74">
            <v>1</v>
          </cell>
          <cell r="F74" t="str">
            <v>VIGILANTE ARMADO - 12X36 DIURNO</v>
          </cell>
          <cell r="R74">
            <v>340.79849999999999</v>
          </cell>
          <cell r="W74">
            <v>0</v>
          </cell>
        </row>
        <row r="75">
          <cell r="B75">
            <v>0</v>
          </cell>
          <cell r="F75" t="str">
            <v>VIGILANTE ARMADO - 12X36 DIURNO</v>
          </cell>
          <cell r="R75">
            <v>0</v>
          </cell>
          <cell r="W75">
            <v>0</v>
          </cell>
        </row>
        <row r="76">
          <cell r="B76">
            <v>1</v>
          </cell>
          <cell r="F76" t="str">
            <v>VIGILANTE ARMADO - 220 H</v>
          </cell>
          <cell r="R76">
            <v>439.74</v>
          </cell>
          <cell r="W76">
            <v>0</v>
          </cell>
        </row>
        <row r="77">
          <cell r="B77">
            <v>1</v>
          </cell>
          <cell r="F77" t="str">
            <v>VIGILANTE ARMADO - 12X36 DIURNO</v>
          </cell>
          <cell r="R77">
            <v>340.79849999999999</v>
          </cell>
          <cell r="W77">
            <v>39.369399999999985</v>
          </cell>
        </row>
        <row r="78">
          <cell r="B78">
            <v>1</v>
          </cell>
          <cell r="F78" t="str">
            <v>VIGILANTE ARMADO - 12X36 DIURNO</v>
          </cell>
          <cell r="R78">
            <v>340.79849999999999</v>
          </cell>
          <cell r="W78">
            <v>0</v>
          </cell>
        </row>
        <row r="79">
          <cell r="B79">
            <v>1</v>
          </cell>
          <cell r="F79" t="str">
            <v>VIGILANTE ARMADO - 220 H</v>
          </cell>
          <cell r="R79">
            <v>439.74</v>
          </cell>
          <cell r="W79">
            <v>0</v>
          </cell>
        </row>
        <row r="80">
          <cell r="B80">
            <v>1</v>
          </cell>
          <cell r="F80" t="str">
            <v>VIGILANTE ARMADO - 220 H</v>
          </cell>
          <cell r="R80">
            <v>439.74</v>
          </cell>
          <cell r="W80">
            <v>0</v>
          </cell>
        </row>
        <row r="81">
          <cell r="B81">
            <v>1</v>
          </cell>
          <cell r="F81" t="str">
            <v>VIGILANTE ARMADO - 220 H</v>
          </cell>
          <cell r="R81">
            <v>439.74</v>
          </cell>
          <cell r="W81">
            <v>0</v>
          </cell>
        </row>
        <row r="82">
          <cell r="B82">
            <v>0</v>
          </cell>
          <cell r="F82" t="str">
            <v>VIGILANTE ARMADO - 220 H</v>
          </cell>
          <cell r="R82">
            <v>0</v>
          </cell>
          <cell r="W82">
            <v>0</v>
          </cell>
        </row>
        <row r="83">
          <cell r="B83">
            <v>1</v>
          </cell>
          <cell r="F83" t="str">
            <v>VIGILANTE ARMADO - 12X36 NOTURNO</v>
          </cell>
          <cell r="R83">
            <v>340.79849999999999</v>
          </cell>
          <cell r="W83">
            <v>0</v>
          </cell>
        </row>
        <row r="84">
          <cell r="B84">
            <v>1</v>
          </cell>
          <cell r="F84" t="str">
            <v>VIGILANTE ARMADO - 12X36 NOTURNO</v>
          </cell>
          <cell r="R84">
            <v>340.79849999999999</v>
          </cell>
          <cell r="W84">
            <v>0</v>
          </cell>
        </row>
        <row r="85">
          <cell r="B85">
            <v>1</v>
          </cell>
          <cell r="F85" t="str">
            <v>VIGILANTE ARMADO - 12X36 DIURNO</v>
          </cell>
          <cell r="R85">
            <v>340.79849999999999</v>
          </cell>
          <cell r="W85">
            <v>39.369399999999985</v>
          </cell>
        </row>
        <row r="86">
          <cell r="B86">
            <v>0</v>
          </cell>
          <cell r="F86" t="str">
            <v>VIGILANTE ARMADO - 12X36 DIURNO</v>
          </cell>
          <cell r="R86">
            <v>0</v>
          </cell>
          <cell r="W86">
            <v>0</v>
          </cell>
        </row>
        <row r="87">
          <cell r="B87">
            <v>1</v>
          </cell>
          <cell r="F87" t="str">
            <v>VIGILANTE ARMADO - 12X36 DIURNO</v>
          </cell>
          <cell r="R87">
            <v>340.79849999999999</v>
          </cell>
          <cell r="W87">
            <v>39.369399999999985</v>
          </cell>
        </row>
        <row r="88">
          <cell r="B88">
            <v>1</v>
          </cell>
          <cell r="F88" t="str">
            <v>VIGILANTE ARMADO - 220 H</v>
          </cell>
          <cell r="R88">
            <v>439.74</v>
          </cell>
          <cell r="W88">
            <v>0</v>
          </cell>
        </row>
        <row r="89">
          <cell r="B89">
            <v>1</v>
          </cell>
          <cell r="F89" t="str">
            <v>VIGILANTE ARMADO - 12X36 NOTURNO</v>
          </cell>
          <cell r="R89">
            <v>340.79849999999999</v>
          </cell>
          <cell r="W89">
            <v>0</v>
          </cell>
        </row>
        <row r="90">
          <cell r="B90">
            <v>1</v>
          </cell>
          <cell r="F90" t="str">
            <v>VIGILANTE ARMADO - 12X36 NOTURNO</v>
          </cell>
          <cell r="R90">
            <v>340.79849999999999</v>
          </cell>
          <cell r="W90">
            <v>0</v>
          </cell>
        </row>
        <row r="91">
          <cell r="B91">
            <v>1</v>
          </cell>
          <cell r="F91" t="str">
            <v>VIGILANTE ARMADO - 12X36 DIURNO</v>
          </cell>
          <cell r="R91">
            <v>340.79849999999999</v>
          </cell>
          <cell r="W91">
            <v>0</v>
          </cell>
        </row>
        <row r="92">
          <cell r="B92">
            <v>1</v>
          </cell>
          <cell r="F92" t="str">
            <v>VIGILANTE ARMADO - 12X36 DIURNO</v>
          </cell>
          <cell r="R92">
            <v>340.79849999999999</v>
          </cell>
          <cell r="W92">
            <v>0</v>
          </cell>
        </row>
        <row r="93">
          <cell r="B93">
            <v>1</v>
          </cell>
          <cell r="F93" t="str">
            <v>VIGILANTE ARMADO - 220 H</v>
          </cell>
          <cell r="R93">
            <v>439.74</v>
          </cell>
          <cell r="W93">
            <v>0</v>
          </cell>
        </row>
        <row r="94">
          <cell r="B94">
            <v>1</v>
          </cell>
          <cell r="F94" t="str">
            <v>VIGILANTE ARMADO - 220 H</v>
          </cell>
          <cell r="R94">
            <v>439.74</v>
          </cell>
          <cell r="W94">
            <v>0</v>
          </cell>
        </row>
        <row r="95">
          <cell r="B95">
            <v>1</v>
          </cell>
          <cell r="F95" t="str">
            <v>VIGILANTE ARMADO - 220 H</v>
          </cell>
          <cell r="R95">
            <v>439.74</v>
          </cell>
          <cell r="W95">
            <v>0</v>
          </cell>
        </row>
        <row r="96">
          <cell r="B96">
            <v>1</v>
          </cell>
          <cell r="F96" t="str">
            <v>VIGILANTE ARMADO - 12X36 DIURNO</v>
          </cell>
          <cell r="R96">
            <v>340.79849999999999</v>
          </cell>
          <cell r="W96">
            <v>0</v>
          </cell>
        </row>
        <row r="97">
          <cell r="B97">
            <v>1</v>
          </cell>
          <cell r="F97" t="str">
            <v>VIGILANTE ARMADO - 12X36 NOTURNO</v>
          </cell>
          <cell r="R97">
            <v>340.79849999999999</v>
          </cell>
          <cell r="W97">
            <v>0</v>
          </cell>
        </row>
        <row r="98">
          <cell r="B98">
            <v>1</v>
          </cell>
          <cell r="F98" t="str">
            <v>VIGILANTE ARMADO - 12X36 DIURNO</v>
          </cell>
          <cell r="R98">
            <v>340.79849999999999</v>
          </cell>
          <cell r="W98">
            <v>39.369399999999985</v>
          </cell>
        </row>
        <row r="99">
          <cell r="B99">
            <v>1</v>
          </cell>
          <cell r="F99" t="str">
            <v>VIGILANTE ARMADO - 12X36 NOTURNO</v>
          </cell>
          <cell r="R99">
            <v>340.79849999999999</v>
          </cell>
          <cell r="W99">
            <v>0</v>
          </cell>
        </row>
        <row r="100">
          <cell r="B100">
            <v>1</v>
          </cell>
          <cell r="F100" t="str">
            <v>VIGILANTE ARMADO - 220 H</v>
          </cell>
          <cell r="R100">
            <v>439.74</v>
          </cell>
          <cell r="W100">
            <v>0</v>
          </cell>
        </row>
        <row r="101">
          <cell r="B101">
            <v>1</v>
          </cell>
          <cell r="F101" t="str">
            <v>VIGILANTE ARMADO - 220 H</v>
          </cell>
          <cell r="R101">
            <v>439.74</v>
          </cell>
          <cell r="W101">
            <v>0</v>
          </cell>
        </row>
        <row r="102">
          <cell r="B102">
            <v>0</v>
          </cell>
          <cell r="F102" t="str">
            <v>VIGILANTE ARMADO - 220 H</v>
          </cell>
          <cell r="R102">
            <v>0</v>
          </cell>
          <cell r="W102">
            <v>0</v>
          </cell>
        </row>
        <row r="103">
          <cell r="B103">
            <v>1</v>
          </cell>
          <cell r="F103" t="str">
            <v>VIGILANTE ARMADO - 220 H</v>
          </cell>
          <cell r="R103">
            <v>439.74</v>
          </cell>
          <cell r="W103">
            <v>0</v>
          </cell>
        </row>
        <row r="104">
          <cell r="B104">
            <v>1</v>
          </cell>
          <cell r="F104" t="str">
            <v>VIGILANTE ARMADO - 12X36 DIURNO</v>
          </cell>
          <cell r="R104">
            <v>340.79849999999999</v>
          </cell>
          <cell r="W104">
            <v>0</v>
          </cell>
        </row>
        <row r="105">
          <cell r="B105">
            <v>1</v>
          </cell>
          <cell r="F105" t="str">
            <v>VIGILANTE ARMADO - 12X36 DIURNO</v>
          </cell>
          <cell r="R105">
            <v>340.79849999999999</v>
          </cell>
          <cell r="W105">
            <v>0</v>
          </cell>
        </row>
        <row r="106">
          <cell r="B106">
            <v>1</v>
          </cell>
          <cell r="F106" t="str">
            <v>VIGILANTE ARMADO - 12X36 NOTURNO</v>
          </cell>
          <cell r="R106">
            <v>340.79849999999999</v>
          </cell>
          <cell r="W106">
            <v>0</v>
          </cell>
        </row>
        <row r="107">
          <cell r="B107">
            <v>1</v>
          </cell>
          <cell r="F107" t="str">
            <v>VIGILANTE ARMADO - 12X36 NOTURNO</v>
          </cell>
          <cell r="R107">
            <v>340.79849999999999</v>
          </cell>
          <cell r="W107">
            <v>0</v>
          </cell>
        </row>
        <row r="108">
          <cell r="B108">
            <v>1</v>
          </cell>
          <cell r="F108" t="str">
            <v>VIGILANTE ARMADO - 220 H</v>
          </cell>
          <cell r="R108">
            <v>439.74</v>
          </cell>
          <cell r="W108">
            <v>0</v>
          </cell>
        </row>
        <row r="109">
          <cell r="B109">
            <v>1</v>
          </cell>
          <cell r="F109" t="str">
            <v>VIGILANTE ARMADO - 220 H</v>
          </cell>
          <cell r="R109">
            <v>439.74</v>
          </cell>
          <cell r="W109">
            <v>0</v>
          </cell>
        </row>
        <row r="110">
          <cell r="B110">
            <v>1</v>
          </cell>
          <cell r="F110" t="str">
            <v>VIGILANTE ARMADO - 220 H</v>
          </cell>
          <cell r="R110">
            <v>439.74</v>
          </cell>
          <cell r="W110">
            <v>0</v>
          </cell>
        </row>
        <row r="111">
          <cell r="B111">
            <v>1</v>
          </cell>
          <cell r="F111" t="str">
            <v>VIGILANTE ARMADO - 220 H</v>
          </cell>
          <cell r="R111">
            <v>439.74</v>
          </cell>
          <cell r="W111">
            <v>0</v>
          </cell>
        </row>
        <row r="112">
          <cell r="B112">
            <v>0</v>
          </cell>
          <cell r="F112" t="str">
            <v>VIGILANTE ARMADO - 220 H</v>
          </cell>
          <cell r="R112">
            <v>0</v>
          </cell>
          <cell r="W112">
            <v>0</v>
          </cell>
        </row>
        <row r="113">
          <cell r="B113">
            <v>1</v>
          </cell>
          <cell r="F113" t="str">
            <v>VIGILANTE ARMADO - 220 H</v>
          </cell>
          <cell r="R113">
            <v>439.74</v>
          </cell>
          <cell r="W113">
            <v>0</v>
          </cell>
        </row>
        <row r="114">
          <cell r="B114">
            <v>1</v>
          </cell>
          <cell r="F114" t="str">
            <v>VIGILANTE ARMADO - 12X36 NOTURNO</v>
          </cell>
          <cell r="R114">
            <v>340.79849999999999</v>
          </cell>
          <cell r="W114">
            <v>0</v>
          </cell>
        </row>
        <row r="115">
          <cell r="B115">
            <v>1</v>
          </cell>
          <cell r="F115" t="str">
            <v>VIGILANTE ARMADO - 12X36 DIURNO</v>
          </cell>
          <cell r="R115">
            <v>340.79849999999999</v>
          </cell>
          <cell r="W115">
            <v>0</v>
          </cell>
        </row>
        <row r="116">
          <cell r="B116">
            <v>1</v>
          </cell>
          <cell r="F116" t="str">
            <v>VIGILANTE ARMADO - 12X36 NOTURNO</v>
          </cell>
          <cell r="R116">
            <v>340.79849999999999</v>
          </cell>
          <cell r="W116">
            <v>0</v>
          </cell>
        </row>
        <row r="117">
          <cell r="B117">
            <v>1</v>
          </cell>
          <cell r="F117" t="str">
            <v>VIGILANTE ARMADO - 12X36 DIURNO</v>
          </cell>
          <cell r="R117">
            <v>340.79849999999999</v>
          </cell>
          <cell r="W117">
            <v>0</v>
          </cell>
        </row>
        <row r="118">
          <cell r="B118">
            <v>1</v>
          </cell>
          <cell r="F118" t="str">
            <v>VIGILANTE ARMADO - 220 H</v>
          </cell>
          <cell r="R118">
            <v>439.74</v>
          </cell>
          <cell r="W118">
            <v>0</v>
          </cell>
        </row>
        <row r="119">
          <cell r="B119">
            <v>1</v>
          </cell>
          <cell r="F119" t="str">
            <v>VIGILANTE ARMADO - 220 H</v>
          </cell>
          <cell r="R119">
            <v>439.74</v>
          </cell>
          <cell r="W119">
            <v>0</v>
          </cell>
        </row>
        <row r="120">
          <cell r="B120">
            <v>1</v>
          </cell>
          <cell r="F120" t="str">
            <v>VIGILANTE ARMADO - 220 H</v>
          </cell>
          <cell r="R120">
            <v>439.74</v>
          </cell>
          <cell r="W120">
            <v>0</v>
          </cell>
        </row>
        <row r="121">
          <cell r="B121">
            <v>1</v>
          </cell>
          <cell r="F121" t="str">
            <v>VIGILANTE ARMADO - 220 H</v>
          </cell>
          <cell r="R121">
            <v>439.74</v>
          </cell>
          <cell r="W121">
            <v>0</v>
          </cell>
        </row>
        <row r="122">
          <cell r="B122">
            <v>1</v>
          </cell>
          <cell r="F122" t="str">
            <v>VIGILANTE ARMADO - 12X36 NOTURNO</v>
          </cell>
          <cell r="R122">
            <v>340.79849999999999</v>
          </cell>
          <cell r="W122">
            <v>0</v>
          </cell>
        </row>
        <row r="123">
          <cell r="B123">
            <v>1</v>
          </cell>
          <cell r="F123" t="str">
            <v>VIGILANTE ARMADO - 12X36 NOTURNO</v>
          </cell>
          <cell r="R123">
            <v>340.79849999999999</v>
          </cell>
          <cell r="W123">
            <v>0</v>
          </cell>
        </row>
        <row r="124">
          <cell r="B124">
            <v>1</v>
          </cell>
          <cell r="F124" t="str">
            <v>VIGILANTE ARMADO - 12X36 DIURNO</v>
          </cell>
          <cell r="R124">
            <v>340.79849999999999</v>
          </cell>
          <cell r="W124">
            <v>0</v>
          </cell>
        </row>
        <row r="125">
          <cell r="B125">
            <v>1</v>
          </cell>
          <cell r="F125" t="str">
            <v>VIGILANTE ARMADO - 12X36 DIURNO</v>
          </cell>
          <cell r="R125">
            <v>340.79849999999999</v>
          </cell>
          <cell r="W125">
            <v>0</v>
          </cell>
        </row>
        <row r="126">
          <cell r="B126">
            <v>1</v>
          </cell>
          <cell r="F126" t="str">
            <v>VIGILANTE ARMADO - 12X36 DIURNO</v>
          </cell>
          <cell r="R126">
            <v>340.79849999999999</v>
          </cell>
          <cell r="W126">
            <v>39.369399999999985</v>
          </cell>
        </row>
        <row r="127">
          <cell r="B127">
            <v>1</v>
          </cell>
          <cell r="F127" t="str">
            <v>VIGILANTE ARMADO - 12X36 DIURNO</v>
          </cell>
          <cell r="R127">
            <v>340.79849999999999</v>
          </cell>
          <cell r="W127">
            <v>39.369399999999985</v>
          </cell>
        </row>
        <row r="128">
          <cell r="B128">
            <v>1</v>
          </cell>
          <cell r="F128" t="str">
            <v>VIGILANTE ARMADO - 220 H</v>
          </cell>
          <cell r="R128">
            <v>439.74</v>
          </cell>
          <cell r="W128">
            <v>0</v>
          </cell>
        </row>
        <row r="129">
          <cell r="B129">
            <v>0</v>
          </cell>
          <cell r="F129" t="str">
            <v>VIGILANTE ARMADO - 220 H</v>
          </cell>
          <cell r="R129">
            <v>0</v>
          </cell>
          <cell r="W129">
            <v>0</v>
          </cell>
        </row>
        <row r="130">
          <cell r="B130">
            <v>1</v>
          </cell>
          <cell r="F130" t="str">
            <v>VIGILANTE ARMADO - 12X36 NOTURNO</v>
          </cell>
          <cell r="R130">
            <v>340.79849999999999</v>
          </cell>
          <cell r="W130">
            <v>0</v>
          </cell>
        </row>
        <row r="131">
          <cell r="B131">
            <v>1</v>
          </cell>
          <cell r="F131" t="str">
            <v>VIGILANTE ARMADO - 12X36 NOTURNO</v>
          </cell>
          <cell r="R131">
            <v>340.79849999999999</v>
          </cell>
          <cell r="W131">
            <v>39.369399999999985</v>
          </cell>
        </row>
        <row r="132">
          <cell r="B132">
            <v>1</v>
          </cell>
          <cell r="F132" t="str">
            <v>VIGILANTE ARMADO - 220 H</v>
          </cell>
          <cell r="R132">
            <v>439.74</v>
          </cell>
          <cell r="W132">
            <v>0</v>
          </cell>
        </row>
        <row r="133">
          <cell r="B133">
            <v>1</v>
          </cell>
          <cell r="F133" t="str">
            <v>VIGILANTE ARMADO - 12X36 DIURNO</v>
          </cell>
          <cell r="R133">
            <v>340.79849999999999</v>
          </cell>
          <cell r="W133">
            <v>0</v>
          </cell>
        </row>
        <row r="134">
          <cell r="B134">
            <v>1</v>
          </cell>
          <cell r="F134" t="str">
            <v>VIGILANTE ARMADO - 12X36 NOTURNO</v>
          </cell>
          <cell r="R134">
            <v>340.79849999999999</v>
          </cell>
          <cell r="W134">
            <v>0</v>
          </cell>
        </row>
        <row r="135">
          <cell r="B135">
            <v>1</v>
          </cell>
          <cell r="F135" t="str">
            <v>VIGILANTE ARMADO - 12X36 DIURNO</v>
          </cell>
          <cell r="R135">
            <v>340.79849999999999</v>
          </cell>
          <cell r="W135">
            <v>0</v>
          </cell>
        </row>
        <row r="136">
          <cell r="B136">
            <v>1</v>
          </cell>
          <cell r="F136" t="str">
            <v>VIGILANTE ARMADO - 12X36 NOTURNO</v>
          </cell>
          <cell r="R136">
            <v>340.79849999999999</v>
          </cell>
          <cell r="W136">
            <v>0</v>
          </cell>
        </row>
        <row r="137">
          <cell r="B137">
            <v>1</v>
          </cell>
          <cell r="F137" t="str">
            <v>VIGILANTE ARMADO - 220 H</v>
          </cell>
          <cell r="R137">
            <v>439.74</v>
          </cell>
          <cell r="W137">
            <v>88.869399999999985</v>
          </cell>
        </row>
        <row r="138">
          <cell r="B138">
            <v>1</v>
          </cell>
          <cell r="F138" t="str">
            <v>VIGILANTE ARMADO - 12X36 NOTURNO</v>
          </cell>
          <cell r="R138">
            <v>340.79849999999999</v>
          </cell>
          <cell r="W138">
            <v>0</v>
          </cell>
        </row>
        <row r="139">
          <cell r="B139">
            <v>1</v>
          </cell>
          <cell r="F139" t="str">
            <v>VIGILANTE ARMADO - 12X36 DIURNO</v>
          </cell>
          <cell r="R139">
            <v>340.79849999999999</v>
          </cell>
          <cell r="W139">
            <v>0</v>
          </cell>
        </row>
        <row r="140">
          <cell r="B140">
            <v>1</v>
          </cell>
          <cell r="F140" t="str">
            <v>VIGILANTE ARMADO - 12X36 DIURNO</v>
          </cell>
          <cell r="R140">
            <v>340.79849999999999</v>
          </cell>
          <cell r="W140">
            <v>0</v>
          </cell>
        </row>
        <row r="141">
          <cell r="B141">
            <v>1</v>
          </cell>
          <cell r="F141" t="str">
            <v>VIGILANTE ARMADO - 12X36 NOTURNO</v>
          </cell>
          <cell r="R141">
            <v>340.79849999999999</v>
          </cell>
          <cell r="W141">
            <v>0</v>
          </cell>
        </row>
        <row r="142">
          <cell r="B142">
            <v>1</v>
          </cell>
          <cell r="F142" t="str">
            <v>VIGILANTE ARMADO - 220 H</v>
          </cell>
          <cell r="R142">
            <v>439.74</v>
          </cell>
          <cell r="W142">
            <v>0</v>
          </cell>
        </row>
        <row r="143">
          <cell r="B143">
            <v>1</v>
          </cell>
          <cell r="F143" t="str">
            <v>VIGILANTE ARMADO - 220 H</v>
          </cell>
          <cell r="R143">
            <v>439.74</v>
          </cell>
          <cell r="W143">
            <v>0</v>
          </cell>
        </row>
        <row r="144">
          <cell r="B144">
            <v>1</v>
          </cell>
          <cell r="F144" t="str">
            <v>VIGILANTE ARMADO - 220 H</v>
          </cell>
          <cell r="R144">
            <v>439.74</v>
          </cell>
          <cell r="W144">
            <v>0</v>
          </cell>
        </row>
        <row r="145">
          <cell r="B145">
            <v>1</v>
          </cell>
          <cell r="F145" t="str">
            <v>VIGILANTE ARMADO - 12X36 DIURNO</v>
          </cell>
          <cell r="R145">
            <v>340.79849999999999</v>
          </cell>
          <cell r="W145">
            <v>0</v>
          </cell>
        </row>
        <row r="146">
          <cell r="B146">
            <v>1</v>
          </cell>
          <cell r="F146" t="str">
            <v>VIGILANTE ARMADO - 12X36 DIURNO</v>
          </cell>
          <cell r="R146">
            <v>340.79849999999999</v>
          </cell>
          <cell r="W146">
            <v>0</v>
          </cell>
        </row>
        <row r="147">
          <cell r="B147">
            <v>1</v>
          </cell>
          <cell r="F147" t="str">
            <v>VIGILANTE ARMADO - 12X36 NOTURNO</v>
          </cell>
          <cell r="R147">
            <v>340.79849999999999</v>
          </cell>
          <cell r="W147">
            <v>0</v>
          </cell>
        </row>
        <row r="148">
          <cell r="B148">
            <v>1</v>
          </cell>
          <cell r="F148" t="str">
            <v>VIGILANTE ARMADO - 12X36 NOTURNO</v>
          </cell>
          <cell r="R148">
            <v>340.79849999999999</v>
          </cell>
          <cell r="W148">
            <v>0</v>
          </cell>
        </row>
        <row r="149">
          <cell r="B149">
            <v>1</v>
          </cell>
          <cell r="F149" t="str">
            <v>VIGILANTE ARMADO - 12X36 NOTURNO</v>
          </cell>
          <cell r="R149">
            <v>340.79849999999999</v>
          </cell>
          <cell r="W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340.79849999999999</v>
          </cell>
          <cell r="W150">
            <v>0</v>
          </cell>
        </row>
        <row r="151">
          <cell r="B151">
            <v>1</v>
          </cell>
          <cell r="F151" t="str">
            <v>VIGILANTE ARMADO - 12X36 DIURNO</v>
          </cell>
          <cell r="R151">
            <v>340.79849999999999</v>
          </cell>
          <cell r="W151">
            <v>0</v>
          </cell>
        </row>
        <row r="152">
          <cell r="B152">
            <v>1</v>
          </cell>
          <cell r="F152" t="str">
            <v>VIGILANTE ARMADO - 12X36 NOTURNO</v>
          </cell>
          <cell r="R152">
            <v>340.79849999999999</v>
          </cell>
          <cell r="W152">
            <v>0</v>
          </cell>
        </row>
        <row r="153">
          <cell r="B153">
            <v>1</v>
          </cell>
          <cell r="F153" t="str">
            <v>VIGILANTE ARMADO - 220 H</v>
          </cell>
          <cell r="R153">
            <v>439.74</v>
          </cell>
          <cell r="W153">
            <v>0</v>
          </cell>
        </row>
        <row r="154">
          <cell r="B154">
            <v>1</v>
          </cell>
          <cell r="F154" t="str">
            <v>VIGILANTE ARMADO - 12X36 DIURNO</v>
          </cell>
          <cell r="R154">
            <v>340.79849999999999</v>
          </cell>
          <cell r="W154">
            <v>0</v>
          </cell>
        </row>
        <row r="155">
          <cell r="B155">
            <v>0</v>
          </cell>
          <cell r="F155" t="str">
            <v>VIGILANTE ARMADO - 12X36 DIURNO</v>
          </cell>
          <cell r="R155">
            <v>0</v>
          </cell>
          <cell r="W155">
            <v>0</v>
          </cell>
        </row>
        <row r="156">
          <cell r="B156">
            <v>1</v>
          </cell>
          <cell r="F156" t="str">
            <v>VIGILANTE ARMADO - 12X36 DIURNO</v>
          </cell>
          <cell r="R156">
            <v>340.79849999999999</v>
          </cell>
          <cell r="W156">
            <v>39.369399999999985</v>
          </cell>
        </row>
        <row r="157">
          <cell r="B157">
            <v>1</v>
          </cell>
          <cell r="F157" t="str">
            <v>VIGILANTE ARMADO - 12X36 NOTURNO</v>
          </cell>
          <cell r="R157">
            <v>340.79849999999999</v>
          </cell>
          <cell r="W157">
            <v>0</v>
          </cell>
        </row>
        <row r="158">
          <cell r="B158">
            <v>0</v>
          </cell>
          <cell r="F158" t="str">
            <v>VIGILANTE ARMADO - 12X36 NOTURNO</v>
          </cell>
          <cell r="R158">
            <v>0</v>
          </cell>
          <cell r="W158">
            <v>0</v>
          </cell>
        </row>
        <row r="159">
          <cell r="B159">
            <v>1</v>
          </cell>
          <cell r="F159" t="str">
            <v>VIGILANTE ARMADO - 12X36 NOTURNO</v>
          </cell>
          <cell r="R159">
            <v>340.79849999999999</v>
          </cell>
          <cell r="W159">
            <v>0</v>
          </cell>
        </row>
        <row r="160">
          <cell r="B160">
            <v>1</v>
          </cell>
          <cell r="F160" t="str">
            <v>VIGILANTE ARMADO - 220 H</v>
          </cell>
          <cell r="R160">
            <v>439.74</v>
          </cell>
          <cell r="W160">
            <v>0</v>
          </cell>
        </row>
        <row r="161">
          <cell r="B161">
            <v>1</v>
          </cell>
          <cell r="F161" t="str">
            <v>VIGILANTE ARMADO - 12X36 DIURNO</v>
          </cell>
          <cell r="R161">
            <v>340.79849999999999</v>
          </cell>
          <cell r="W161">
            <v>0</v>
          </cell>
        </row>
        <row r="162">
          <cell r="B162">
            <v>1</v>
          </cell>
          <cell r="F162" t="str">
            <v>VIGILANTE ARMADO - 12X36 NOTURNO</v>
          </cell>
          <cell r="R162">
            <v>340.79849999999999</v>
          </cell>
          <cell r="W162">
            <v>0</v>
          </cell>
        </row>
        <row r="163">
          <cell r="B163">
            <v>1</v>
          </cell>
          <cell r="F163" t="str">
            <v>VIGILANTE ARMADO - 12X36 NOTURNO</v>
          </cell>
          <cell r="R163">
            <v>340.79849999999999</v>
          </cell>
          <cell r="W163">
            <v>0</v>
          </cell>
        </row>
        <row r="164">
          <cell r="B164">
            <v>1</v>
          </cell>
          <cell r="F164" t="str">
            <v>VIGILANTE ARMADO - 12X36 DIURNO</v>
          </cell>
          <cell r="R164">
            <v>340.79849999999999</v>
          </cell>
          <cell r="W164">
            <v>0</v>
          </cell>
        </row>
        <row r="171">
          <cell r="B171" t="str">
            <v>FOI DEFINIDO QUE A METODOLOGIA DO CÁLCULO DE DIAS PARA VA E VT SERÁ IGUAL A "DIAS (20) MENOS DIAS ÚTEIS NÃO TRABALHADOS"</v>
          </cell>
        </row>
        <row r="172">
          <cell r="B172" t="str">
            <v xml:space="preserve">INICIALMENTE, QUANDO HOUVER FALTAS, FÉRIAS, AFASTAMENTOS, ETC, COM SUBSTITUTO, OS DIAS TRABALHADOS PELO SUBSTITUTO PODERÃO SER LANÇADOS NO TITULAR. </v>
          </cell>
        </row>
        <row r="173">
          <cell r="B173" t="str">
            <v>COM RELAÇÃO AO VALE TRANSPORTE, O DESCONTO DE 6% TERÁ SEMPRE DE SER PROPORCIONALIZADO PELOS DIAS TRABALHADOS NO MÊS (ISSO PARA O TITULAR E O SUBSTITUTO, SE HOUVER)</v>
          </cell>
        </row>
        <row r="174">
          <cell r="B174" t="str">
            <v>COM RELAÇÃO AO VALE TRANSPORTE, NAS FÉRIAS E FALTAS COM SUBSTITUTO, A REGRA É SEGUIR O TITULAR. SE ELE RECEBE O SUBSTITUTO RECEBE. SE NÃO RECEBE, O SUBSTITUTO NÃO RECEBE.</v>
          </cell>
        </row>
        <row r="175">
          <cell r="B175" t="str">
            <v>COM RELAÇÃO AO VALE TRANSPORTE, NAS LICENÇAS MATERNIDADE OU INSS E NAS DEMISSÕES,  A REGRA É SEGUIR O SUBSTITUTO OU NOVO CONTRATADO.</v>
          </cell>
        </row>
        <row r="176">
          <cell r="B176" t="str">
            <v>COM RELAÇÃO AO VALE TRANSPORTE, NO MÊS DA DEMISSÃO COM NOVO CONTRATADO,  SÓ PODE HAVER UM DESCONTO DE R$ 1,00  (POR DEFINIÇÃO SERÁ O DEMITIDO) POR POSTO DE TRABALHO.</v>
          </cell>
        </row>
        <row r="177">
          <cell r="B177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A e VT "/>
      <sheetName val="TR MENSAL"/>
      <sheetName val="VA E VT  (2)"/>
      <sheetName val="VA e VT"/>
      <sheetName val="Planilha3"/>
      <sheetName val="RECIBO_VA"/>
      <sheetName val="FAT_11.2023"/>
      <sheetName val="Planilha2"/>
      <sheetName val="VA E VT  MENSAL "/>
      <sheetName val="Feriados"/>
      <sheetName val="SEGURO DE VIDA"/>
      <sheetName val="RECIBO _VT"/>
      <sheetName val="ASSISTENCIA_MEDICA"/>
      <sheetName val="CESTA_BASICA"/>
      <sheetName val="FATURAMENTO 112023"/>
      <sheetName val="EXCESSO VT"/>
      <sheetName val="PLANO_ODONTOLOGICO"/>
      <sheetName val="Planilha1"/>
    </sheetNames>
    <sheetDataSet>
      <sheetData sheetId="0" refreshError="1"/>
      <sheetData sheetId="1" refreshError="1"/>
      <sheetData sheetId="2" refreshError="1"/>
      <sheetData sheetId="3">
        <row r="4">
          <cell r="F4" t="str">
            <v>CARGO</v>
          </cell>
          <cell r="N4" t="str">
            <v>DIAS TRABALHADOS</v>
          </cell>
          <cell r="P4" t="str">
            <v>DIAS UTEIS TJ</v>
          </cell>
          <cell r="AA4" t="str">
            <v>TOTAL C/ DESCONTO</v>
          </cell>
          <cell r="AL4" t="str">
            <v>TOTAL VT</v>
          </cell>
        </row>
        <row r="5">
          <cell r="F5" t="str">
            <v>VIGILANTE ARMADO - 220 H</v>
          </cell>
          <cell r="N5">
            <v>30</v>
          </cell>
          <cell r="P5">
            <v>18</v>
          </cell>
          <cell r="AA5">
            <v>395.77</v>
          </cell>
          <cell r="AL5">
            <v>0</v>
          </cell>
        </row>
        <row r="6">
          <cell r="F6" t="str">
            <v>VIGILANTE ARMADO - 220 H</v>
          </cell>
          <cell r="N6">
            <v>30</v>
          </cell>
          <cell r="P6">
            <v>18</v>
          </cell>
          <cell r="AA6">
            <v>395.77</v>
          </cell>
          <cell r="AL6">
            <v>0</v>
          </cell>
        </row>
        <row r="7">
          <cell r="F7" t="str">
            <v>VIGILANTE ARMADO - 220 H</v>
          </cell>
          <cell r="N7">
            <v>30</v>
          </cell>
          <cell r="P7">
            <v>18</v>
          </cell>
          <cell r="AA7">
            <v>395.77</v>
          </cell>
          <cell r="AL7">
            <v>0</v>
          </cell>
        </row>
        <row r="8">
          <cell r="F8" t="str">
            <v>VIGILANTE ARMADO - 220 H</v>
          </cell>
          <cell r="N8">
            <v>30</v>
          </cell>
          <cell r="P8">
            <v>18</v>
          </cell>
          <cell r="AA8">
            <v>395.77</v>
          </cell>
          <cell r="AL8">
            <v>0</v>
          </cell>
        </row>
        <row r="9">
          <cell r="F9" t="str">
            <v>VIGILANTE ARMADO - 220 H</v>
          </cell>
          <cell r="N9">
            <v>30</v>
          </cell>
          <cell r="P9">
            <v>18</v>
          </cell>
          <cell r="AA9">
            <v>395.77</v>
          </cell>
          <cell r="AL9">
            <v>0</v>
          </cell>
        </row>
        <row r="10">
          <cell r="F10" t="str">
            <v>VIGILANTE ARMADO - 220 H</v>
          </cell>
          <cell r="N10">
            <v>30</v>
          </cell>
          <cell r="P10">
            <v>18</v>
          </cell>
          <cell r="AA10">
            <v>395.77</v>
          </cell>
          <cell r="AL10">
            <v>0</v>
          </cell>
        </row>
        <row r="11">
          <cell r="F11" t="str">
            <v>VIGILANTE ARMADO - 12X36 DIURNO</v>
          </cell>
          <cell r="N11">
            <v>0</v>
          </cell>
          <cell r="P11">
            <v>0</v>
          </cell>
          <cell r="AA11">
            <v>0</v>
          </cell>
          <cell r="AL11">
            <v>0</v>
          </cell>
        </row>
        <row r="12">
          <cell r="F12" t="str">
            <v>VIGILANTE ARMADO - 12X36 DIURNO</v>
          </cell>
          <cell r="N12">
            <v>27</v>
          </cell>
          <cell r="P12">
            <v>13</v>
          </cell>
          <cell r="AA12">
            <v>285.83</v>
          </cell>
          <cell r="AL12">
            <v>115.98</v>
          </cell>
        </row>
        <row r="13">
          <cell r="F13" t="str">
            <v>VIGILANTE ARMADO - 12X36 DIURNO</v>
          </cell>
          <cell r="N13">
            <v>3</v>
          </cell>
          <cell r="P13">
            <v>2</v>
          </cell>
          <cell r="AA13">
            <v>43.97</v>
          </cell>
          <cell r="AL13">
            <v>0</v>
          </cell>
        </row>
        <row r="14">
          <cell r="F14" t="str">
            <v>VIGILANTE ARMADO - 12X36 DIURNO</v>
          </cell>
          <cell r="N14">
            <v>30</v>
          </cell>
          <cell r="P14">
            <v>15</v>
          </cell>
          <cell r="AA14">
            <v>329.8</v>
          </cell>
          <cell r="AL14">
            <v>71.37</v>
          </cell>
        </row>
        <row r="15">
          <cell r="F15" t="str">
            <v>VIGILANTE ARMADO - 220 H</v>
          </cell>
          <cell r="N15">
            <v>30</v>
          </cell>
          <cell r="P15">
            <v>18</v>
          </cell>
          <cell r="AA15">
            <v>395.77</v>
          </cell>
          <cell r="AL15">
            <v>4.87</v>
          </cell>
        </row>
        <row r="16">
          <cell r="F16" t="str">
            <v>VIGILANTE ARMADO - 12X36 DIURNO</v>
          </cell>
          <cell r="N16">
            <v>30</v>
          </cell>
          <cell r="P16">
            <v>15</v>
          </cell>
          <cell r="AA16">
            <v>329.8</v>
          </cell>
          <cell r="AL16">
            <v>0</v>
          </cell>
        </row>
        <row r="17">
          <cell r="F17" t="str">
            <v>VIGILANTE ARMADO - 220 H</v>
          </cell>
          <cell r="N17">
            <v>30</v>
          </cell>
          <cell r="P17">
            <v>18</v>
          </cell>
          <cell r="AA17">
            <v>395.77</v>
          </cell>
          <cell r="AL17">
            <v>0</v>
          </cell>
        </row>
        <row r="18">
          <cell r="F18" t="str">
            <v>VIGILANTE ARMADO - 12X36 DIURNO</v>
          </cell>
          <cell r="N18">
            <v>30</v>
          </cell>
          <cell r="P18">
            <v>15</v>
          </cell>
          <cell r="AA18">
            <v>329.8</v>
          </cell>
          <cell r="AL18">
            <v>0</v>
          </cell>
        </row>
        <row r="19">
          <cell r="F19" t="str">
            <v>VIGILANTE ARMADO - 220 H</v>
          </cell>
          <cell r="N19">
            <v>30</v>
          </cell>
          <cell r="P19">
            <v>18</v>
          </cell>
          <cell r="AA19">
            <v>395.77</v>
          </cell>
          <cell r="AL19">
            <v>30.87</v>
          </cell>
        </row>
        <row r="20">
          <cell r="F20" t="str">
            <v>VIGILANTE ARMADO - 12X36 DIURNO</v>
          </cell>
          <cell r="N20">
            <v>30</v>
          </cell>
          <cell r="P20">
            <v>15</v>
          </cell>
          <cell r="AA20">
            <v>329.8</v>
          </cell>
          <cell r="AL20">
            <v>10.87</v>
          </cell>
        </row>
        <row r="21">
          <cell r="F21" t="str">
            <v>VIGILANTE ARMADO - 220 H</v>
          </cell>
          <cell r="N21">
            <v>0</v>
          </cell>
          <cell r="P21">
            <v>0</v>
          </cell>
          <cell r="AA21">
            <v>0</v>
          </cell>
          <cell r="AL21">
            <v>0</v>
          </cell>
        </row>
        <row r="22">
          <cell r="F22" t="str">
            <v>VIGILANTE ARMADO - 220 H</v>
          </cell>
          <cell r="N22">
            <v>3</v>
          </cell>
          <cell r="P22">
            <v>3</v>
          </cell>
          <cell r="AA22">
            <v>65.959999999999994</v>
          </cell>
          <cell r="AL22">
            <v>48.09</v>
          </cell>
        </row>
        <row r="23">
          <cell r="F23" t="str">
            <v>VIGILANTE ARMADO - 220 H</v>
          </cell>
          <cell r="N23">
            <v>22</v>
          </cell>
          <cell r="P23">
            <v>15</v>
          </cell>
          <cell r="AA23">
            <v>329.8</v>
          </cell>
          <cell r="AL23">
            <v>0</v>
          </cell>
        </row>
        <row r="24">
          <cell r="F24" t="str">
            <v>VIGILANTE ARMADO - 220 H</v>
          </cell>
          <cell r="N24">
            <v>3</v>
          </cell>
          <cell r="P24">
            <v>3</v>
          </cell>
          <cell r="AA24">
            <v>65.959999999999994</v>
          </cell>
          <cell r="AL24">
            <v>40.89</v>
          </cell>
        </row>
        <row r="25">
          <cell r="F25" t="str">
            <v>VIGILANTE ARMADO - 12X36 NOTURNO</v>
          </cell>
          <cell r="N25">
            <v>30</v>
          </cell>
          <cell r="P25">
            <v>15</v>
          </cell>
          <cell r="AA25">
            <v>329.8</v>
          </cell>
          <cell r="AL25">
            <v>0</v>
          </cell>
        </row>
        <row r="26">
          <cell r="F26" t="str">
            <v>VIGILANTE ARMADO - 12X36 DIURNO</v>
          </cell>
          <cell r="N26">
            <v>30</v>
          </cell>
          <cell r="P26">
            <v>15</v>
          </cell>
          <cell r="AA26">
            <v>329.8</v>
          </cell>
          <cell r="AL26">
            <v>0</v>
          </cell>
        </row>
        <row r="27">
          <cell r="F27" t="str">
            <v>VIGILANTE ARMADO - 12X36 NOTURNO</v>
          </cell>
          <cell r="N27">
            <v>30</v>
          </cell>
          <cell r="P27">
            <v>15</v>
          </cell>
          <cell r="AA27">
            <v>329.8</v>
          </cell>
          <cell r="AL27">
            <v>0</v>
          </cell>
        </row>
        <row r="28">
          <cell r="F28" t="str">
            <v>VIGILANTE ARMADO - 12X36 NOTURNO</v>
          </cell>
          <cell r="N28">
            <v>29</v>
          </cell>
          <cell r="P28">
            <v>14</v>
          </cell>
          <cell r="AA28">
            <v>307.82</v>
          </cell>
          <cell r="AL28">
            <v>0</v>
          </cell>
        </row>
        <row r="29">
          <cell r="F29" t="str">
            <v>VIGILANTE ARMADO - 12X36 NOTURNO</v>
          </cell>
          <cell r="N29">
            <v>1</v>
          </cell>
          <cell r="P29">
            <v>1</v>
          </cell>
          <cell r="AA29">
            <v>21.99</v>
          </cell>
          <cell r="AL29">
            <v>9.1300000000000008</v>
          </cell>
        </row>
        <row r="30">
          <cell r="F30" t="str">
            <v>VIGILANTE ARMADO - 12X36 DIURNO</v>
          </cell>
          <cell r="N30">
            <v>5</v>
          </cell>
          <cell r="P30">
            <v>2</v>
          </cell>
          <cell r="AA30">
            <v>43.97</v>
          </cell>
          <cell r="AL30">
            <v>0</v>
          </cell>
        </row>
        <row r="31">
          <cell r="F31" t="str">
            <v>VIGILANTE ARMADO - 12X36 DIURNO</v>
          </cell>
          <cell r="N31">
            <v>0</v>
          </cell>
          <cell r="P31">
            <v>0</v>
          </cell>
          <cell r="AA31">
            <v>0</v>
          </cell>
          <cell r="AL31">
            <v>0</v>
          </cell>
        </row>
        <row r="32">
          <cell r="F32" t="str">
            <v>VIGILANTE ARMADO - 12X36 DIURNO</v>
          </cell>
          <cell r="N32">
            <v>25</v>
          </cell>
          <cell r="P32">
            <v>13</v>
          </cell>
          <cell r="AA32">
            <v>285.83</v>
          </cell>
          <cell r="AL32">
            <v>0</v>
          </cell>
        </row>
        <row r="33">
          <cell r="F33" t="str">
            <v>VIGILANTE ARMADO - 12X36 NOTURNO</v>
          </cell>
          <cell r="N33">
            <v>30</v>
          </cell>
          <cell r="P33">
            <v>15</v>
          </cell>
          <cell r="AA33">
            <v>329.8</v>
          </cell>
          <cell r="AL33">
            <v>57.87</v>
          </cell>
        </row>
        <row r="34">
          <cell r="F34" t="str">
            <v>VIGILANTE ARMADO - 220 H</v>
          </cell>
          <cell r="N34">
            <v>30</v>
          </cell>
          <cell r="P34">
            <v>18</v>
          </cell>
          <cell r="AA34">
            <v>395.77</v>
          </cell>
          <cell r="AL34">
            <v>0</v>
          </cell>
        </row>
        <row r="35">
          <cell r="F35" t="str">
            <v>VIGILANTE ARMADO - 12X36 DIURNO</v>
          </cell>
          <cell r="N35">
            <v>28</v>
          </cell>
          <cell r="P35">
            <v>14</v>
          </cell>
          <cell r="AA35">
            <v>307.82</v>
          </cell>
          <cell r="AL35">
            <v>100.31</v>
          </cell>
        </row>
        <row r="36">
          <cell r="F36" t="str">
            <v>VIGILANTE ARMADO - 220 H</v>
          </cell>
          <cell r="N36">
            <v>1</v>
          </cell>
          <cell r="P36">
            <v>1</v>
          </cell>
          <cell r="AA36">
            <v>21.99</v>
          </cell>
          <cell r="AL36">
            <v>0</v>
          </cell>
        </row>
        <row r="37">
          <cell r="F37" t="str">
            <v>VIGILANTE ARMADO - 220 H</v>
          </cell>
          <cell r="N37">
            <v>1</v>
          </cell>
          <cell r="P37">
            <v>1</v>
          </cell>
          <cell r="AA37">
            <v>21.99</v>
          </cell>
        </row>
        <row r="38">
          <cell r="F38" t="str">
            <v>VIGILANTE ARMADO - 12X36 DIURNO</v>
          </cell>
          <cell r="N38">
            <v>29</v>
          </cell>
          <cell r="P38">
            <v>14</v>
          </cell>
          <cell r="AA38">
            <v>307.82</v>
          </cell>
          <cell r="AL38">
            <v>0</v>
          </cell>
        </row>
        <row r="39">
          <cell r="F39" t="str">
            <v>VIGILANTE ARMADO - 12X36 DIURNO</v>
          </cell>
          <cell r="N39">
            <v>1</v>
          </cell>
          <cell r="P39">
            <v>1</v>
          </cell>
          <cell r="AA39">
            <v>21.99</v>
          </cell>
          <cell r="AL39">
            <v>0</v>
          </cell>
        </row>
        <row r="40">
          <cell r="F40" t="str">
            <v>VIGILANTE ARMADO - 12X36 DIURNO</v>
          </cell>
          <cell r="N40">
            <v>30</v>
          </cell>
          <cell r="P40">
            <v>15</v>
          </cell>
          <cell r="AA40">
            <v>329.8</v>
          </cell>
          <cell r="AL40">
            <v>0</v>
          </cell>
        </row>
        <row r="41">
          <cell r="F41" t="str">
            <v>VIGILANTE ARMADO - 220 H</v>
          </cell>
          <cell r="N41">
            <v>30</v>
          </cell>
          <cell r="P41">
            <v>18</v>
          </cell>
          <cell r="AA41">
            <v>395.77</v>
          </cell>
          <cell r="AL41">
            <v>111.87</v>
          </cell>
        </row>
        <row r="42">
          <cell r="F42" t="str">
            <v>VIGILANTE ARMADO - 12X36 DIURNO</v>
          </cell>
          <cell r="N42">
            <v>30</v>
          </cell>
          <cell r="P42">
            <v>15</v>
          </cell>
          <cell r="AA42">
            <v>329.8</v>
          </cell>
          <cell r="AL42">
            <v>0</v>
          </cell>
        </row>
        <row r="43">
          <cell r="F43" t="str">
            <v>VIGILANTE ARMADO - 220 H</v>
          </cell>
          <cell r="N43">
            <v>27</v>
          </cell>
          <cell r="P43">
            <v>15</v>
          </cell>
          <cell r="AA43">
            <v>329.8</v>
          </cell>
          <cell r="AL43">
            <v>16.98</v>
          </cell>
        </row>
        <row r="44">
          <cell r="F44" t="str">
            <v>VIGILANTE ARMADO - 220 H</v>
          </cell>
          <cell r="N44">
            <v>3</v>
          </cell>
          <cell r="P44">
            <v>3</v>
          </cell>
          <cell r="AA44">
            <v>65.959999999999994</v>
          </cell>
          <cell r="AL44">
            <v>0</v>
          </cell>
        </row>
        <row r="45">
          <cell r="F45" t="str">
            <v>VIGILANTE ARMADO - 12X36 NOTURNO</v>
          </cell>
          <cell r="N45">
            <v>0</v>
          </cell>
          <cell r="P45">
            <v>0</v>
          </cell>
          <cell r="AA45">
            <v>0</v>
          </cell>
          <cell r="AL45">
            <v>0</v>
          </cell>
        </row>
        <row r="46">
          <cell r="F46" t="str">
            <v>VIGILANTE ARMADO - 12X36 NOTURNO</v>
          </cell>
          <cell r="N46">
            <v>30</v>
          </cell>
          <cell r="P46">
            <v>15</v>
          </cell>
          <cell r="AA46">
            <v>329.8</v>
          </cell>
          <cell r="AL46">
            <v>3.87</v>
          </cell>
        </row>
        <row r="47">
          <cell r="F47" t="str">
            <v>VIGILANTE ARMADO - 12X36 DIURNO</v>
          </cell>
          <cell r="N47">
            <v>25</v>
          </cell>
          <cell r="P47">
            <v>10</v>
          </cell>
          <cell r="AA47">
            <v>219.87</v>
          </cell>
          <cell r="AL47">
            <v>0</v>
          </cell>
        </row>
        <row r="48">
          <cell r="F48" t="str">
            <v>VIGILANTE ARMADO - 12X36 DIURNO</v>
          </cell>
          <cell r="N48">
            <v>1</v>
          </cell>
          <cell r="P48">
            <v>1</v>
          </cell>
          <cell r="AA48">
            <v>21.99</v>
          </cell>
          <cell r="AL48">
            <v>0</v>
          </cell>
        </row>
        <row r="49">
          <cell r="F49" t="str">
            <v>VIGILANTE ARMADO - 12X36 DIURNO</v>
          </cell>
          <cell r="N49">
            <v>4</v>
          </cell>
          <cell r="P49">
            <v>4</v>
          </cell>
          <cell r="AA49">
            <v>87.95</v>
          </cell>
          <cell r="AL49">
            <v>110.12</v>
          </cell>
        </row>
        <row r="50">
          <cell r="F50" t="str">
            <v>VIGILANTE ARMADO - 12X36 DIURNO</v>
          </cell>
          <cell r="N50">
            <v>10</v>
          </cell>
          <cell r="P50">
            <v>5</v>
          </cell>
          <cell r="AA50">
            <v>109.93</v>
          </cell>
          <cell r="AL50">
            <v>0</v>
          </cell>
        </row>
        <row r="51">
          <cell r="F51" t="str">
            <v>VIGILANTE ARMADO - 12X36 DIURNO</v>
          </cell>
          <cell r="N51">
            <v>20</v>
          </cell>
          <cell r="P51">
            <v>10</v>
          </cell>
          <cell r="AA51">
            <v>219.87</v>
          </cell>
          <cell r="AL51">
            <v>231.58</v>
          </cell>
        </row>
        <row r="52">
          <cell r="F52" t="str">
            <v>VIGILANTE ARMADO - 12X36 NOTURNO</v>
          </cell>
          <cell r="N52">
            <v>30</v>
          </cell>
          <cell r="P52">
            <v>15</v>
          </cell>
          <cell r="AA52">
            <v>329.8</v>
          </cell>
          <cell r="AL52">
            <v>0</v>
          </cell>
        </row>
        <row r="53">
          <cell r="F53" t="str">
            <v>VIGILANTE ARMADO - 220 H</v>
          </cell>
          <cell r="N53">
            <v>7</v>
          </cell>
          <cell r="P53">
            <v>5</v>
          </cell>
          <cell r="AA53">
            <v>109.93</v>
          </cell>
          <cell r="AL53">
            <v>52.4</v>
          </cell>
        </row>
        <row r="54">
          <cell r="F54" t="str">
            <v>VIGILANTE ARMADO - 220 H</v>
          </cell>
          <cell r="N54">
            <v>23</v>
          </cell>
          <cell r="P54">
            <v>13</v>
          </cell>
          <cell r="AA54">
            <v>285.83</v>
          </cell>
          <cell r="AL54">
            <v>16.47</v>
          </cell>
        </row>
        <row r="55">
          <cell r="F55" t="str">
            <v>VIGILANTE ARMADO - 12X36 NOTURNO</v>
          </cell>
          <cell r="N55">
            <v>26</v>
          </cell>
          <cell r="P55">
            <v>11</v>
          </cell>
          <cell r="AA55">
            <v>241.86</v>
          </cell>
          <cell r="AL55">
            <v>0</v>
          </cell>
        </row>
        <row r="56">
          <cell r="F56" t="str">
            <v>VIGILANTE ARMADO - 12X36 NOTURNO</v>
          </cell>
          <cell r="N56">
            <v>3</v>
          </cell>
          <cell r="P56">
            <v>3</v>
          </cell>
          <cell r="AA56">
            <v>65.959999999999994</v>
          </cell>
          <cell r="AL56">
            <v>0</v>
          </cell>
        </row>
        <row r="57">
          <cell r="F57" t="str">
            <v>VIGILANTE ARMADO - 12X36 NOTURNO</v>
          </cell>
          <cell r="N57">
            <v>1</v>
          </cell>
          <cell r="P57">
            <v>1</v>
          </cell>
          <cell r="AA57">
            <v>21.99</v>
          </cell>
          <cell r="AL57">
            <v>31.33</v>
          </cell>
        </row>
        <row r="58">
          <cell r="F58" t="str">
            <v>VIGILANTE ARMADO - 12X36 DIURNO</v>
          </cell>
          <cell r="N58">
            <v>30</v>
          </cell>
          <cell r="P58">
            <v>15</v>
          </cell>
          <cell r="AA58">
            <v>329.8</v>
          </cell>
          <cell r="AL58">
            <v>0</v>
          </cell>
        </row>
        <row r="59">
          <cell r="F59" t="str">
            <v>VIGILANTE ARMADO - 12X36 NOTURNO</v>
          </cell>
          <cell r="N59">
            <v>30</v>
          </cell>
          <cell r="P59">
            <v>15</v>
          </cell>
          <cell r="AA59">
            <v>329.8</v>
          </cell>
          <cell r="AL59">
            <v>282.87</v>
          </cell>
        </row>
        <row r="60">
          <cell r="F60" t="str">
            <v>VIGILANTE ARMADO - 12X36 DIURNO</v>
          </cell>
          <cell r="N60">
            <v>30</v>
          </cell>
          <cell r="P60">
            <v>15</v>
          </cell>
          <cell r="AA60">
            <v>329.8</v>
          </cell>
          <cell r="AL60">
            <v>0</v>
          </cell>
        </row>
        <row r="61">
          <cell r="F61" t="str">
            <v>VIGILANTE ARMADO - 12X36 NOTURNO</v>
          </cell>
          <cell r="N61">
            <v>30</v>
          </cell>
          <cell r="P61">
            <v>15</v>
          </cell>
          <cell r="AA61">
            <v>329.8</v>
          </cell>
          <cell r="AL61">
            <v>252.87</v>
          </cell>
        </row>
        <row r="62">
          <cell r="F62" t="str">
            <v>VIGILANTE ARMADO - 12X36 NOTURNO</v>
          </cell>
          <cell r="N62">
            <v>30</v>
          </cell>
          <cell r="P62">
            <v>15</v>
          </cell>
          <cell r="AA62">
            <v>329.8</v>
          </cell>
          <cell r="AL62">
            <v>3.87</v>
          </cell>
        </row>
        <row r="63">
          <cell r="F63" t="str">
            <v>VIGILANTE ARMADO - 12X36 DIURNO</v>
          </cell>
          <cell r="N63">
            <v>28</v>
          </cell>
          <cell r="P63">
            <v>14</v>
          </cell>
          <cell r="AA63">
            <v>307.82</v>
          </cell>
          <cell r="AL63">
            <v>0</v>
          </cell>
        </row>
        <row r="64">
          <cell r="F64" t="str">
            <v>VIGILANTE ARMADO - 12X36 DIURNO</v>
          </cell>
          <cell r="N64">
            <v>1</v>
          </cell>
          <cell r="P64">
            <v>1</v>
          </cell>
          <cell r="AA64">
            <v>23.43</v>
          </cell>
          <cell r="AL64">
            <v>0</v>
          </cell>
        </row>
        <row r="65">
          <cell r="F65" t="str">
            <v>VIGILANTE ARMADO - 12X36 DIURNO</v>
          </cell>
          <cell r="N65">
            <v>0</v>
          </cell>
          <cell r="P65">
            <v>0</v>
          </cell>
          <cell r="AA65">
            <v>0</v>
          </cell>
          <cell r="AL65">
            <v>0</v>
          </cell>
        </row>
        <row r="66">
          <cell r="F66" t="str">
            <v>VIGILANTE ARMADO - 12X36 DIURNO</v>
          </cell>
          <cell r="N66">
            <v>23</v>
          </cell>
          <cell r="P66">
            <v>10</v>
          </cell>
          <cell r="AA66">
            <v>219.87</v>
          </cell>
          <cell r="AL66">
            <v>0</v>
          </cell>
        </row>
        <row r="67">
          <cell r="F67" t="str">
            <v>VIGILANTE ARMADO - 12X36 DIURNO</v>
          </cell>
          <cell r="N67">
            <v>1</v>
          </cell>
          <cell r="P67">
            <v>1</v>
          </cell>
          <cell r="AA67">
            <v>21.99</v>
          </cell>
          <cell r="AL67">
            <v>0</v>
          </cell>
        </row>
        <row r="68">
          <cell r="F68" t="str">
            <v>VIGILANTE ARMADO - 12X36 DIURNO</v>
          </cell>
          <cell r="N68">
            <v>1</v>
          </cell>
          <cell r="P68">
            <v>1</v>
          </cell>
          <cell r="AA68">
            <v>21.99</v>
          </cell>
          <cell r="AL68">
            <v>26.83</v>
          </cell>
        </row>
        <row r="69">
          <cell r="F69" t="str">
            <v>VIGILANTE ARMADO - 12X36 DIURNO</v>
          </cell>
          <cell r="N69">
            <v>5</v>
          </cell>
          <cell r="P69">
            <v>3</v>
          </cell>
          <cell r="AA69">
            <v>65.959999999999994</v>
          </cell>
          <cell r="AL69">
            <v>32.14</v>
          </cell>
        </row>
        <row r="70">
          <cell r="F70" t="str">
            <v>VIGILANTE ARMADO - 220 H</v>
          </cell>
          <cell r="N70">
            <v>30</v>
          </cell>
          <cell r="P70">
            <v>18</v>
          </cell>
          <cell r="AA70">
            <v>395.77</v>
          </cell>
          <cell r="AL70">
            <v>144.47</v>
          </cell>
        </row>
        <row r="71">
          <cell r="F71" t="str">
            <v>VIGILANTE ARMADO - 12X36 NOTURNO</v>
          </cell>
          <cell r="N71">
            <v>30</v>
          </cell>
          <cell r="P71">
            <v>15</v>
          </cell>
          <cell r="AA71">
            <v>329.8</v>
          </cell>
          <cell r="AL71">
            <v>0</v>
          </cell>
        </row>
        <row r="72">
          <cell r="F72" t="str">
            <v>VIGILANTE ARMADO - 12X36 DIURNO</v>
          </cell>
          <cell r="N72">
            <v>30</v>
          </cell>
          <cell r="P72">
            <v>15</v>
          </cell>
          <cell r="AA72">
            <v>329.8</v>
          </cell>
          <cell r="AL72">
            <v>0</v>
          </cell>
        </row>
        <row r="73">
          <cell r="F73" t="str">
            <v>VIGILANTE ARMADO - 12X36 - DIURNO</v>
          </cell>
          <cell r="N73">
            <v>5</v>
          </cell>
          <cell r="P73">
            <v>0</v>
          </cell>
          <cell r="AA73">
            <v>0</v>
          </cell>
          <cell r="AL73">
            <v>0</v>
          </cell>
        </row>
        <row r="74">
          <cell r="F74" t="str">
            <v>VIGILANTE ARMADO - 12X36 DIURNO</v>
          </cell>
          <cell r="N74">
            <v>25</v>
          </cell>
          <cell r="P74">
            <v>13</v>
          </cell>
          <cell r="AA74">
            <v>285.83</v>
          </cell>
          <cell r="AL74">
            <v>0</v>
          </cell>
        </row>
        <row r="75">
          <cell r="F75" t="str">
            <v>VIGILANTE ARMADO - 12X36 NOTURNO</v>
          </cell>
          <cell r="N75">
            <v>30</v>
          </cell>
          <cell r="P75">
            <v>15</v>
          </cell>
          <cell r="AA75">
            <v>329.8</v>
          </cell>
          <cell r="AL75">
            <v>219.87</v>
          </cell>
        </row>
        <row r="76">
          <cell r="F76" t="str">
            <v>VIGILANTE ARMADO - 12X36 NOTURNO</v>
          </cell>
          <cell r="N76">
            <v>30</v>
          </cell>
          <cell r="P76">
            <v>15</v>
          </cell>
          <cell r="AA76">
            <v>329.8</v>
          </cell>
          <cell r="AL76">
            <v>0</v>
          </cell>
        </row>
        <row r="77">
          <cell r="F77" t="str">
            <v>VIGILANTE ARMADO - 12X36 DIURNO</v>
          </cell>
          <cell r="N77">
            <v>4</v>
          </cell>
          <cell r="P77">
            <v>2</v>
          </cell>
          <cell r="AA77">
            <v>43.97</v>
          </cell>
          <cell r="AL77">
            <v>0</v>
          </cell>
        </row>
        <row r="78">
          <cell r="F78" t="str">
            <v>VIGILANTE ARMADO - 12X36 DIURNO</v>
          </cell>
          <cell r="N78">
            <v>26</v>
          </cell>
          <cell r="P78">
            <v>13</v>
          </cell>
          <cell r="AA78">
            <v>285.83</v>
          </cell>
          <cell r="AL78">
            <v>0</v>
          </cell>
        </row>
        <row r="79">
          <cell r="F79" t="str">
            <v>VIGILANTE ARMADO - 12X36 NOTURNO</v>
          </cell>
          <cell r="N79">
            <v>28</v>
          </cell>
          <cell r="P79">
            <v>13</v>
          </cell>
          <cell r="AA79">
            <v>285.83</v>
          </cell>
          <cell r="AL79">
            <v>0</v>
          </cell>
        </row>
        <row r="80">
          <cell r="F80" t="str">
            <v>VIGILANTE ARMADO - 12X36 NOTURNO</v>
          </cell>
          <cell r="N80">
            <v>2</v>
          </cell>
          <cell r="P80">
            <v>2</v>
          </cell>
          <cell r="AA80">
            <v>43.97</v>
          </cell>
          <cell r="AL80">
            <v>0</v>
          </cell>
        </row>
        <row r="81">
          <cell r="F81" t="str">
            <v>VIGILANTE ARMADO - 220 H</v>
          </cell>
          <cell r="N81">
            <v>5</v>
          </cell>
          <cell r="P81">
            <v>0</v>
          </cell>
          <cell r="AA81">
            <v>0</v>
          </cell>
          <cell r="AL81">
            <v>0</v>
          </cell>
        </row>
        <row r="82">
          <cell r="F82" t="str">
            <v>VIGILANTE ARMADO - 220 H</v>
          </cell>
          <cell r="N82">
            <v>25</v>
          </cell>
          <cell r="P82">
            <v>18</v>
          </cell>
          <cell r="AA82">
            <v>395.77</v>
          </cell>
          <cell r="AL82">
            <v>281.32</v>
          </cell>
        </row>
        <row r="83">
          <cell r="F83" t="str">
            <v>VIGILANTE ARMADO - 12X36 DIURNO</v>
          </cell>
          <cell r="N83">
            <v>30</v>
          </cell>
          <cell r="P83">
            <v>15</v>
          </cell>
          <cell r="AA83">
            <v>329.8</v>
          </cell>
          <cell r="AL83">
            <v>0</v>
          </cell>
        </row>
        <row r="84">
          <cell r="F84" t="str">
            <v>VIGILANTE ARMADO - 12X36 DIURNO</v>
          </cell>
          <cell r="N84">
            <v>29</v>
          </cell>
          <cell r="P84">
            <v>15</v>
          </cell>
          <cell r="AA84">
            <v>329.8</v>
          </cell>
          <cell r="AL84">
            <v>0</v>
          </cell>
        </row>
        <row r="85">
          <cell r="F85" t="str">
            <v>VIGILANTE ARMADO - 12X36 DIURNO</v>
          </cell>
          <cell r="N85">
            <v>1</v>
          </cell>
          <cell r="P85">
            <v>0</v>
          </cell>
          <cell r="AA85">
            <v>0</v>
          </cell>
          <cell r="AL85">
            <v>0</v>
          </cell>
        </row>
        <row r="86">
          <cell r="F86" t="str">
            <v>VIGILANTE ARMADO - 220 H</v>
          </cell>
          <cell r="N86">
            <v>30</v>
          </cell>
          <cell r="P86">
            <v>18</v>
          </cell>
          <cell r="AA86">
            <v>395.77</v>
          </cell>
          <cell r="AL86">
            <v>0</v>
          </cell>
        </row>
        <row r="87">
          <cell r="F87" t="str">
            <v>VIGILANTE ARMADO - 12X36 DIURNO</v>
          </cell>
          <cell r="N87">
            <v>30</v>
          </cell>
          <cell r="P87">
            <v>15</v>
          </cell>
          <cell r="AA87">
            <v>329.8</v>
          </cell>
          <cell r="AL87">
            <v>0</v>
          </cell>
        </row>
        <row r="88">
          <cell r="F88" t="str">
            <v>VIGILANTE ARMADO - 12X36 DIURNO</v>
          </cell>
          <cell r="N88">
            <v>15</v>
          </cell>
          <cell r="P88">
            <v>7</v>
          </cell>
          <cell r="AA88">
            <v>153.91</v>
          </cell>
          <cell r="AL88">
            <v>0</v>
          </cell>
        </row>
        <row r="89">
          <cell r="F89" t="str">
            <v>VIGILANTE ARMADO - 12X36 DIURNO</v>
          </cell>
          <cell r="N89">
            <v>15</v>
          </cell>
          <cell r="P89">
            <v>8</v>
          </cell>
          <cell r="AA89">
            <v>175.9</v>
          </cell>
          <cell r="AL89">
            <v>0</v>
          </cell>
        </row>
        <row r="90">
          <cell r="F90" t="str">
            <v>VIGILANTE ARMADO - 220 H</v>
          </cell>
          <cell r="N90">
            <v>30</v>
          </cell>
          <cell r="P90">
            <v>18</v>
          </cell>
          <cell r="AA90">
            <v>395.77</v>
          </cell>
          <cell r="AL90">
            <v>0</v>
          </cell>
        </row>
        <row r="91">
          <cell r="F91" t="str">
            <v>VIGILANTE ARMADO - 220 H</v>
          </cell>
          <cell r="N91">
            <v>5</v>
          </cell>
          <cell r="P91">
            <v>0</v>
          </cell>
          <cell r="AA91">
            <v>0</v>
          </cell>
          <cell r="AL91">
            <v>0</v>
          </cell>
        </row>
        <row r="92">
          <cell r="F92" t="str">
            <v>VIGILANTE ARMADO - 220 H</v>
          </cell>
          <cell r="N92">
            <v>25</v>
          </cell>
          <cell r="P92">
            <v>18</v>
          </cell>
          <cell r="AA92">
            <v>395.77</v>
          </cell>
          <cell r="AL92">
            <v>0</v>
          </cell>
        </row>
        <row r="93">
          <cell r="F93" t="str">
            <v>VIGILANTE ARMADO - 220 H</v>
          </cell>
          <cell r="N93">
            <v>30</v>
          </cell>
          <cell r="P93">
            <v>18</v>
          </cell>
          <cell r="AA93">
            <v>395.77</v>
          </cell>
          <cell r="AL93">
            <v>0</v>
          </cell>
        </row>
        <row r="94">
          <cell r="F94" t="str">
            <v>VIGILANTE ARMADO - 12X36 NOTURNO</v>
          </cell>
          <cell r="N94">
            <v>27</v>
          </cell>
          <cell r="P94">
            <v>12</v>
          </cell>
          <cell r="AA94">
            <v>263.83999999999997</v>
          </cell>
          <cell r="AL94">
            <v>0</v>
          </cell>
        </row>
        <row r="95">
          <cell r="F95" t="str">
            <v>VIGILANTE ARMADO - 12X36 NOTURNO</v>
          </cell>
          <cell r="N95">
            <v>3</v>
          </cell>
          <cell r="P95">
            <v>3</v>
          </cell>
          <cell r="AA95">
            <v>65.959999999999994</v>
          </cell>
          <cell r="AL95">
            <v>0</v>
          </cell>
        </row>
        <row r="96">
          <cell r="F96" t="str">
            <v>VIGILANTE ARMADO - 12X36 NOTURNO</v>
          </cell>
          <cell r="N96">
            <v>30</v>
          </cell>
          <cell r="P96">
            <v>15</v>
          </cell>
          <cell r="AA96">
            <v>329.8</v>
          </cell>
          <cell r="AL96">
            <v>0</v>
          </cell>
        </row>
        <row r="97">
          <cell r="F97" t="str">
            <v>VIGILANTE ARMADO - 12X36 DIURNO</v>
          </cell>
          <cell r="N97">
            <v>26</v>
          </cell>
          <cell r="P97">
            <v>12</v>
          </cell>
          <cell r="AA97">
            <v>263.83999999999997</v>
          </cell>
          <cell r="AL97">
            <v>39.950000000000003</v>
          </cell>
        </row>
        <row r="98">
          <cell r="F98" t="str">
            <v>VIGILANTE ARMADO - 12X36 DIURNO</v>
          </cell>
          <cell r="N98">
            <v>2</v>
          </cell>
          <cell r="P98">
            <v>1</v>
          </cell>
          <cell r="AA98">
            <v>21.99</v>
          </cell>
          <cell r="AL98">
            <v>0</v>
          </cell>
        </row>
        <row r="99">
          <cell r="F99" t="str">
            <v>VIGILANTE ARMADO - 12X36 DIURNO</v>
          </cell>
          <cell r="N99">
            <v>1</v>
          </cell>
          <cell r="P99">
            <v>1</v>
          </cell>
          <cell r="AA99">
            <v>21.99</v>
          </cell>
          <cell r="AL99">
            <v>0</v>
          </cell>
        </row>
        <row r="100">
          <cell r="F100" t="str">
            <v>VIGILANTE ARMADO - 12X36 DIURNO</v>
          </cell>
          <cell r="N100">
            <v>1</v>
          </cell>
          <cell r="P100">
            <v>1</v>
          </cell>
          <cell r="AA100">
            <v>21.99</v>
          </cell>
          <cell r="AL100">
            <v>0</v>
          </cell>
        </row>
        <row r="101">
          <cell r="F101" t="str">
            <v>VIGILANTE ARMADO - 12X36 DIURNO</v>
          </cell>
          <cell r="N101">
            <v>30</v>
          </cell>
          <cell r="P101">
            <v>15</v>
          </cell>
          <cell r="AA101">
            <v>329.8</v>
          </cell>
          <cell r="AL101">
            <v>3.87</v>
          </cell>
        </row>
        <row r="102">
          <cell r="F102" t="str">
            <v>VIGILANTE ARMADO - 220 H</v>
          </cell>
          <cell r="N102">
            <v>30</v>
          </cell>
          <cell r="P102">
            <v>18</v>
          </cell>
          <cell r="AA102">
            <v>395.77</v>
          </cell>
          <cell r="AL102">
            <v>0</v>
          </cell>
        </row>
        <row r="103">
          <cell r="F103" t="str">
            <v>VIGILANTE ARMADO - 12X36 NOTURNO</v>
          </cell>
          <cell r="N103">
            <v>30</v>
          </cell>
          <cell r="P103">
            <v>15</v>
          </cell>
          <cell r="AA103">
            <v>329.8</v>
          </cell>
          <cell r="AL103">
            <v>0</v>
          </cell>
        </row>
        <row r="104">
          <cell r="F104" t="str">
            <v>VIGILANTE ARMADO - 12X36 NOTURNO</v>
          </cell>
          <cell r="N104">
            <v>30</v>
          </cell>
          <cell r="P104">
            <v>15</v>
          </cell>
          <cell r="AA104">
            <v>329.8</v>
          </cell>
          <cell r="AL104">
            <v>0</v>
          </cell>
        </row>
        <row r="105">
          <cell r="F105" t="str">
            <v>VIGILANTE ARMADO - 12X36 DIURNO</v>
          </cell>
          <cell r="N105">
            <v>30</v>
          </cell>
          <cell r="P105">
            <v>15</v>
          </cell>
          <cell r="AA105">
            <v>329.8</v>
          </cell>
          <cell r="AL105">
            <v>0</v>
          </cell>
        </row>
        <row r="106">
          <cell r="F106" t="str">
            <v>VIGILANTE ARMADO - 12X36 DIURNO</v>
          </cell>
          <cell r="N106">
            <v>30</v>
          </cell>
          <cell r="P106">
            <v>15</v>
          </cell>
          <cell r="AA106">
            <v>329.8</v>
          </cell>
          <cell r="AL106">
            <v>0</v>
          </cell>
        </row>
        <row r="107">
          <cell r="F107" t="str">
            <v>VIGILANTE ARMADO - 220 H</v>
          </cell>
          <cell r="N107">
            <v>25</v>
          </cell>
          <cell r="P107">
            <v>13</v>
          </cell>
          <cell r="AA107">
            <v>285.83</v>
          </cell>
          <cell r="AL107">
            <v>0</v>
          </cell>
        </row>
        <row r="108">
          <cell r="F108" t="str">
            <v>VIGILANTE ARMADO - 220 H</v>
          </cell>
          <cell r="N108">
            <v>5</v>
          </cell>
          <cell r="P108">
            <v>5</v>
          </cell>
          <cell r="AA108">
            <v>109.93</v>
          </cell>
          <cell r="AL108">
            <v>0</v>
          </cell>
        </row>
        <row r="109">
          <cell r="F109" t="str">
            <v>VIGILANTE ARMADO - 220 H</v>
          </cell>
          <cell r="N109">
            <v>30</v>
          </cell>
          <cell r="P109">
            <v>18</v>
          </cell>
          <cell r="AA109">
            <v>395.77</v>
          </cell>
          <cell r="AL109">
            <v>0</v>
          </cell>
        </row>
        <row r="110">
          <cell r="F110" t="str">
            <v>VIGILANTE ARMADO - 220 H</v>
          </cell>
          <cell r="N110">
            <v>30</v>
          </cell>
          <cell r="P110">
            <v>18</v>
          </cell>
          <cell r="AA110">
            <v>395.77</v>
          </cell>
          <cell r="AL110">
            <v>0</v>
          </cell>
        </row>
        <row r="111">
          <cell r="F111" t="str">
            <v>VIGILANTE ARMADO - 12X36 DIURNO</v>
          </cell>
          <cell r="N111">
            <v>30</v>
          </cell>
          <cell r="P111">
            <v>15</v>
          </cell>
          <cell r="AA111">
            <v>329.8</v>
          </cell>
          <cell r="AL111">
            <v>0</v>
          </cell>
        </row>
        <row r="112">
          <cell r="F112" t="str">
            <v>VIGILANTE ARMADO - 12X36 NOTURNO</v>
          </cell>
          <cell r="N112">
            <v>30</v>
          </cell>
          <cell r="P112">
            <v>15</v>
          </cell>
          <cell r="AA112">
            <v>329.8</v>
          </cell>
          <cell r="AL112">
            <v>0</v>
          </cell>
        </row>
        <row r="113">
          <cell r="F113" t="str">
            <v>VIGILANTE ARMADO - 12X36 DIURNO</v>
          </cell>
          <cell r="N113">
            <v>30</v>
          </cell>
          <cell r="P113">
            <v>15</v>
          </cell>
          <cell r="AA113">
            <v>329.8</v>
          </cell>
          <cell r="AL113">
            <v>0</v>
          </cell>
        </row>
        <row r="114">
          <cell r="F114" t="str">
            <v>VIGILANTE ARMADO - 12X36 NOTURNO</v>
          </cell>
          <cell r="N114">
            <v>30</v>
          </cell>
          <cell r="P114">
            <v>15</v>
          </cell>
          <cell r="AA114">
            <v>329.8</v>
          </cell>
          <cell r="AL114">
            <v>0</v>
          </cell>
        </row>
        <row r="115">
          <cell r="F115" t="str">
            <v>VIGILANTE ARMADO - 220 H</v>
          </cell>
          <cell r="N115">
            <v>30</v>
          </cell>
          <cell r="P115">
            <v>18</v>
          </cell>
          <cell r="AA115">
            <v>395.77</v>
          </cell>
          <cell r="AL115">
            <v>0</v>
          </cell>
        </row>
        <row r="116">
          <cell r="F116" t="str">
            <v>VIGILANTE ARMADO - 220 H</v>
          </cell>
          <cell r="N116">
            <v>30</v>
          </cell>
          <cell r="P116">
            <v>18</v>
          </cell>
          <cell r="AA116">
            <v>395.77</v>
          </cell>
          <cell r="AL116">
            <v>0</v>
          </cell>
        </row>
        <row r="117">
          <cell r="F117" t="str">
            <v>VIGILANTE ARMADO - 220 H</v>
          </cell>
          <cell r="N117">
            <v>0</v>
          </cell>
          <cell r="P117">
            <v>0</v>
          </cell>
          <cell r="AA117">
            <v>0</v>
          </cell>
          <cell r="AL117">
            <v>0</v>
          </cell>
        </row>
        <row r="118">
          <cell r="F118" t="str">
            <v>VIGILANTE ARMADO - 220 H</v>
          </cell>
          <cell r="N118">
            <v>30</v>
          </cell>
          <cell r="P118">
            <v>18</v>
          </cell>
          <cell r="AA118">
            <v>395.77</v>
          </cell>
          <cell r="AL118">
            <v>0</v>
          </cell>
        </row>
        <row r="119">
          <cell r="F119" t="str">
            <v>VIGILANTE ARMADO - 12X36 DIURNO</v>
          </cell>
          <cell r="N119">
            <v>30</v>
          </cell>
          <cell r="P119">
            <v>15</v>
          </cell>
          <cell r="AA119">
            <v>329.8</v>
          </cell>
          <cell r="AL119">
            <v>0</v>
          </cell>
        </row>
        <row r="120">
          <cell r="F120" t="str">
            <v>VIGILANTE ARMADO - 12X36 DIURNO</v>
          </cell>
          <cell r="N120">
            <v>30</v>
          </cell>
          <cell r="P120">
            <v>15</v>
          </cell>
          <cell r="AA120">
            <v>329.8</v>
          </cell>
          <cell r="AL120">
            <v>0</v>
          </cell>
        </row>
        <row r="121">
          <cell r="F121" t="str">
            <v>VIGILANTE ARMADO - 12X36 NOTURNO</v>
          </cell>
          <cell r="N121">
            <v>30</v>
          </cell>
          <cell r="P121">
            <v>15</v>
          </cell>
          <cell r="AA121">
            <v>329.8</v>
          </cell>
          <cell r="AL121">
            <v>0</v>
          </cell>
        </row>
        <row r="122">
          <cell r="F122" t="str">
            <v>VIGILANTE ARMADO - 12X36 NOTURNO</v>
          </cell>
          <cell r="N122">
            <v>30</v>
          </cell>
          <cell r="P122">
            <v>15</v>
          </cell>
          <cell r="AA122">
            <v>329.8</v>
          </cell>
          <cell r="AL122">
            <v>0</v>
          </cell>
        </row>
        <row r="123">
          <cell r="F123" t="str">
            <v>VIGILANTE ARMADO - 220 H</v>
          </cell>
          <cell r="N123">
            <v>19</v>
          </cell>
          <cell r="P123">
            <v>9</v>
          </cell>
          <cell r="AA123">
            <v>197.88</v>
          </cell>
          <cell r="AL123">
            <v>0</v>
          </cell>
        </row>
        <row r="124">
          <cell r="F124" t="str">
            <v>VIGILANTE ARMADO - 220 H</v>
          </cell>
          <cell r="N124">
            <v>11</v>
          </cell>
          <cell r="P124">
            <v>9</v>
          </cell>
          <cell r="AA124">
            <v>197.88</v>
          </cell>
          <cell r="AL124">
            <v>0</v>
          </cell>
        </row>
        <row r="125">
          <cell r="F125" t="str">
            <v>VIGILANTE ARMADO - 220 H</v>
          </cell>
          <cell r="N125">
            <v>30</v>
          </cell>
          <cell r="P125">
            <v>18</v>
          </cell>
          <cell r="AA125">
            <v>395.77</v>
          </cell>
          <cell r="AL125">
            <v>0</v>
          </cell>
        </row>
        <row r="126">
          <cell r="F126" t="str">
            <v>VIGILANTE ARMADO - 220 H</v>
          </cell>
          <cell r="N126">
            <v>30</v>
          </cell>
          <cell r="P126">
            <v>18</v>
          </cell>
          <cell r="AA126">
            <v>395.77</v>
          </cell>
          <cell r="AL126">
            <v>0</v>
          </cell>
        </row>
        <row r="127">
          <cell r="F127" t="str">
            <v>VIGILANTE ARMADO - 220 H</v>
          </cell>
          <cell r="N127">
            <v>30</v>
          </cell>
          <cell r="P127">
            <v>18</v>
          </cell>
          <cell r="AA127">
            <v>395.77</v>
          </cell>
          <cell r="AL127">
            <v>0</v>
          </cell>
        </row>
        <row r="128">
          <cell r="F128" t="str">
            <v>VIGILANTE ARMADO - 220 H</v>
          </cell>
          <cell r="N128">
            <v>30</v>
          </cell>
          <cell r="P128">
            <v>18</v>
          </cell>
          <cell r="AA128">
            <v>395.77</v>
          </cell>
          <cell r="AL128">
            <v>0</v>
          </cell>
        </row>
        <row r="129">
          <cell r="F129" t="str">
            <v>VIGILANTE ARMADO - 12X36 NOTURNO</v>
          </cell>
          <cell r="N129">
            <v>10</v>
          </cell>
          <cell r="P129">
            <v>5</v>
          </cell>
          <cell r="AA129">
            <v>109.93</v>
          </cell>
          <cell r="AL129">
            <v>0</v>
          </cell>
        </row>
        <row r="130">
          <cell r="F130" t="str">
            <v>VIGILANTE ARMADO - 12X36 NOTURNO</v>
          </cell>
          <cell r="N130">
            <v>20</v>
          </cell>
          <cell r="P130">
            <v>13</v>
          </cell>
          <cell r="AA130">
            <v>285.83</v>
          </cell>
          <cell r="AL130">
            <v>0</v>
          </cell>
        </row>
        <row r="131">
          <cell r="F131" t="str">
            <v>VIGILANTE ARMADO - 12X36 DIURNO</v>
          </cell>
          <cell r="N131">
            <v>30</v>
          </cell>
          <cell r="P131">
            <v>15</v>
          </cell>
          <cell r="AA131">
            <v>329.8</v>
          </cell>
          <cell r="AL131">
            <v>0</v>
          </cell>
        </row>
        <row r="132">
          <cell r="F132" t="str">
            <v>VIGILANTE ARMADO - 12X36 NOTURNO</v>
          </cell>
          <cell r="N132">
            <v>30</v>
          </cell>
          <cell r="P132">
            <v>15</v>
          </cell>
          <cell r="AA132">
            <v>329.8</v>
          </cell>
          <cell r="AL132">
            <v>0</v>
          </cell>
        </row>
        <row r="133">
          <cell r="F133" t="str">
            <v>VIGILANTE ARMADO - 12X36 DIURNO</v>
          </cell>
          <cell r="N133">
            <v>30</v>
          </cell>
          <cell r="P133">
            <v>15</v>
          </cell>
          <cell r="AA133">
            <v>329.8</v>
          </cell>
          <cell r="AL133">
            <v>0</v>
          </cell>
        </row>
        <row r="134">
          <cell r="F134" t="str">
            <v>VIGILANTE ARMADO - 220 H</v>
          </cell>
          <cell r="N134">
            <v>30</v>
          </cell>
          <cell r="P134">
            <v>18</v>
          </cell>
          <cell r="AA134">
            <v>395.77</v>
          </cell>
          <cell r="AL134">
            <v>0</v>
          </cell>
        </row>
        <row r="135">
          <cell r="F135" t="str">
            <v>VIGILANTE ARMADO - 220 H</v>
          </cell>
          <cell r="N135">
            <v>30</v>
          </cell>
          <cell r="P135">
            <v>15</v>
          </cell>
          <cell r="AA135">
            <v>329.8</v>
          </cell>
          <cell r="AL135">
            <v>0</v>
          </cell>
        </row>
        <row r="136">
          <cell r="F136" t="str">
            <v>VIGILANTE ARMADO - 220 H</v>
          </cell>
          <cell r="N136">
            <v>25</v>
          </cell>
          <cell r="P136">
            <v>18</v>
          </cell>
          <cell r="AA136">
            <v>395.77</v>
          </cell>
          <cell r="AL136">
            <v>0</v>
          </cell>
        </row>
        <row r="137">
          <cell r="F137" t="str">
            <v>VIGILANTE ARMADO - 220 H</v>
          </cell>
          <cell r="N137">
            <v>19</v>
          </cell>
          <cell r="P137">
            <v>9</v>
          </cell>
          <cell r="AA137">
            <v>197.88</v>
          </cell>
          <cell r="AL137">
            <v>0</v>
          </cell>
        </row>
        <row r="138">
          <cell r="F138" t="str">
            <v>VIGILANTE ARMADO - 220 H</v>
          </cell>
          <cell r="N138">
            <v>11</v>
          </cell>
          <cell r="P138">
            <v>9</v>
          </cell>
          <cell r="AA138">
            <v>197.88</v>
          </cell>
          <cell r="AL138">
            <v>0</v>
          </cell>
        </row>
        <row r="139">
          <cell r="F139" t="str">
            <v>VIGILANTE ARMADO - 220 H</v>
          </cell>
          <cell r="N139">
            <v>30</v>
          </cell>
          <cell r="P139">
            <v>18</v>
          </cell>
          <cell r="AA139">
            <v>395.77</v>
          </cell>
          <cell r="AL139">
            <v>0</v>
          </cell>
        </row>
        <row r="140">
          <cell r="F140" t="str">
            <v>VIGILANTE ARMADO - 12X36 NOTURNO</v>
          </cell>
          <cell r="N140">
            <v>30</v>
          </cell>
          <cell r="P140">
            <v>15</v>
          </cell>
          <cell r="AA140">
            <v>329.8</v>
          </cell>
          <cell r="AL140">
            <v>0</v>
          </cell>
        </row>
        <row r="141">
          <cell r="F141" t="str">
            <v>VIGILANTE ARMADO - 12X36 NOTURNO</v>
          </cell>
          <cell r="N141">
            <v>30</v>
          </cell>
          <cell r="P141">
            <v>15</v>
          </cell>
          <cell r="AA141">
            <v>329.8</v>
          </cell>
          <cell r="AL141">
            <v>0</v>
          </cell>
        </row>
        <row r="142">
          <cell r="F142" t="str">
            <v>VIGILANTE ARMADO - 12X36 DIURNO</v>
          </cell>
          <cell r="N142">
            <v>28</v>
          </cell>
          <cell r="P142">
            <v>13</v>
          </cell>
          <cell r="AA142">
            <v>285.83</v>
          </cell>
          <cell r="AL142">
            <v>0</v>
          </cell>
        </row>
        <row r="143">
          <cell r="F143" t="str">
            <v>VIGILANTE ARMADO - 12X36 DIURNO</v>
          </cell>
          <cell r="N143">
            <v>2</v>
          </cell>
          <cell r="P143">
            <v>2</v>
          </cell>
          <cell r="AA143">
            <v>43.97</v>
          </cell>
          <cell r="AL143">
            <v>0</v>
          </cell>
        </row>
        <row r="144">
          <cell r="F144" t="str">
            <v>VIGILANTE ARMADO - 12X36 DIURNO</v>
          </cell>
          <cell r="N144">
            <v>29</v>
          </cell>
          <cell r="P144">
            <v>14</v>
          </cell>
          <cell r="AA144">
            <v>307.82</v>
          </cell>
          <cell r="AL144">
            <v>0</v>
          </cell>
        </row>
        <row r="145">
          <cell r="F145" t="str">
            <v>VIGILANTE ARMADO - 12X36 DIURNO</v>
          </cell>
          <cell r="N145">
            <v>1</v>
          </cell>
          <cell r="P145">
            <v>1</v>
          </cell>
          <cell r="AA145">
            <v>21.99</v>
          </cell>
          <cell r="AL145">
            <v>0</v>
          </cell>
        </row>
        <row r="146">
          <cell r="F146" t="str">
            <v>VIGILANTE ARMADO - 12X36 DIURNO</v>
          </cell>
          <cell r="N146">
            <v>29</v>
          </cell>
          <cell r="P146">
            <v>14</v>
          </cell>
          <cell r="AA146">
            <v>307.82</v>
          </cell>
          <cell r="AL146">
            <v>0</v>
          </cell>
        </row>
        <row r="147">
          <cell r="F147" t="str">
            <v>VIGILANTE ARMADO - 12X36 DIURNO</v>
          </cell>
          <cell r="N147">
            <v>1</v>
          </cell>
          <cell r="P147">
            <v>1</v>
          </cell>
          <cell r="AA147">
            <v>21.99</v>
          </cell>
          <cell r="AL147">
            <v>26.83</v>
          </cell>
        </row>
        <row r="148">
          <cell r="F148" t="str">
            <v>VIGILANTE ARMADO - 12X36 DIURNO</v>
          </cell>
          <cell r="N148">
            <v>30</v>
          </cell>
          <cell r="P148">
            <v>15</v>
          </cell>
          <cell r="AA148">
            <v>329.8</v>
          </cell>
          <cell r="AL148">
            <v>18.87</v>
          </cell>
        </row>
        <row r="149">
          <cell r="F149" t="str">
            <v>VIGILANTE ARMADO - 220 H</v>
          </cell>
          <cell r="N149">
            <v>30</v>
          </cell>
          <cell r="P149">
            <v>18</v>
          </cell>
          <cell r="AA149">
            <v>395.77</v>
          </cell>
          <cell r="AL149">
            <v>0</v>
          </cell>
        </row>
        <row r="150">
          <cell r="F150" t="str">
            <v>VIGILANTE ARMADO - 12X36 NOTURNO</v>
          </cell>
          <cell r="N150">
            <v>5</v>
          </cell>
          <cell r="P150">
            <v>3</v>
          </cell>
          <cell r="AA150">
            <v>65.959999999999994</v>
          </cell>
          <cell r="AL150">
            <v>0</v>
          </cell>
        </row>
        <row r="151">
          <cell r="F151" t="str">
            <v>VIGILANTE ARMADO - 12X36 NOTURNO</v>
          </cell>
          <cell r="N151">
            <v>2</v>
          </cell>
          <cell r="P151">
            <v>0</v>
          </cell>
          <cell r="AA151">
            <v>0</v>
          </cell>
          <cell r="AL151">
            <v>0</v>
          </cell>
        </row>
        <row r="152">
          <cell r="F152" t="str">
            <v>VIGILANTE ARMADO - 12X36 NOTURNO</v>
          </cell>
          <cell r="N152">
            <v>25</v>
          </cell>
          <cell r="P152">
            <v>12</v>
          </cell>
          <cell r="AA152">
            <v>274.64</v>
          </cell>
          <cell r="AL152">
            <v>0</v>
          </cell>
        </row>
        <row r="153">
          <cell r="F153" t="str">
            <v>VIGILANTE ARMADO - 12X36 NOTURNO</v>
          </cell>
          <cell r="N153">
            <v>30</v>
          </cell>
          <cell r="P153">
            <v>15</v>
          </cell>
          <cell r="AA153">
            <v>329.8</v>
          </cell>
          <cell r="AL153">
            <v>66.87</v>
          </cell>
        </row>
        <row r="154">
          <cell r="F154" t="str">
            <v>VIGILANTE ARMADO - 220 H</v>
          </cell>
          <cell r="N154">
            <v>30</v>
          </cell>
          <cell r="P154">
            <v>18</v>
          </cell>
          <cell r="AA154">
            <v>395.77</v>
          </cell>
          <cell r="AL154">
            <v>0</v>
          </cell>
        </row>
        <row r="155">
          <cell r="F155" t="str">
            <v>VIGILANTE ARMADO - 12X36 DIURNO</v>
          </cell>
          <cell r="N155">
            <v>30</v>
          </cell>
          <cell r="P155">
            <v>15</v>
          </cell>
          <cell r="AA155">
            <v>329.8</v>
          </cell>
          <cell r="AL155">
            <v>0</v>
          </cell>
        </row>
        <row r="156">
          <cell r="F156" t="str">
            <v>VIGILANTE ARMADO - 12X36 NOTURNO</v>
          </cell>
          <cell r="N156">
            <v>30</v>
          </cell>
          <cell r="P156">
            <v>15</v>
          </cell>
          <cell r="AA156">
            <v>329.8</v>
          </cell>
          <cell r="AL156">
            <v>0</v>
          </cell>
        </row>
        <row r="157">
          <cell r="F157" t="str">
            <v>VIGILANTE ARMADO - 12X36 DIURNO</v>
          </cell>
          <cell r="N157">
            <v>30</v>
          </cell>
          <cell r="P157">
            <v>15</v>
          </cell>
          <cell r="AA157">
            <v>329.8</v>
          </cell>
          <cell r="AL157">
            <v>0</v>
          </cell>
        </row>
        <row r="158">
          <cell r="F158" t="str">
            <v>VIGILANTE ARMADO - 12X36 NOTURNO</v>
          </cell>
          <cell r="N158">
            <v>30</v>
          </cell>
          <cell r="P158">
            <v>15</v>
          </cell>
          <cell r="AA158">
            <v>329.8</v>
          </cell>
          <cell r="AL158">
            <v>0</v>
          </cell>
        </row>
        <row r="159">
          <cell r="F159" t="str">
            <v>VIGILANTE ARMADO - 220 H</v>
          </cell>
          <cell r="N159">
            <v>30</v>
          </cell>
          <cell r="P159">
            <v>18</v>
          </cell>
          <cell r="AA159">
            <v>395.77</v>
          </cell>
          <cell r="AL159">
            <v>0</v>
          </cell>
        </row>
        <row r="160">
          <cell r="F160" t="str">
            <v>VIGILANTE ARMADO - 12X36 NOTURNO</v>
          </cell>
          <cell r="N160">
            <v>30</v>
          </cell>
          <cell r="P160">
            <v>15</v>
          </cell>
          <cell r="AA160">
            <v>329.8</v>
          </cell>
          <cell r="AL160">
            <v>0</v>
          </cell>
        </row>
        <row r="161">
          <cell r="F161" t="str">
            <v>VIGILANTE ARMADO - 12X36 DIURNO</v>
          </cell>
          <cell r="N161">
            <v>30</v>
          </cell>
          <cell r="P161">
            <v>15</v>
          </cell>
          <cell r="AA161">
            <v>329.8</v>
          </cell>
          <cell r="AL161">
            <v>0</v>
          </cell>
        </row>
        <row r="162">
          <cell r="F162" t="str">
            <v>VIGILANTE ARMADO - 12X36 DIURNO</v>
          </cell>
          <cell r="N162">
            <v>30</v>
          </cell>
          <cell r="P162">
            <v>15</v>
          </cell>
          <cell r="AA162">
            <v>329.8</v>
          </cell>
          <cell r="AL162">
            <v>0</v>
          </cell>
        </row>
        <row r="163">
          <cell r="F163" t="str">
            <v>VIGILANTE ARMADO - 12X36 NOTURNO</v>
          </cell>
          <cell r="N163">
            <v>29</v>
          </cell>
          <cell r="P163">
            <v>15</v>
          </cell>
          <cell r="AA163">
            <v>329.8</v>
          </cell>
          <cell r="AL163">
            <v>0</v>
          </cell>
        </row>
        <row r="164">
          <cell r="F164" t="str">
            <v>VIGILANTE ARMADO - 12X36 NOTURNO</v>
          </cell>
          <cell r="N164">
            <v>1</v>
          </cell>
          <cell r="P164">
            <v>1</v>
          </cell>
          <cell r="AA164">
            <v>21.99</v>
          </cell>
          <cell r="AL164">
            <v>0</v>
          </cell>
        </row>
        <row r="165">
          <cell r="F165" t="str">
            <v>VIGILANTE ARMADO - 220 H</v>
          </cell>
          <cell r="N165">
            <v>30</v>
          </cell>
          <cell r="P165">
            <v>18</v>
          </cell>
          <cell r="AA165">
            <v>395.77</v>
          </cell>
          <cell r="AL165">
            <v>0</v>
          </cell>
        </row>
        <row r="166">
          <cell r="F166" t="str">
            <v>VIGILANTE ARMADO - 220 H</v>
          </cell>
          <cell r="N166">
            <v>30</v>
          </cell>
          <cell r="P166">
            <v>18</v>
          </cell>
          <cell r="AA166">
            <v>395.77</v>
          </cell>
          <cell r="AL166">
            <v>0</v>
          </cell>
        </row>
        <row r="167">
          <cell r="F167" t="str">
            <v>VIGILANTE ARMADO - 220 H</v>
          </cell>
          <cell r="N167">
            <v>30</v>
          </cell>
          <cell r="P167">
            <v>18</v>
          </cell>
          <cell r="AA167">
            <v>395.77</v>
          </cell>
          <cell r="AL167">
            <v>0</v>
          </cell>
        </row>
        <row r="168">
          <cell r="F168" t="str">
            <v>VIGILANTE ARMADO - 12X36 DIURNO</v>
          </cell>
          <cell r="N168">
            <v>30</v>
          </cell>
          <cell r="P168">
            <v>15</v>
          </cell>
          <cell r="AA168">
            <v>329.8</v>
          </cell>
          <cell r="AL168">
            <v>0</v>
          </cell>
        </row>
        <row r="169">
          <cell r="F169" t="str">
            <v>VIGILANTE ARMADO - 12X36 DIURNO</v>
          </cell>
          <cell r="N169">
            <v>30</v>
          </cell>
          <cell r="P169">
            <v>15</v>
          </cell>
          <cell r="AA169">
            <v>329.8</v>
          </cell>
          <cell r="AL169">
            <v>0</v>
          </cell>
        </row>
        <row r="170">
          <cell r="F170" t="str">
            <v>VIGILANTE ARMADO - 12X36 NOTURNO</v>
          </cell>
          <cell r="N170">
            <v>30</v>
          </cell>
          <cell r="P170">
            <v>15</v>
          </cell>
          <cell r="AA170">
            <v>329.8</v>
          </cell>
          <cell r="AL170">
            <v>0</v>
          </cell>
        </row>
        <row r="171">
          <cell r="F171" t="str">
            <v>VIGILANTE ARMADO - 12X36 NOTURNO</v>
          </cell>
          <cell r="N171">
            <v>30</v>
          </cell>
          <cell r="P171">
            <v>15</v>
          </cell>
          <cell r="AA171">
            <v>329.8</v>
          </cell>
          <cell r="AL171">
            <v>0</v>
          </cell>
        </row>
        <row r="172">
          <cell r="F172" t="str">
            <v>VIGILANTE ARMADO - 12X36 NOTURNO</v>
          </cell>
          <cell r="N172">
            <v>30</v>
          </cell>
          <cell r="P172">
            <v>15</v>
          </cell>
          <cell r="AA172">
            <v>329.8</v>
          </cell>
          <cell r="AL172">
            <v>0</v>
          </cell>
        </row>
        <row r="173">
          <cell r="F173" t="str">
            <v>VIGILANTE ARMADO - 12X36 DIURNO</v>
          </cell>
          <cell r="N173">
            <v>30</v>
          </cell>
          <cell r="P173">
            <v>15</v>
          </cell>
          <cell r="AA173">
            <v>329.8</v>
          </cell>
          <cell r="AL173">
            <v>0</v>
          </cell>
        </row>
        <row r="174">
          <cell r="F174" t="str">
            <v>VIGILANTE ARMADO - 12X36 DIURNO</v>
          </cell>
          <cell r="N174">
            <v>30</v>
          </cell>
          <cell r="P174">
            <v>15</v>
          </cell>
          <cell r="AA174">
            <v>329.8</v>
          </cell>
          <cell r="AL174">
            <v>0</v>
          </cell>
        </row>
        <row r="175">
          <cell r="F175" t="str">
            <v>VIGILANTE ARMADO - 12X36 NOTURNO</v>
          </cell>
          <cell r="N175">
            <v>30</v>
          </cell>
          <cell r="P175">
            <v>15</v>
          </cell>
          <cell r="AA175">
            <v>329.8</v>
          </cell>
          <cell r="AL175">
            <v>0</v>
          </cell>
        </row>
        <row r="176">
          <cell r="F176" t="str">
            <v>VIGILANTE ARMADO - 220 H</v>
          </cell>
          <cell r="N176">
            <v>30</v>
          </cell>
          <cell r="P176">
            <v>18</v>
          </cell>
          <cell r="AA176">
            <v>395.77</v>
          </cell>
          <cell r="AL176">
            <v>0</v>
          </cell>
        </row>
        <row r="177">
          <cell r="F177" t="str">
            <v>VIGILANTE ARMADO - 12X36 DIURNO</v>
          </cell>
          <cell r="N177">
            <v>28</v>
          </cell>
          <cell r="P177">
            <v>14</v>
          </cell>
          <cell r="AA177">
            <v>307.82</v>
          </cell>
          <cell r="AL177">
            <v>0</v>
          </cell>
        </row>
        <row r="178">
          <cell r="F178" t="str">
            <v>VIGILANTE ARMADO - 12X36 DIURNO</v>
          </cell>
          <cell r="N178">
            <v>2</v>
          </cell>
          <cell r="P178">
            <v>1</v>
          </cell>
          <cell r="AA178">
            <v>21.99</v>
          </cell>
          <cell r="AL178">
            <v>0</v>
          </cell>
        </row>
        <row r="179">
          <cell r="F179" t="str">
            <v>VIGILANTE ARMADO - 12X36 DIURNO</v>
          </cell>
          <cell r="N179">
            <v>30</v>
          </cell>
          <cell r="P179">
            <v>15</v>
          </cell>
          <cell r="AA179">
            <v>329.8</v>
          </cell>
          <cell r="AL179">
            <v>0</v>
          </cell>
        </row>
        <row r="180">
          <cell r="F180" t="str">
            <v>VIGILANTE ARMADO - 12X36 NOTURNO</v>
          </cell>
          <cell r="N180">
            <v>30</v>
          </cell>
          <cell r="P180">
            <v>15</v>
          </cell>
          <cell r="AA180">
            <v>329.8</v>
          </cell>
          <cell r="AL180">
            <v>0</v>
          </cell>
        </row>
        <row r="181">
          <cell r="F181" t="str">
            <v>VIGILANTE ARMADO - 12X36 NOTURNO</v>
          </cell>
          <cell r="N181">
            <v>3</v>
          </cell>
          <cell r="P181">
            <v>1</v>
          </cell>
          <cell r="AA181">
            <v>21.99</v>
          </cell>
          <cell r="AL181">
            <v>0</v>
          </cell>
        </row>
        <row r="182">
          <cell r="F182" t="str">
            <v>VIGILANTE ARMADO - 12X36 NOTURNO</v>
          </cell>
          <cell r="N182">
            <v>27</v>
          </cell>
          <cell r="P182">
            <v>14</v>
          </cell>
          <cell r="AA182">
            <v>307.82</v>
          </cell>
          <cell r="AL182">
            <v>0</v>
          </cell>
        </row>
        <row r="183">
          <cell r="F183" t="str">
            <v>VIGILANTE ARMADO - 220 H</v>
          </cell>
          <cell r="N183">
            <v>29</v>
          </cell>
          <cell r="P183">
            <v>17</v>
          </cell>
          <cell r="AA183">
            <v>373.78</v>
          </cell>
          <cell r="AL183">
            <v>0</v>
          </cell>
        </row>
        <row r="184">
          <cell r="F184" t="str">
            <v>VIGILANTE ARMADO - 220 H</v>
          </cell>
          <cell r="N184">
            <v>1</v>
          </cell>
          <cell r="P184">
            <v>1</v>
          </cell>
          <cell r="AA184">
            <v>21.99</v>
          </cell>
          <cell r="AL184">
            <v>0</v>
          </cell>
        </row>
        <row r="185">
          <cell r="F185" t="str">
            <v>VIGILANTE ARMADO - 12X36 DIURNO</v>
          </cell>
          <cell r="N185">
            <v>30</v>
          </cell>
          <cell r="P185">
            <v>15</v>
          </cell>
          <cell r="AA185">
            <v>329.8</v>
          </cell>
          <cell r="AL185">
            <v>0</v>
          </cell>
        </row>
        <row r="186">
          <cell r="F186" t="str">
            <v>VIGILANTE ARMADO - 12X36 NOTURNO</v>
          </cell>
          <cell r="N186">
            <v>30</v>
          </cell>
          <cell r="P186">
            <v>15</v>
          </cell>
          <cell r="AA186">
            <v>329.8</v>
          </cell>
          <cell r="AL186">
            <v>0</v>
          </cell>
        </row>
        <row r="187">
          <cell r="F187" t="str">
            <v>VIGILANTE ARMADO - 12X36 NOTURNO</v>
          </cell>
          <cell r="N187">
            <v>30</v>
          </cell>
          <cell r="P187">
            <v>15</v>
          </cell>
          <cell r="AA187">
            <v>329.8</v>
          </cell>
          <cell r="AL187">
            <v>0</v>
          </cell>
        </row>
        <row r="188">
          <cell r="F188" t="str">
            <v>VIGILANTE ARMADO - 12X36 DIURNO</v>
          </cell>
          <cell r="N188">
            <v>30</v>
          </cell>
          <cell r="P188">
            <v>15</v>
          </cell>
          <cell r="AA188">
            <v>329.8</v>
          </cell>
          <cell r="AL18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"/>
      <sheetName val="ISS"/>
      <sheetName val="DEMITIDOS"/>
      <sheetName val="Demonstrativo Vigilância"/>
      <sheetName val="REL. VA E VT"/>
      <sheetName val="REL. VT"/>
      <sheetName val="CIDADE"/>
      <sheetName val="BANCO DADOS-CUSTO TOTAL"/>
      <sheetName val="PARAMETROS"/>
      <sheetName val="RESUMO FATURAMENTO MENSAL"/>
      <sheetName val="Parametro e CCT"/>
      <sheetName val="Plan. Trib."/>
      <sheetName val="Uniforme Apoio"/>
      <sheetName val="Custo salário remuneração"/>
      <sheetName val="VA E VT "/>
      <sheetName val="Plan4"/>
      <sheetName val="CUSTO AGOSTO"/>
      <sheetName val="Repactuação conta vinculada 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H5" t="str">
            <v xml:space="preserve">DATA FINAL </v>
          </cell>
        </row>
        <row r="7">
          <cell r="H7" t="str">
            <v>CARGO</v>
          </cell>
        </row>
        <row r="8">
          <cell r="BJ8" t="str">
            <v>SUBMÓDULO 4.2</v>
          </cell>
        </row>
        <row r="9">
          <cell r="BJ9" t="str">
            <v>A - INTERVALO PARA REPOUSO OU ALIMENTAÇÃO</v>
          </cell>
        </row>
        <row r="10">
          <cell r="H10" t="str">
            <v>CARGO</v>
          </cell>
          <cell r="BJ10" t="str">
            <v>VAZIA</v>
          </cell>
        </row>
        <row r="11">
          <cell r="H11" t="str">
            <v>VIGILANTE ARMADO - 220 H</v>
          </cell>
          <cell r="BJ11">
            <v>415.46412644848493</v>
          </cell>
        </row>
        <row r="12">
          <cell r="H12" t="str">
            <v>VIGILANTE ARMADO - 220 H</v>
          </cell>
          <cell r="BJ12">
            <v>415.46412644848493</v>
          </cell>
        </row>
        <row r="13">
          <cell r="H13" t="str">
            <v>VIGILANTE ARMADO - 220 H</v>
          </cell>
          <cell r="BJ13">
            <v>415.46412644848493</v>
          </cell>
        </row>
        <row r="14">
          <cell r="H14" t="str">
            <v>VIGILANTE ARMADO - 220 H</v>
          </cell>
          <cell r="BJ14">
            <v>415.46412644848493</v>
          </cell>
        </row>
        <row r="15">
          <cell r="H15" t="str">
            <v>VIGILANTE ARMADO - 220 H</v>
          </cell>
          <cell r="BJ15">
            <v>415.46412644848493</v>
          </cell>
        </row>
        <row r="16">
          <cell r="H16" t="str">
            <v>VIGILANTE ARMADO - 220 H</v>
          </cell>
          <cell r="BJ16">
            <v>415.46412644848493</v>
          </cell>
        </row>
        <row r="17">
          <cell r="H17" t="str">
            <v>VIGILANTE ARMADO - 12X36 DIURNO</v>
          </cell>
          <cell r="BJ17">
            <v>0</v>
          </cell>
        </row>
        <row r="18">
          <cell r="H18" t="str">
            <v>VIGILANTE ARMADO - 12X36 DIURNO</v>
          </cell>
          <cell r="BJ18">
            <v>320.27655636363642</v>
          </cell>
        </row>
        <row r="19">
          <cell r="H19" t="str">
            <v>VIGILANTE ARMADO - 12X36 DIURNO</v>
          </cell>
          <cell r="BJ19">
            <v>0</v>
          </cell>
        </row>
        <row r="20">
          <cell r="H20" t="str">
            <v>VIGILANTE ARMADO - 12X36 DIURNO</v>
          </cell>
          <cell r="BJ20">
            <v>320.27655636363642</v>
          </cell>
        </row>
        <row r="21">
          <cell r="H21" t="str">
            <v>VIGILANTE ARMADO - 220 H</v>
          </cell>
          <cell r="BJ21">
            <v>415.46412644848493</v>
          </cell>
        </row>
        <row r="22">
          <cell r="H22" t="str">
            <v>VIGILANTE ARMADO - 12X36 DIURNO</v>
          </cell>
          <cell r="BJ22">
            <v>320.27655636363642</v>
          </cell>
        </row>
        <row r="23">
          <cell r="H23" t="str">
            <v>VIGILANTE ARMADO - 220 H</v>
          </cell>
          <cell r="BJ23">
            <v>415.46412644848493</v>
          </cell>
        </row>
        <row r="24">
          <cell r="H24" t="str">
            <v>VIGILANTE ARMADO - 12X36 DIURNO</v>
          </cell>
          <cell r="BJ24">
            <v>320.27655636363642</v>
          </cell>
        </row>
        <row r="25">
          <cell r="H25" t="str">
            <v>VIGILANTE ARMADO - 220 H</v>
          </cell>
          <cell r="BJ25">
            <v>415.46412644848493</v>
          </cell>
        </row>
        <row r="26">
          <cell r="H26" t="str">
            <v>VIGILANTE ARMADO - 12X36 DIURNO</v>
          </cell>
          <cell r="BJ26">
            <v>320.27655636363642</v>
          </cell>
        </row>
        <row r="27">
          <cell r="H27" t="str">
            <v>VIGILANTE ARMADO - 220 H</v>
          </cell>
          <cell r="BJ27">
            <v>0</v>
          </cell>
        </row>
        <row r="28">
          <cell r="H28" t="str">
            <v>VIGILANTE ARMADO - 220 H</v>
          </cell>
          <cell r="BJ28">
            <v>415.46412644848493</v>
          </cell>
        </row>
        <row r="29">
          <cell r="H29" t="str">
            <v>VIGILANTE ARMADO - 12X36 NOTURNO</v>
          </cell>
          <cell r="BJ29">
            <v>383.45838611900837</v>
          </cell>
        </row>
        <row r="30">
          <cell r="H30" t="str">
            <v>VIGILANTE ARMADO - 12X36 DIURNO</v>
          </cell>
          <cell r="BJ30">
            <v>320.27655636363642</v>
          </cell>
        </row>
        <row r="31">
          <cell r="H31" t="str">
            <v>VIGILANTE ARMADO - 12X36 NOTURNO</v>
          </cell>
          <cell r="BJ31">
            <v>383.45838611900837</v>
          </cell>
        </row>
        <row r="32">
          <cell r="H32" t="str">
            <v>VIGILANTE ARMADO - 12X36 NOTURNO</v>
          </cell>
          <cell r="BJ32">
            <v>383.45838611900837</v>
          </cell>
        </row>
        <row r="33">
          <cell r="H33" t="str">
            <v>VIGILANTE ARMADO - 12X36 DIURNO</v>
          </cell>
          <cell r="BJ33">
            <v>0</v>
          </cell>
        </row>
        <row r="34">
          <cell r="H34" t="str">
            <v>VIGILANTE ARMADO - 12X36 DIURNO</v>
          </cell>
          <cell r="BJ34">
            <v>320.27655636363642</v>
          </cell>
        </row>
        <row r="35">
          <cell r="H35" t="str">
            <v>VIGILANTE ARMADO - 12X36 NOTURNO</v>
          </cell>
          <cell r="BJ35">
            <v>383.45838611900837</v>
          </cell>
        </row>
        <row r="36">
          <cell r="H36" t="str">
            <v>VIGILANTE ARMADO - 12X36 DIURNO</v>
          </cell>
          <cell r="BJ36">
            <v>320.27655636363642</v>
          </cell>
        </row>
        <row r="37">
          <cell r="H37" t="str">
            <v>VIGILANTE ARMADO - 220 H</v>
          </cell>
          <cell r="BJ37">
            <v>415.46412644848493</v>
          </cell>
        </row>
        <row r="38">
          <cell r="H38" t="str">
            <v>VIGILANTE ARMADO - 220 H</v>
          </cell>
          <cell r="BJ38">
            <v>0</v>
          </cell>
        </row>
        <row r="39">
          <cell r="H39" t="str">
            <v>VIGILANTE ARMADO - 12X36 DIURNO</v>
          </cell>
          <cell r="BJ39">
            <v>320.27655636363642</v>
          </cell>
        </row>
        <row r="40">
          <cell r="H40" t="str">
            <v>VIGILANTE ARMADO - 12X36 DIURNO</v>
          </cell>
          <cell r="BJ40">
            <v>320.27655636363642</v>
          </cell>
        </row>
        <row r="41">
          <cell r="H41" t="str">
            <v>VIGILANTE ARMADO - 220 H</v>
          </cell>
          <cell r="BJ41">
            <v>415.46412644848493</v>
          </cell>
        </row>
        <row r="42">
          <cell r="H42" t="str">
            <v>VIGILANTE ARMADO - 12X36 DIURNO</v>
          </cell>
          <cell r="BJ42">
            <v>320.27655636363642</v>
          </cell>
        </row>
        <row r="43">
          <cell r="H43" t="str">
            <v>VIGILANTE ARMADO - 220 H</v>
          </cell>
          <cell r="BJ43">
            <v>415.46412644848493</v>
          </cell>
        </row>
        <row r="44">
          <cell r="H44" t="str">
            <v>VIGILANTE ARMADO - 12X36 NOTURNO</v>
          </cell>
          <cell r="BJ44">
            <v>0</v>
          </cell>
        </row>
        <row r="45">
          <cell r="H45" t="str">
            <v>VIGILANTE ARMADO - 12X36 NOTURNO</v>
          </cell>
          <cell r="BJ45">
            <v>383.45838611900837</v>
          </cell>
        </row>
        <row r="46">
          <cell r="H46" t="str">
            <v>VIGILANTE ARMADO - 12X36 DIURNO</v>
          </cell>
          <cell r="BJ46">
            <v>320.27655636363642</v>
          </cell>
        </row>
        <row r="47">
          <cell r="H47" t="str">
            <v>VIGILANTE ARMADO - 12X36 DIURNO</v>
          </cell>
          <cell r="BJ47">
            <v>320.27655636363642</v>
          </cell>
        </row>
        <row r="48">
          <cell r="H48" t="str">
            <v>VIGILANTE ARMADO - 12X36 DIURNO</v>
          </cell>
          <cell r="BJ48">
            <v>0</v>
          </cell>
        </row>
        <row r="49">
          <cell r="H49" t="str">
            <v>VIGILANTE ARMADO - 12X36 NOTURNO</v>
          </cell>
          <cell r="BJ49">
            <v>383.45838611900837</v>
          </cell>
        </row>
        <row r="50">
          <cell r="H50" t="str">
            <v>VIGILANTE ARMADO - 220 H</v>
          </cell>
          <cell r="BJ50">
            <v>415.46412644848493</v>
          </cell>
        </row>
        <row r="51">
          <cell r="H51" t="str">
            <v>VIGILANTE ARMADO - 220 H</v>
          </cell>
          <cell r="BJ51">
            <v>0</v>
          </cell>
        </row>
        <row r="52">
          <cell r="H52" t="str">
            <v>VIGILANTE ARMADO - 12X36 NOTURNO</v>
          </cell>
          <cell r="BJ52">
            <v>383.45838611900837</v>
          </cell>
        </row>
        <row r="53">
          <cell r="H53" t="str">
            <v>VIGILANTE ARMADO - 12X36 DIURNO</v>
          </cell>
          <cell r="BJ53">
            <v>320.27655636363642</v>
          </cell>
        </row>
        <row r="54">
          <cell r="H54" t="str">
            <v>VIGILANTE ARMADO - 12X36 NOTURNO</v>
          </cell>
          <cell r="BJ54">
            <v>383.45838611900837</v>
          </cell>
        </row>
        <row r="55">
          <cell r="H55" t="str">
            <v>VIGILANTE ARMADO - 12X36 DIURNO</v>
          </cell>
          <cell r="BJ55">
            <v>320.27655636363642</v>
          </cell>
        </row>
        <row r="56">
          <cell r="H56" t="str">
            <v>VIGILANTE ARMADO - 12X36 NOTURNO</v>
          </cell>
          <cell r="BJ56">
            <v>383.45838611900837</v>
          </cell>
        </row>
        <row r="57">
          <cell r="H57" t="str">
            <v>VIGILANTE ARMADO - 12X36 NOTURNO</v>
          </cell>
          <cell r="BJ57">
            <v>383.45838611900837</v>
          </cell>
        </row>
        <row r="58">
          <cell r="H58" t="str">
            <v>VIGILANTE ARMADO - 12X36 DIURNO</v>
          </cell>
          <cell r="BJ58">
            <v>320.27655636363642</v>
          </cell>
        </row>
        <row r="59">
          <cell r="H59" t="str">
            <v>VIGILANTE ARMADO - 12X36 DIURNO</v>
          </cell>
          <cell r="BJ59">
            <v>0</v>
          </cell>
        </row>
        <row r="60">
          <cell r="H60" t="str">
            <v>VIGILANTE ARMADO - 12X36 DIURNO</v>
          </cell>
          <cell r="BJ60">
            <v>320.27655636363642</v>
          </cell>
        </row>
        <row r="61">
          <cell r="H61" t="str">
            <v>VIGILANTE ARMADO - 12X36 DIURNO</v>
          </cell>
          <cell r="BJ61">
            <v>0</v>
          </cell>
        </row>
        <row r="62">
          <cell r="H62" t="str">
            <v>VIGILANTE ARMADO - 220 H</v>
          </cell>
          <cell r="BJ62">
            <v>415.46412644848493</v>
          </cell>
        </row>
        <row r="63">
          <cell r="H63" t="str">
            <v>VIGILANTE ARMADO - 12X36 NOTURNO</v>
          </cell>
          <cell r="BJ63">
            <v>383.45838611900837</v>
          </cell>
        </row>
        <row r="64">
          <cell r="H64" t="str">
            <v>VIGILANTE ARMADO - 12X36 DIURNO</v>
          </cell>
          <cell r="BJ64">
            <v>320.27655636363642</v>
          </cell>
        </row>
        <row r="65">
          <cell r="H65" t="str">
            <v>VIGILANTE ARMADO - 12X36 DIURNO</v>
          </cell>
          <cell r="BJ65">
            <v>0</v>
          </cell>
        </row>
        <row r="66">
          <cell r="H66" t="str">
            <v>VIGILANTE ARMADO - 12X36 DIURNO</v>
          </cell>
          <cell r="BJ66">
            <v>320.27655636363642</v>
          </cell>
        </row>
        <row r="67">
          <cell r="H67" t="str">
            <v>VIGILANTE ARMADO - 12X36 NOTURNO</v>
          </cell>
          <cell r="BJ67">
            <v>383.45838611900837</v>
          </cell>
        </row>
        <row r="68">
          <cell r="H68" t="str">
            <v>VIGILANTE ARMADO - 12X36 NOTURNO</v>
          </cell>
          <cell r="BJ68">
            <v>383.45838611900837</v>
          </cell>
        </row>
        <row r="69">
          <cell r="H69" t="str">
            <v>VIGILANTE ARMADO - 12X36 DIURNO</v>
          </cell>
          <cell r="BJ69">
            <v>320.27655636363642</v>
          </cell>
        </row>
        <row r="70">
          <cell r="H70" t="str">
            <v>VIGILANTE ARMADO - 12X36 DIURNO</v>
          </cell>
          <cell r="BJ70">
            <v>0</v>
          </cell>
        </row>
        <row r="71">
          <cell r="H71" t="str">
            <v>VIGILANTE ARMADO - 12X36 NOTURNO</v>
          </cell>
          <cell r="BJ71">
            <v>383.45838611900837</v>
          </cell>
        </row>
        <row r="72">
          <cell r="H72" t="str">
            <v>VIGILANTE ARMADO - 220 H</v>
          </cell>
          <cell r="BJ72">
            <v>0</v>
          </cell>
        </row>
        <row r="73">
          <cell r="H73" t="str">
            <v>VIGILANTE ARMADO - 220 H</v>
          </cell>
          <cell r="BJ73">
            <v>415.46412644848493</v>
          </cell>
        </row>
        <row r="74">
          <cell r="H74" t="str">
            <v>VIGILANTE ARMADO - 12X36 DIURNO</v>
          </cell>
          <cell r="BJ74">
            <v>320.27655636363642</v>
          </cell>
        </row>
        <row r="75">
          <cell r="H75" t="str">
            <v>VIGILANTE ARMADO - 12X36 DIURNO</v>
          </cell>
          <cell r="BJ75">
            <v>320.27655636363642</v>
          </cell>
        </row>
        <row r="76">
          <cell r="H76" t="str">
            <v>VIGILANTE ARMADO - 12X36 DIURNO</v>
          </cell>
          <cell r="BJ76">
            <v>0</v>
          </cell>
        </row>
        <row r="77">
          <cell r="H77" t="str">
            <v>VIGILANTE ARMADO - 220 H</v>
          </cell>
          <cell r="BJ77">
            <v>415.46412644848493</v>
          </cell>
        </row>
        <row r="78">
          <cell r="H78" t="str">
            <v>VIGILANTE ARMADO - 12X36 DIURNO</v>
          </cell>
          <cell r="BJ78">
            <v>320.27655636363642</v>
          </cell>
        </row>
        <row r="79">
          <cell r="H79" t="str">
            <v>VIGILANTE ARMADO - 12X36 DIURNO</v>
          </cell>
          <cell r="BJ79">
            <v>320.27655636363642</v>
          </cell>
        </row>
        <row r="80">
          <cell r="H80" t="str">
            <v>VIGILANTE ARMADO - 12X36 DIURNO</v>
          </cell>
          <cell r="BJ80">
            <v>0</v>
          </cell>
        </row>
        <row r="81">
          <cell r="H81" t="str">
            <v>VIGILANTE ARMADO - 220 H</v>
          </cell>
          <cell r="BJ81">
            <v>415.46412644848493</v>
          </cell>
        </row>
        <row r="82">
          <cell r="H82" t="str">
            <v>VIGILANTE ARMADO - 220 H</v>
          </cell>
          <cell r="BJ82">
            <v>415.46412644848493</v>
          </cell>
        </row>
        <row r="83">
          <cell r="H83" t="str">
            <v>VIGILANTE ARMADO - 220 H</v>
          </cell>
          <cell r="BJ83">
            <v>0</v>
          </cell>
        </row>
        <row r="84">
          <cell r="H84" t="str">
            <v>VIGILANTE ARMADO - 220 H</v>
          </cell>
          <cell r="BJ84">
            <v>415.46412644848493</v>
          </cell>
        </row>
        <row r="85">
          <cell r="H85" t="str">
            <v>VIGILANTE ARMADO - 12X36 NOTURNO</v>
          </cell>
          <cell r="BJ85">
            <v>383.45838611900837</v>
          </cell>
        </row>
        <row r="86">
          <cell r="H86" t="str">
            <v>VIGILANTE ARMADO - 12X36 NOTURNO</v>
          </cell>
          <cell r="BJ86">
            <v>383.45838611900837</v>
          </cell>
        </row>
        <row r="87">
          <cell r="H87" t="str">
            <v>VIGILANTE ARMADO - 12X36 DIURNO</v>
          </cell>
          <cell r="BJ87">
            <v>320.27655636363642</v>
          </cell>
        </row>
        <row r="88">
          <cell r="H88" t="str">
            <v>VIGILANTE ARMADO - 12X36 DIURNO</v>
          </cell>
          <cell r="BJ88">
            <v>0</v>
          </cell>
        </row>
        <row r="89">
          <cell r="H89" t="str">
            <v>VIGILANTE ARMADO - 12X36 DIURNO</v>
          </cell>
          <cell r="BJ89">
            <v>320.27655636363642</v>
          </cell>
        </row>
        <row r="90">
          <cell r="H90" t="str">
            <v>VIGILANTE ARMADO - 220 H</v>
          </cell>
          <cell r="BJ90">
            <v>415.46412644848493</v>
          </cell>
        </row>
        <row r="91">
          <cell r="H91" t="str">
            <v>VIGILANTE ARMADO - 12X36 NOTURNO</v>
          </cell>
          <cell r="BJ91">
            <v>383.45838611900837</v>
          </cell>
        </row>
        <row r="92">
          <cell r="H92" t="str">
            <v>VIGILANTE ARMADO - 12X36 NOTURNO</v>
          </cell>
          <cell r="BJ92">
            <v>383.45838611900837</v>
          </cell>
        </row>
        <row r="93">
          <cell r="H93" t="str">
            <v>VIGILANTE ARMADO - 12X36 DIURNO</v>
          </cell>
          <cell r="BJ93">
            <v>320.27655636363642</v>
          </cell>
        </row>
        <row r="94">
          <cell r="H94" t="str">
            <v>VIGILANTE ARMADO - 12X36 DIURNO</v>
          </cell>
          <cell r="BJ94">
            <v>320.27655636363642</v>
          </cell>
        </row>
        <row r="95">
          <cell r="H95" t="str">
            <v>VIGILANTE ARMADO - 220 H</v>
          </cell>
          <cell r="BJ95">
            <v>415.46412644848493</v>
          </cell>
        </row>
        <row r="96">
          <cell r="H96" t="str">
            <v>VIGILANTE ARMADO - 220 H</v>
          </cell>
          <cell r="BJ96">
            <v>415.46412644848493</v>
          </cell>
        </row>
        <row r="97">
          <cell r="H97" t="str">
            <v>VIGILANTE ARMADO - 220 H</v>
          </cell>
          <cell r="BJ97">
            <v>415.46412644848493</v>
          </cell>
        </row>
        <row r="98">
          <cell r="H98" t="str">
            <v>VIGILANTE ARMADO - 12X36 DIURNO</v>
          </cell>
          <cell r="BJ98">
            <v>320.27655636363642</v>
          </cell>
        </row>
        <row r="99">
          <cell r="H99" t="str">
            <v>VIGILANTE ARMADO - 12X36 NOTURNO</v>
          </cell>
          <cell r="BJ99">
            <v>383.45838611900837</v>
          </cell>
        </row>
        <row r="100">
          <cell r="H100" t="str">
            <v>VIGILANTE ARMADO - 12X36 DIURNO</v>
          </cell>
          <cell r="BJ100">
            <v>320.27655636363642</v>
          </cell>
        </row>
        <row r="101">
          <cell r="H101" t="str">
            <v>VIGILANTE ARMADO - 12X36 NOTURNO</v>
          </cell>
          <cell r="BJ101">
            <v>383.45838611900837</v>
          </cell>
        </row>
        <row r="102">
          <cell r="H102" t="str">
            <v>VIGILANTE ARMADO - 220 H</v>
          </cell>
          <cell r="BJ102">
            <v>415.46412644848493</v>
          </cell>
        </row>
        <row r="103">
          <cell r="H103" t="str">
            <v>VIGILANTE ARMADO - 220 H</v>
          </cell>
          <cell r="BJ103">
            <v>415.46412644848493</v>
          </cell>
        </row>
        <row r="104">
          <cell r="H104" t="str">
            <v>VIGILANTE ARMADO - 220 H</v>
          </cell>
          <cell r="BJ104">
            <v>0</v>
          </cell>
        </row>
        <row r="105">
          <cell r="H105" t="str">
            <v>VIGILANTE ARMADO - 220 H</v>
          </cell>
          <cell r="BJ105">
            <v>415.46412644848493</v>
          </cell>
        </row>
        <row r="106">
          <cell r="H106" t="str">
            <v>VIGILANTE ARMADO - 12X36 DIURNO</v>
          </cell>
          <cell r="BJ106">
            <v>320.27655636363642</v>
          </cell>
        </row>
        <row r="107">
          <cell r="H107" t="str">
            <v>VIGILANTE ARMADO - 12X36 DIURNO</v>
          </cell>
          <cell r="BJ107">
            <v>320.27655636363642</v>
          </cell>
        </row>
        <row r="108">
          <cell r="H108" t="str">
            <v>VIGILANTE ARMADO - 12X36 NOTURNO</v>
          </cell>
          <cell r="BJ108">
            <v>383.45838611900837</v>
          </cell>
        </row>
        <row r="109">
          <cell r="H109" t="str">
            <v>VIGILANTE ARMADO - 12X36 NOTURNO</v>
          </cell>
          <cell r="BJ109">
            <v>383.45838611900837</v>
          </cell>
        </row>
        <row r="110">
          <cell r="H110" t="str">
            <v>VIGILANTE ARMADO - 220 H</v>
          </cell>
          <cell r="BJ110">
            <v>415.46412644848493</v>
          </cell>
        </row>
        <row r="111">
          <cell r="H111" t="str">
            <v>VIGILANTE ARMADO - 220 H</v>
          </cell>
          <cell r="BJ111">
            <v>0</v>
          </cell>
        </row>
        <row r="112">
          <cell r="H112" t="str">
            <v>VIGILANTE ARMADO - 220 H</v>
          </cell>
          <cell r="BJ112">
            <v>415.46412644848493</v>
          </cell>
        </row>
        <row r="113">
          <cell r="H113" t="str">
            <v>VIGILANTE ARMADO - 220 H</v>
          </cell>
          <cell r="BJ113">
            <v>415.46412644848493</v>
          </cell>
        </row>
        <row r="114">
          <cell r="H114" t="str">
            <v>VIGILANTE ARMADO - 220 H</v>
          </cell>
          <cell r="BJ114">
            <v>415.46412644848493</v>
          </cell>
        </row>
        <row r="115">
          <cell r="H115" t="str">
            <v>VIGILANTE ARMADO - 220 H</v>
          </cell>
          <cell r="BJ115">
            <v>415.46412644848493</v>
          </cell>
        </row>
        <row r="116">
          <cell r="H116" t="str">
            <v>VIGILANTE ARMADO - 12X36 NOTURNO</v>
          </cell>
          <cell r="BJ116">
            <v>383.45838611900837</v>
          </cell>
        </row>
        <row r="117">
          <cell r="H117" t="str">
            <v>VIGILANTE ARMADO - 12X36 NOTURNO</v>
          </cell>
          <cell r="BJ117">
            <v>0</v>
          </cell>
        </row>
        <row r="118">
          <cell r="H118" t="str">
            <v>VIGILANTE ARMADO - 12X36 DIURNO</v>
          </cell>
          <cell r="BJ118">
            <v>320.27655636363642</v>
          </cell>
        </row>
        <row r="119">
          <cell r="H119" t="str">
            <v>VIGILANTE ARMADO - 12X36 NOTURNO</v>
          </cell>
          <cell r="BJ119">
            <v>383.45838611900837</v>
          </cell>
        </row>
        <row r="120">
          <cell r="H120" t="str">
            <v>VIGILANTE ARMADO - 12X36 DIURNO</v>
          </cell>
          <cell r="BJ120">
            <v>320.27655636363642</v>
          </cell>
        </row>
        <row r="121">
          <cell r="H121" t="str">
            <v>VIGILANTE ARMADO - 220 H</v>
          </cell>
          <cell r="BJ121">
            <v>415.46412644848493</v>
          </cell>
        </row>
        <row r="122">
          <cell r="H122" t="str">
            <v>VIGILANTE ARMADO - 220 H</v>
          </cell>
          <cell r="BJ122">
            <v>415.46412644848493</v>
          </cell>
        </row>
        <row r="123">
          <cell r="H123" t="str">
            <v>VIGILANTE ARMADO - 220 H</v>
          </cell>
          <cell r="BJ123">
            <v>415.46412644848493</v>
          </cell>
        </row>
        <row r="124">
          <cell r="H124" t="str">
            <v>VIGILANTE ARMADO - 220 H</v>
          </cell>
          <cell r="BJ124">
            <v>415.46412644848493</v>
          </cell>
        </row>
        <row r="125">
          <cell r="H125" t="str">
            <v>VIGILANTE ARMADO - 220 H</v>
          </cell>
          <cell r="BJ125">
            <v>0</v>
          </cell>
        </row>
        <row r="126">
          <cell r="H126" t="str">
            <v>VIGILANTE ARMADO - 220 H</v>
          </cell>
          <cell r="BJ126">
            <v>415.46412644848493</v>
          </cell>
        </row>
        <row r="127">
          <cell r="H127" t="str">
            <v>VIGILANTE ARMADO - 12X36 NOTURNO</v>
          </cell>
          <cell r="BJ127">
            <v>383.45838611900837</v>
          </cell>
        </row>
        <row r="128">
          <cell r="H128" t="str">
            <v>VIGILANTE ARMADO - 12X36 NOTURNO</v>
          </cell>
          <cell r="BJ128">
            <v>383.45838611900837</v>
          </cell>
        </row>
        <row r="129">
          <cell r="H129" t="str">
            <v>VIGILANTE ARMADO - 12X36 DIURNO</v>
          </cell>
          <cell r="BJ129">
            <v>320.27655636363642</v>
          </cell>
        </row>
        <row r="130">
          <cell r="H130" t="str">
            <v>VIGILANTE ARMADO - 12X36 DIURNO</v>
          </cell>
          <cell r="BJ130">
            <v>320.27655636363642</v>
          </cell>
        </row>
        <row r="131">
          <cell r="H131" t="str">
            <v>VIGILANTE ARMADO - 12X36 DIURNO</v>
          </cell>
          <cell r="BJ131">
            <v>320.27655636363642</v>
          </cell>
        </row>
        <row r="132">
          <cell r="H132" t="str">
            <v>VIGILANTE ARMADO - 12X36 DIURNO</v>
          </cell>
          <cell r="BJ132">
            <v>320.27655636363642</v>
          </cell>
        </row>
        <row r="133">
          <cell r="H133" t="str">
            <v>VIGILANTE ARMADO - 220 H</v>
          </cell>
          <cell r="BJ133">
            <v>415.46412644848493</v>
          </cell>
        </row>
        <row r="134">
          <cell r="H134" t="str">
            <v>VIGILANTE ARMADO - 12X36 NOTURNO</v>
          </cell>
          <cell r="BJ134">
            <v>0</v>
          </cell>
        </row>
        <row r="135">
          <cell r="H135" t="str">
            <v>VIGILANTE ARMADO - 12X36 NOTURNO</v>
          </cell>
          <cell r="BJ135">
            <v>383.45838611900837</v>
          </cell>
        </row>
        <row r="136">
          <cell r="H136" t="str">
            <v>VIGILANTE ARMADO - 12X36 NOTURNO</v>
          </cell>
          <cell r="BJ136">
            <v>383.45838611900837</v>
          </cell>
        </row>
        <row r="137">
          <cell r="H137" t="str">
            <v>VIGILANTE ARMADO - 220 H</v>
          </cell>
          <cell r="BJ137">
            <v>415.46412644848493</v>
          </cell>
        </row>
        <row r="138">
          <cell r="H138" t="str">
            <v>VIGILANTE ARMADO - 12X36 DIURNO</v>
          </cell>
          <cell r="BJ138">
            <v>320.27655636363642</v>
          </cell>
        </row>
        <row r="139">
          <cell r="H139" t="str">
            <v>VIGILANTE ARMADO - 12X36 NOTURNO</v>
          </cell>
          <cell r="BJ139">
            <v>383.45838611900837</v>
          </cell>
        </row>
        <row r="140">
          <cell r="H140" t="str">
            <v>VIGILANTE ARMADO - 12X36 DIURNO</v>
          </cell>
          <cell r="BJ140">
            <v>320.27655636363642</v>
          </cell>
        </row>
        <row r="141">
          <cell r="H141" t="str">
            <v>VIGILANTE ARMADO - 12X36 NOTURNO</v>
          </cell>
          <cell r="BJ141">
            <v>383.45838611900837</v>
          </cell>
        </row>
        <row r="142">
          <cell r="H142" t="str">
            <v>VIGILANTE ARMADO - 220 H</v>
          </cell>
          <cell r="BJ142">
            <v>415.46412644848493</v>
          </cell>
        </row>
        <row r="143">
          <cell r="H143" t="str">
            <v>VIGILANTE ARMADO - 12X36 NOTURNO</v>
          </cell>
          <cell r="BJ143">
            <v>383.45838611900837</v>
          </cell>
        </row>
        <row r="144">
          <cell r="H144" t="str">
            <v>VIGILANTE ARMADO - 12X36 DIURNO</v>
          </cell>
          <cell r="BJ144">
            <v>320.27655636363642</v>
          </cell>
        </row>
        <row r="145">
          <cell r="H145" t="str">
            <v>VIGILANTE ARMADO - 12X36 DIURNO</v>
          </cell>
          <cell r="BJ145">
            <v>320.27655636363642</v>
          </cell>
        </row>
        <row r="146">
          <cell r="H146" t="str">
            <v>VIGILANTE ARMADO - 12X36 NOTURNO</v>
          </cell>
          <cell r="BJ146">
            <v>383.45838611900837</v>
          </cell>
        </row>
        <row r="147">
          <cell r="H147" t="str">
            <v>VIGILANTE ARMADO - 220 H</v>
          </cell>
          <cell r="BJ147">
            <v>413.26007272727276</v>
          </cell>
        </row>
        <row r="148">
          <cell r="H148" t="str">
            <v>VIGILANTE ARMADO - 220 H</v>
          </cell>
          <cell r="BJ148">
            <v>415.46412644848493</v>
          </cell>
        </row>
        <row r="149">
          <cell r="H149" t="str">
            <v>VIGILANTE ARMADO - 220 H</v>
          </cell>
          <cell r="BJ149">
            <v>415.46412644848493</v>
          </cell>
        </row>
        <row r="150">
          <cell r="H150" t="str">
            <v>VIGILANTE ARMADO - 12X36 DIURNO</v>
          </cell>
          <cell r="BJ150">
            <v>320.27655636363642</v>
          </cell>
        </row>
        <row r="151">
          <cell r="H151" t="str">
            <v>VIGILANTE ARMADO - 12X36 DIURNO</v>
          </cell>
          <cell r="BJ151">
            <v>320.27655636363642</v>
          </cell>
        </row>
        <row r="152">
          <cell r="H152" t="str">
            <v>VIGILANTE ARMADO - 12X36 NOTURNO</v>
          </cell>
          <cell r="BJ152">
            <v>383.45838611900837</v>
          </cell>
        </row>
        <row r="153">
          <cell r="H153" t="str">
            <v>VIGILANTE ARMADO - 12X36 NOTURNO</v>
          </cell>
          <cell r="BJ153">
            <v>383.45838611900837</v>
          </cell>
        </row>
        <row r="154">
          <cell r="H154" t="str">
            <v>VIGILANTE ARMADO - 12X36 NOTURNO</v>
          </cell>
          <cell r="BJ154">
            <v>383.45838611900837</v>
          </cell>
        </row>
        <row r="155">
          <cell r="H155" t="str">
            <v>VIGILANTE ARMADO - 12X36 DIURNO</v>
          </cell>
          <cell r="BJ155">
            <v>320.27655636363642</v>
          </cell>
        </row>
        <row r="156">
          <cell r="H156" t="str">
            <v>VIGILANTE ARMADO - 12X36 DIURNO</v>
          </cell>
          <cell r="BJ156">
            <v>320.27655636363642</v>
          </cell>
        </row>
        <row r="157">
          <cell r="H157" t="str">
            <v>VIGILANTE ARMADO - 12X36 NOTURNO</v>
          </cell>
          <cell r="BJ157">
            <v>383.45838611900837</v>
          </cell>
        </row>
        <row r="158">
          <cell r="H158" t="str">
            <v>VIGILANTE ARMADO - 220 H</v>
          </cell>
          <cell r="BJ158">
            <v>415.46412644848493</v>
          </cell>
        </row>
        <row r="159">
          <cell r="H159" t="str">
            <v>VIGILANTE ARMADO - 12X36 DIURNO</v>
          </cell>
          <cell r="BJ159">
            <v>320.27655636363642</v>
          </cell>
        </row>
        <row r="160">
          <cell r="H160" t="str">
            <v>VIGILANTE ARMADO - 12X36 DIURNO</v>
          </cell>
          <cell r="BJ160">
            <v>0</v>
          </cell>
        </row>
        <row r="161">
          <cell r="H161" t="str">
            <v>VIGILANTE ARMADO - 12X36 DIURNO</v>
          </cell>
          <cell r="BJ161">
            <v>320.27655636363642</v>
          </cell>
        </row>
        <row r="162">
          <cell r="H162" t="str">
            <v>VIGILANTE ARMADO - 12X36 NOTURNO</v>
          </cell>
          <cell r="BJ162">
            <v>383.45838611900837</v>
          </cell>
        </row>
        <row r="163">
          <cell r="H163" t="str">
            <v>VIGILANTE ARMADO - 12X36 NOTURNO</v>
          </cell>
          <cell r="BJ163">
            <v>383.45838611900837</v>
          </cell>
        </row>
        <row r="164">
          <cell r="H164" t="str">
            <v>VIGILANTE ARMADO - 12X36 NOTURNO</v>
          </cell>
          <cell r="BJ164">
            <v>0</v>
          </cell>
        </row>
        <row r="165">
          <cell r="H165" t="str">
            <v>VIGILANTE ARMADO - 220 H</v>
          </cell>
          <cell r="BJ165">
            <v>415.46370909090916</v>
          </cell>
        </row>
        <row r="166">
          <cell r="H166" t="str">
            <v>VIGILANTE ARMADO - 12X36 DIURNO</v>
          </cell>
          <cell r="BJ166">
            <v>320.27655636363642</v>
          </cell>
        </row>
        <row r="167">
          <cell r="H167" t="str">
            <v>VIGILANTE ARMADO - 12X36 NOTURNO</v>
          </cell>
          <cell r="BJ167">
            <v>383.45838611900837</v>
          </cell>
        </row>
        <row r="168">
          <cell r="H168" t="str">
            <v>VIGILANTE ARMADO - 12X36 NOTURNO</v>
          </cell>
          <cell r="BJ168">
            <v>383.45838611900837</v>
          </cell>
        </row>
        <row r="169">
          <cell r="H169" t="str">
            <v>VIGILANTE ARMADO - 12X36 DIURNO</v>
          </cell>
          <cell r="BJ169">
            <v>320.27655636363642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R5" t="str">
            <v>VALOR TARIFA VT INTERIOR (REFERÊNCIA CONTAGEM)</v>
          </cell>
        </row>
        <row r="9">
          <cell r="B9" t="str">
            <v>POSTOS</v>
          </cell>
          <cell r="F9" t="str">
            <v>CARGO</v>
          </cell>
        </row>
        <row r="10">
          <cell r="R10" t="str">
            <v>TOTAL C/ DESCONTO</v>
          </cell>
          <cell r="W10" t="str">
            <v>TOTAL C/ DESCONTO</v>
          </cell>
        </row>
        <row r="11">
          <cell r="B11">
            <v>1</v>
          </cell>
          <cell r="F11" t="str">
            <v>VIGILANTE ARMADO - 220 H</v>
          </cell>
          <cell r="R11">
            <v>439.74</v>
          </cell>
          <cell r="W11">
            <v>88.869399999999985</v>
          </cell>
        </row>
        <row r="12">
          <cell r="B12">
            <v>1</v>
          </cell>
          <cell r="F12" t="str">
            <v>VIGILANTE ARMADO - 220 H</v>
          </cell>
          <cell r="R12">
            <v>439.74</v>
          </cell>
          <cell r="W12">
            <v>0</v>
          </cell>
        </row>
        <row r="13">
          <cell r="B13">
            <v>1</v>
          </cell>
          <cell r="F13" t="str">
            <v>VIGILANTE ARMADO - 220 H</v>
          </cell>
          <cell r="R13">
            <v>439.74</v>
          </cell>
          <cell r="W13">
            <v>0</v>
          </cell>
        </row>
        <row r="14">
          <cell r="B14">
            <v>1</v>
          </cell>
          <cell r="F14" t="str">
            <v>VIGILANTE ARMADO - 220 H</v>
          </cell>
          <cell r="R14">
            <v>439.74</v>
          </cell>
          <cell r="W14">
            <v>0</v>
          </cell>
        </row>
        <row r="15">
          <cell r="B15">
            <v>1</v>
          </cell>
          <cell r="F15" t="str">
            <v>VIGILANTE ARMADO - 220 H</v>
          </cell>
          <cell r="R15">
            <v>439.74</v>
          </cell>
          <cell r="W15">
            <v>0</v>
          </cell>
        </row>
        <row r="16">
          <cell r="B16">
            <v>1</v>
          </cell>
          <cell r="F16" t="str">
            <v>VIGILANTE ARMADO - 220 H</v>
          </cell>
          <cell r="R16">
            <v>439.74</v>
          </cell>
          <cell r="W16">
            <v>88.869399999999985</v>
          </cell>
        </row>
        <row r="17">
          <cell r="B17">
            <v>0</v>
          </cell>
          <cell r="F17" t="str">
            <v>VIGILANTE ARMADO - 12X36 DIURNO</v>
          </cell>
          <cell r="R17">
            <v>0</v>
          </cell>
          <cell r="W17">
            <v>0</v>
          </cell>
        </row>
        <row r="18">
          <cell r="B18">
            <v>1</v>
          </cell>
          <cell r="F18" t="str">
            <v>VIGILANTE ARMADO - 12X36 DIURNO</v>
          </cell>
          <cell r="R18">
            <v>340.79849999999999</v>
          </cell>
          <cell r="W18">
            <v>106.01939999999999</v>
          </cell>
        </row>
        <row r="19">
          <cell r="B19">
            <v>0</v>
          </cell>
          <cell r="F19" t="str">
            <v>VIGILANTE ARMADO - 12X36 DIURNO</v>
          </cell>
          <cell r="R19">
            <v>0</v>
          </cell>
          <cell r="W19">
            <v>0</v>
          </cell>
        </row>
        <row r="20">
          <cell r="B20">
            <v>1</v>
          </cell>
          <cell r="F20" t="str">
            <v>VIGILANTE ARMADO - 12X36 DIURNO</v>
          </cell>
          <cell r="R20">
            <v>340.79849999999999</v>
          </cell>
          <cell r="W20">
            <v>106.01939999999999</v>
          </cell>
        </row>
        <row r="21">
          <cell r="B21">
            <v>1</v>
          </cell>
          <cell r="F21" t="str">
            <v>VIGILANTE ARMADO - 220 H</v>
          </cell>
          <cell r="R21">
            <v>439.74</v>
          </cell>
          <cell r="W21">
            <v>174.86939999999998</v>
          </cell>
        </row>
        <row r="22">
          <cell r="B22">
            <v>1</v>
          </cell>
          <cell r="F22" t="str">
            <v>VIGILANTE ARMADO - 12X36 DIURNO</v>
          </cell>
          <cell r="R22">
            <v>340.79849999999999</v>
          </cell>
          <cell r="W22">
            <v>0</v>
          </cell>
        </row>
        <row r="23">
          <cell r="B23">
            <v>1</v>
          </cell>
          <cell r="F23" t="str">
            <v>VIGILANTE ARMADO - 220 H</v>
          </cell>
          <cell r="R23">
            <v>439.74</v>
          </cell>
          <cell r="W23">
            <v>0</v>
          </cell>
        </row>
        <row r="24">
          <cell r="B24">
            <v>1</v>
          </cell>
          <cell r="F24" t="str">
            <v>VIGILANTE ARMADO - 12X36 DIURNO</v>
          </cell>
          <cell r="R24">
            <v>340.79849999999999</v>
          </cell>
          <cell r="W24">
            <v>0</v>
          </cell>
        </row>
        <row r="25">
          <cell r="B25">
            <v>1</v>
          </cell>
          <cell r="F25" t="str">
            <v>VIGILANTE ARMADO - 220 H</v>
          </cell>
          <cell r="R25">
            <v>439.74</v>
          </cell>
          <cell r="W25">
            <v>174.86939999999998</v>
          </cell>
        </row>
        <row r="26">
          <cell r="B26">
            <v>1</v>
          </cell>
          <cell r="F26" t="str">
            <v>VIGILANTE ARMADO - 12X36 DIURNO</v>
          </cell>
          <cell r="R26">
            <v>340.79849999999999</v>
          </cell>
          <cell r="W26">
            <v>106.01939999999999</v>
          </cell>
        </row>
        <row r="27">
          <cell r="B27">
            <v>0</v>
          </cell>
          <cell r="F27" t="str">
            <v>VIGILANTE ARMADO - 220 H</v>
          </cell>
          <cell r="R27">
            <v>0</v>
          </cell>
          <cell r="W27">
            <v>0</v>
          </cell>
        </row>
        <row r="28">
          <cell r="B28">
            <v>1</v>
          </cell>
          <cell r="F28" t="str">
            <v>VIGILANTE ARMADO - 220 H</v>
          </cell>
          <cell r="R28">
            <v>439.74</v>
          </cell>
          <cell r="W28">
            <v>174.86939999999998</v>
          </cell>
        </row>
        <row r="29">
          <cell r="B29">
            <v>1</v>
          </cell>
          <cell r="F29" t="str">
            <v>VIGILANTE ARMADO - 12X36 NOTURNO</v>
          </cell>
          <cell r="R29">
            <v>340.79849999999999</v>
          </cell>
          <cell r="W29">
            <v>0</v>
          </cell>
        </row>
        <row r="30">
          <cell r="B30">
            <v>1</v>
          </cell>
          <cell r="F30" t="str">
            <v>VIGILANTE ARMADO - 12X36 DIURNO</v>
          </cell>
          <cell r="R30">
            <v>340.79849999999999</v>
          </cell>
          <cell r="W30">
            <v>0</v>
          </cell>
        </row>
        <row r="31">
          <cell r="B31">
            <v>1</v>
          </cell>
          <cell r="F31" t="str">
            <v>VIGILANTE ARMADO - 12X36 NOTURNO</v>
          </cell>
          <cell r="R31">
            <v>340.79849999999999</v>
          </cell>
          <cell r="W31">
            <v>106.01939999999999</v>
          </cell>
        </row>
        <row r="32">
          <cell r="B32">
            <v>1</v>
          </cell>
          <cell r="F32" t="str">
            <v>VIGILANTE ARMADO - 12X36 NOTURNO</v>
          </cell>
          <cell r="R32">
            <v>340.79849999999999</v>
          </cell>
          <cell r="W32">
            <v>106.01939999999999</v>
          </cell>
        </row>
        <row r="33">
          <cell r="B33">
            <v>0</v>
          </cell>
          <cell r="F33" t="str">
            <v>VIGILANTE ARMADO - 12X36 DIURNO</v>
          </cell>
          <cell r="R33">
            <v>0</v>
          </cell>
          <cell r="W33">
            <v>0</v>
          </cell>
        </row>
        <row r="34">
          <cell r="B34">
            <v>1</v>
          </cell>
          <cell r="F34" t="str">
            <v>VIGILANTE ARMADO - 12X36 DIURNO</v>
          </cell>
          <cell r="R34">
            <v>340.79849999999999</v>
          </cell>
          <cell r="W34">
            <v>0</v>
          </cell>
        </row>
        <row r="35">
          <cell r="B35">
            <v>1</v>
          </cell>
          <cell r="F35" t="str">
            <v>VIGILANTE ARMADO - 12X36 NOTURNO</v>
          </cell>
          <cell r="R35">
            <v>340.79849999999999</v>
          </cell>
          <cell r="W35">
            <v>106.01939999999999</v>
          </cell>
        </row>
        <row r="36">
          <cell r="B36">
            <v>1</v>
          </cell>
          <cell r="F36" t="str">
            <v>VIGILANTE ARMADO - 12X36 DIURNO</v>
          </cell>
          <cell r="R36">
            <v>340.79849999999999</v>
          </cell>
          <cell r="W36">
            <v>106.01939999999999</v>
          </cell>
        </row>
        <row r="37">
          <cell r="B37">
            <v>1</v>
          </cell>
          <cell r="F37" t="str">
            <v>VIGILANTE ARMADO - 220 H</v>
          </cell>
          <cell r="R37">
            <v>439.74</v>
          </cell>
          <cell r="W37">
            <v>174.86939999999998</v>
          </cell>
        </row>
        <row r="38">
          <cell r="B38">
            <v>0</v>
          </cell>
          <cell r="F38" t="str">
            <v>VIGILANTE ARMADO - 220 H</v>
          </cell>
          <cell r="R38">
            <v>0</v>
          </cell>
          <cell r="W38">
            <v>0</v>
          </cell>
        </row>
        <row r="39">
          <cell r="B39">
            <v>1</v>
          </cell>
          <cell r="F39" t="str">
            <v>VIGILANTE ARMADO - 12X36 DIURNO</v>
          </cell>
          <cell r="R39">
            <v>340.79849999999999</v>
          </cell>
          <cell r="W39">
            <v>0</v>
          </cell>
        </row>
        <row r="40">
          <cell r="B40">
            <v>1</v>
          </cell>
          <cell r="F40" t="str">
            <v>VIGILANTE ARMADO - 12X36 DIURNO</v>
          </cell>
          <cell r="R40">
            <v>340.79849999999999</v>
          </cell>
          <cell r="W40">
            <v>0</v>
          </cell>
        </row>
        <row r="41">
          <cell r="B41">
            <v>1</v>
          </cell>
          <cell r="F41" t="str">
            <v>VIGILANTE ARMADO - 220 H</v>
          </cell>
          <cell r="R41">
            <v>439.74</v>
          </cell>
          <cell r="W41">
            <v>174.86939999999998</v>
          </cell>
        </row>
        <row r="42">
          <cell r="B42">
            <v>1</v>
          </cell>
          <cell r="F42" t="str">
            <v>VIGILANTE ARMADO - 12X36 DIURNO</v>
          </cell>
          <cell r="R42">
            <v>340.79849999999999</v>
          </cell>
          <cell r="W42">
            <v>0</v>
          </cell>
        </row>
        <row r="43">
          <cell r="B43">
            <v>1</v>
          </cell>
          <cell r="F43" t="str">
            <v>VIGILANTE ARMADO - 220 H</v>
          </cell>
          <cell r="R43">
            <v>439.74</v>
          </cell>
          <cell r="W43">
            <v>0</v>
          </cell>
        </row>
        <row r="44">
          <cell r="B44">
            <v>0</v>
          </cell>
          <cell r="F44" t="str">
            <v>VIGILANTE ARMADO - 12X36 NOTURNO</v>
          </cell>
          <cell r="R44">
            <v>0</v>
          </cell>
          <cell r="W44">
            <v>0</v>
          </cell>
        </row>
        <row r="45">
          <cell r="B45">
            <v>1</v>
          </cell>
          <cell r="F45" t="str">
            <v>VIGILANTE ARMADO - 12X36 NOTURNO</v>
          </cell>
          <cell r="R45">
            <v>340.79849999999999</v>
          </cell>
          <cell r="W45">
            <v>0</v>
          </cell>
        </row>
        <row r="46">
          <cell r="B46">
            <v>1</v>
          </cell>
          <cell r="F46" t="str">
            <v>VIGILANTE ARMADO - 12X36 DIURNO</v>
          </cell>
          <cell r="R46">
            <v>340.79849999999999</v>
          </cell>
          <cell r="W46">
            <v>0</v>
          </cell>
        </row>
        <row r="47">
          <cell r="B47">
            <v>1</v>
          </cell>
          <cell r="F47" t="str">
            <v>VIGILANTE ARMADO - 12X36 DIURNO</v>
          </cell>
          <cell r="R47">
            <v>340.79849999999999</v>
          </cell>
          <cell r="W47">
            <v>0</v>
          </cell>
        </row>
        <row r="48">
          <cell r="B48">
            <v>0</v>
          </cell>
          <cell r="F48" t="str">
            <v>VIGILANTE ARMADO - 12X36 DIURNO</v>
          </cell>
          <cell r="R48">
            <v>0</v>
          </cell>
          <cell r="W48">
            <v>0</v>
          </cell>
        </row>
        <row r="49">
          <cell r="B49">
            <v>1</v>
          </cell>
          <cell r="F49" t="str">
            <v>VIGILANTE ARMADO - 12X36 NOTURNO</v>
          </cell>
          <cell r="R49">
            <v>340.79849999999999</v>
          </cell>
          <cell r="W49">
            <v>0</v>
          </cell>
        </row>
        <row r="50">
          <cell r="B50">
            <v>1</v>
          </cell>
          <cell r="F50" t="str">
            <v>VIGILANTE ARMADO - 220 H</v>
          </cell>
          <cell r="R50">
            <v>439.74</v>
          </cell>
          <cell r="W50">
            <v>174.86939999999998</v>
          </cell>
        </row>
        <row r="51">
          <cell r="B51">
            <v>0</v>
          </cell>
          <cell r="F51" t="str">
            <v>VIGILANTE ARMADO - 220 H</v>
          </cell>
          <cell r="R51">
            <v>0</v>
          </cell>
          <cell r="W51">
            <v>0</v>
          </cell>
        </row>
        <row r="52">
          <cell r="B52">
            <v>1</v>
          </cell>
          <cell r="F52" t="str">
            <v>VIGILANTE ARMADO - 12X36 NOTURNO</v>
          </cell>
          <cell r="R52">
            <v>340.79849999999999</v>
          </cell>
          <cell r="W52">
            <v>0</v>
          </cell>
        </row>
        <row r="53">
          <cell r="B53">
            <v>1</v>
          </cell>
          <cell r="F53" t="str">
            <v>VIGILANTE ARMADO - 12X36 DIURNO</v>
          </cell>
          <cell r="R53">
            <v>340.79849999999999</v>
          </cell>
          <cell r="W53">
            <v>0</v>
          </cell>
        </row>
        <row r="54">
          <cell r="B54">
            <v>1</v>
          </cell>
          <cell r="F54" t="str">
            <v>VIGILANTE ARMADO - 12X36 NOTURNO</v>
          </cell>
          <cell r="R54">
            <v>340.79849999999999</v>
          </cell>
          <cell r="W54">
            <v>106.01939999999999</v>
          </cell>
        </row>
        <row r="55">
          <cell r="B55">
            <v>1</v>
          </cell>
          <cell r="F55" t="str">
            <v>VIGILANTE ARMADO - 12X36 DIURNO</v>
          </cell>
          <cell r="R55">
            <v>340.79849999999999</v>
          </cell>
          <cell r="W55">
            <v>0</v>
          </cell>
        </row>
        <row r="56">
          <cell r="B56">
            <v>1</v>
          </cell>
          <cell r="F56" t="str">
            <v>VIGILANTE ARMADO - 12X36 NOTURNO</v>
          </cell>
          <cell r="R56">
            <v>340.79849999999999</v>
          </cell>
          <cell r="W56">
            <v>106.01939999999999</v>
          </cell>
        </row>
        <row r="57">
          <cell r="B57">
            <v>1</v>
          </cell>
          <cell r="F57" t="str">
            <v>VIGILANTE ARMADO - 12X36 NOTURNO</v>
          </cell>
          <cell r="R57">
            <v>340.79849999999999</v>
          </cell>
          <cell r="W57">
            <v>106.01939999999999</v>
          </cell>
        </row>
        <row r="58">
          <cell r="B58">
            <v>1</v>
          </cell>
          <cell r="F58" t="str">
            <v>VIGILANTE ARMADO - 12X36 DIURNO</v>
          </cell>
          <cell r="R58">
            <v>340.79849999999999</v>
          </cell>
          <cell r="W58">
            <v>0</v>
          </cell>
        </row>
        <row r="59">
          <cell r="B59">
            <v>0</v>
          </cell>
          <cell r="F59" t="str">
            <v>VIGILANTE ARMADO - 12X36 DIURNO</v>
          </cell>
          <cell r="R59">
            <v>0</v>
          </cell>
          <cell r="W59">
            <v>0</v>
          </cell>
        </row>
        <row r="60">
          <cell r="B60">
            <v>1</v>
          </cell>
          <cell r="F60" t="str">
            <v>VIGILANTE ARMADO - 12X36 DIURNO</v>
          </cell>
          <cell r="R60">
            <v>340.79849999999999</v>
          </cell>
          <cell r="W60">
            <v>106.01939999999999</v>
          </cell>
        </row>
        <row r="61">
          <cell r="B61">
            <v>0</v>
          </cell>
          <cell r="F61" t="str">
            <v>VIGILANTE ARMADO - 12X36 DIURNO</v>
          </cell>
          <cell r="R61">
            <v>0</v>
          </cell>
          <cell r="W61">
            <v>0</v>
          </cell>
        </row>
        <row r="62">
          <cell r="B62">
            <v>1</v>
          </cell>
          <cell r="F62" t="str">
            <v>VIGILANTE ARMADO - 220 H</v>
          </cell>
          <cell r="R62">
            <v>439.74</v>
          </cell>
          <cell r="W62">
            <v>174.86939999999998</v>
          </cell>
        </row>
        <row r="63">
          <cell r="B63">
            <v>1</v>
          </cell>
          <cell r="F63" t="str">
            <v>VIGILANTE ARMADO - 12X36 NOTURNO</v>
          </cell>
          <cell r="R63">
            <v>340.79849999999999</v>
          </cell>
          <cell r="W63">
            <v>0</v>
          </cell>
        </row>
        <row r="64">
          <cell r="B64">
            <v>1</v>
          </cell>
          <cell r="F64" t="str">
            <v>VIGILANTE ARMADO - 12X36 DIURNO</v>
          </cell>
          <cell r="R64">
            <v>340.79849999999999</v>
          </cell>
          <cell r="W64">
            <v>0</v>
          </cell>
        </row>
        <row r="65">
          <cell r="B65">
            <v>0</v>
          </cell>
          <cell r="F65" t="str">
            <v>VIGILANTE ARMADO - 12X36 DIURNO</v>
          </cell>
          <cell r="R65">
            <v>0</v>
          </cell>
          <cell r="W65">
            <v>0</v>
          </cell>
        </row>
        <row r="66">
          <cell r="B66">
            <v>1</v>
          </cell>
          <cell r="F66" t="str">
            <v>VIGILANTE ARMADO - 12X36 DIURNO</v>
          </cell>
          <cell r="R66">
            <v>340.79849999999999</v>
          </cell>
          <cell r="W66">
            <v>0</v>
          </cell>
        </row>
        <row r="67">
          <cell r="B67">
            <v>1</v>
          </cell>
          <cell r="F67" t="str">
            <v>VIGILANTE ARMADO - 12X36 NOTURNO</v>
          </cell>
          <cell r="R67">
            <v>340.79849999999999</v>
          </cell>
          <cell r="W67">
            <v>106.01939999999999</v>
          </cell>
        </row>
        <row r="68">
          <cell r="B68">
            <v>1</v>
          </cell>
          <cell r="F68" t="str">
            <v>VIGILANTE ARMADO - 12X36 NOTURNO</v>
          </cell>
          <cell r="R68">
            <v>340.79849999999999</v>
          </cell>
          <cell r="W68">
            <v>0</v>
          </cell>
        </row>
        <row r="69">
          <cell r="B69">
            <v>1</v>
          </cell>
          <cell r="F69" t="str">
            <v>VIGILANTE ARMADO - 12X36 DIURNO</v>
          </cell>
          <cell r="R69">
            <v>340.79849999999999</v>
          </cell>
          <cell r="W69">
            <v>0</v>
          </cell>
        </row>
        <row r="70">
          <cell r="B70">
            <v>0</v>
          </cell>
          <cell r="F70" t="str">
            <v>VIGILANTE ARMADO - 12X36 DIURNO</v>
          </cell>
          <cell r="R70">
            <v>0</v>
          </cell>
          <cell r="W70">
            <v>0</v>
          </cell>
        </row>
        <row r="71">
          <cell r="B71">
            <v>1</v>
          </cell>
          <cell r="F71" t="str">
            <v>VIGILANTE ARMADO - 12X36 NOTURNO</v>
          </cell>
          <cell r="R71">
            <v>340.79849999999999</v>
          </cell>
          <cell r="W71">
            <v>0</v>
          </cell>
        </row>
        <row r="72">
          <cell r="B72">
            <v>0</v>
          </cell>
          <cell r="F72" t="str">
            <v>VIGILANTE ARMADO - 220 H</v>
          </cell>
          <cell r="R72">
            <v>0</v>
          </cell>
          <cell r="W72">
            <v>0</v>
          </cell>
        </row>
        <row r="73">
          <cell r="B73">
            <v>1</v>
          </cell>
          <cell r="F73" t="str">
            <v>VIGILANTE ARMADO - 220 H</v>
          </cell>
          <cell r="R73">
            <v>439.74</v>
          </cell>
          <cell r="W73">
            <v>0</v>
          </cell>
        </row>
        <row r="74">
          <cell r="B74">
            <v>1</v>
          </cell>
          <cell r="F74" t="str">
            <v>VIGILANTE ARMADO - 12X36 DIURNO</v>
          </cell>
          <cell r="R74">
            <v>340.79849999999999</v>
          </cell>
          <cell r="W74">
            <v>0</v>
          </cell>
        </row>
        <row r="75">
          <cell r="B75">
            <v>1</v>
          </cell>
          <cell r="F75" t="str">
            <v>VIGILANTE ARMADO - 12X36 DIURNO</v>
          </cell>
          <cell r="R75">
            <v>340.79849999999999</v>
          </cell>
          <cell r="W75">
            <v>0</v>
          </cell>
        </row>
        <row r="76">
          <cell r="B76">
            <v>0</v>
          </cell>
          <cell r="F76" t="str">
            <v>VIGILANTE ARMADO - 12X36 DIURNO</v>
          </cell>
          <cell r="R76">
            <v>0</v>
          </cell>
          <cell r="W76">
            <v>0</v>
          </cell>
        </row>
        <row r="77">
          <cell r="B77">
            <v>1</v>
          </cell>
          <cell r="F77" t="str">
            <v>VIGILANTE ARMADO - 220 H</v>
          </cell>
          <cell r="R77">
            <v>439.74</v>
          </cell>
          <cell r="W77">
            <v>0</v>
          </cell>
        </row>
        <row r="78">
          <cell r="B78">
            <v>1</v>
          </cell>
          <cell r="F78" t="str">
            <v>VIGILANTE ARMADO - 12X36 DIURNO</v>
          </cell>
          <cell r="R78">
            <v>340.79849999999999</v>
          </cell>
          <cell r="W78">
            <v>39.369399999999985</v>
          </cell>
        </row>
        <row r="79">
          <cell r="B79">
            <v>1</v>
          </cell>
          <cell r="F79" t="str">
            <v>VIGILANTE ARMADO - 12X36 DIURNO</v>
          </cell>
          <cell r="R79">
            <v>340.79849999999999</v>
          </cell>
          <cell r="W79">
            <v>0</v>
          </cell>
        </row>
        <row r="80">
          <cell r="B80">
            <v>0</v>
          </cell>
          <cell r="F80" t="str">
            <v>VIGILANTE ARMADO - 12X36 DIURNO</v>
          </cell>
          <cell r="R80">
            <v>0</v>
          </cell>
          <cell r="W80">
            <v>0</v>
          </cell>
        </row>
        <row r="81">
          <cell r="B81">
            <v>1</v>
          </cell>
          <cell r="F81" t="str">
            <v>VIGILANTE ARMADO - 220 H</v>
          </cell>
          <cell r="R81">
            <v>439.74</v>
          </cell>
          <cell r="W81">
            <v>0</v>
          </cell>
        </row>
        <row r="82">
          <cell r="B82">
            <v>1</v>
          </cell>
          <cell r="F82" t="str">
            <v>VIGILANTE ARMADO - 220 H</v>
          </cell>
          <cell r="R82">
            <v>439.74</v>
          </cell>
          <cell r="W82">
            <v>0</v>
          </cell>
        </row>
        <row r="83">
          <cell r="B83">
            <v>0</v>
          </cell>
          <cell r="F83" t="str">
            <v>VIGILANTE ARMADO - 220 H</v>
          </cell>
          <cell r="R83">
            <v>0</v>
          </cell>
          <cell r="W83">
            <v>0</v>
          </cell>
        </row>
        <row r="84">
          <cell r="B84">
            <v>1</v>
          </cell>
          <cell r="F84" t="str">
            <v>VIGILANTE ARMADO - 220 H</v>
          </cell>
          <cell r="R84">
            <v>439.74</v>
          </cell>
          <cell r="W84">
            <v>0</v>
          </cell>
        </row>
        <row r="85">
          <cell r="B85">
            <v>1</v>
          </cell>
          <cell r="F85" t="str">
            <v>VIGILANTE ARMADO - 12X36 NOTURNO</v>
          </cell>
          <cell r="R85">
            <v>340.79849999999999</v>
          </cell>
          <cell r="W85">
            <v>0</v>
          </cell>
        </row>
        <row r="86">
          <cell r="B86">
            <v>1</v>
          </cell>
          <cell r="F86" t="str">
            <v>VIGILANTE ARMADO - 12X36 NOTURNO</v>
          </cell>
          <cell r="R86">
            <v>340.79849999999999</v>
          </cell>
          <cell r="W86">
            <v>0</v>
          </cell>
        </row>
        <row r="87">
          <cell r="B87">
            <v>1</v>
          </cell>
          <cell r="F87" t="str">
            <v>VIGILANTE ARMADO - 12X36 DIURNO</v>
          </cell>
          <cell r="R87">
            <v>340.79849999999999</v>
          </cell>
          <cell r="W87">
            <v>39.369399999999985</v>
          </cell>
        </row>
        <row r="88">
          <cell r="B88">
            <v>0</v>
          </cell>
          <cell r="F88" t="str">
            <v>VIGILANTE ARMADO - 12X36 DIURNO</v>
          </cell>
          <cell r="R88">
            <v>0</v>
          </cell>
          <cell r="W88">
            <v>0</v>
          </cell>
        </row>
        <row r="89">
          <cell r="B89">
            <v>1</v>
          </cell>
          <cell r="F89" t="str">
            <v>VIGILANTE ARMADO - 12X36 DIURNO</v>
          </cell>
          <cell r="R89">
            <v>340.79849999999999</v>
          </cell>
          <cell r="W89">
            <v>39.369399999999985</v>
          </cell>
        </row>
        <row r="90">
          <cell r="B90">
            <v>1</v>
          </cell>
          <cell r="F90" t="str">
            <v>VIGILANTE ARMADO - 220 H</v>
          </cell>
          <cell r="R90">
            <v>439.74</v>
          </cell>
          <cell r="W90">
            <v>0</v>
          </cell>
        </row>
        <row r="91">
          <cell r="B91">
            <v>1</v>
          </cell>
          <cell r="F91" t="str">
            <v>VIGILANTE ARMADO - 12X36 NOTURNO</v>
          </cell>
          <cell r="R91">
            <v>340.79849999999999</v>
          </cell>
          <cell r="W91">
            <v>0</v>
          </cell>
        </row>
        <row r="92">
          <cell r="B92">
            <v>1</v>
          </cell>
          <cell r="F92" t="str">
            <v>VIGILANTE ARMADO - 12X36 NOTURNO</v>
          </cell>
          <cell r="R92">
            <v>340.79849999999999</v>
          </cell>
          <cell r="W92">
            <v>0</v>
          </cell>
        </row>
        <row r="93">
          <cell r="B93">
            <v>1</v>
          </cell>
          <cell r="F93" t="str">
            <v>VIGILANTE ARMADO - 12X36 DIURNO</v>
          </cell>
          <cell r="R93">
            <v>340.79849999999999</v>
          </cell>
          <cell r="W93">
            <v>0</v>
          </cell>
        </row>
        <row r="94">
          <cell r="B94">
            <v>1</v>
          </cell>
          <cell r="F94" t="str">
            <v>VIGILANTE ARMADO - 12X36 DIURNO</v>
          </cell>
          <cell r="R94">
            <v>340.79849999999999</v>
          </cell>
          <cell r="W94">
            <v>0</v>
          </cell>
        </row>
        <row r="95">
          <cell r="B95">
            <v>1</v>
          </cell>
          <cell r="F95" t="str">
            <v>VIGILANTE ARMADO - 220 H</v>
          </cell>
          <cell r="R95">
            <v>439.74</v>
          </cell>
          <cell r="W95">
            <v>0</v>
          </cell>
        </row>
        <row r="96">
          <cell r="B96">
            <v>1</v>
          </cell>
          <cell r="F96" t="str">
            <v>VIGILANTE ARMADO - 220 H</v>
          </cell>
          <cell r="R96">
            <v>439.74</v>
          </cell>
          <cell r="W96">
            <v>0</v>
          </cell>
        </row>
        <row r="97">
          <cell r="B97">
            <v>1</v>
          </cell>
          <cell r="F97" t="str">
            <v>VIGILANTE ARMADO - 220 H</v>
          </cell>
          <cell r="R97">
            <v>439.74</v>
          </cell>
          <cell r="W97">
            <v>0</v>
          </cell>
        </row>
        <row r="98">
          <cell r="B98">
            <v>1</v>
          </cell>
          <cell r="F98" t="str">
            <v>VIGILANTE ARMADO - 12X36 DIURNO</v>
          </cell>
          <cell r="R98">
            <v>340.79849999999999</v>
          </cell>
          <cell r="W98">
            <v>0</v>
          </cell>
        </row>
        <row r="99">
          <cell r="B99">
            <v>1</v>
          </cell>
          <cell r="F99" t="str">
            <v>VIGILANTE ARMADO - 12X36 NOTURNO</v>
          </cell>
          <cell r="R99">
            <v>340.79849999999999</v>
          </cell>
          <cell r="W99">
            <v>0</v>
          </cell>
        </row>
        <row r="100">
          <cell r="B100">
            <v>1</v>
          </cell>
          <cell r="F100" t="str">
            <v>VIGILANTE ARMADO - 12X36 DIURNO</v>
          </cell>
          <cell r="R100">
            <v>340.79849999999999</v>
          </cell>
          <cell r="W100">
            <v>39.369399999999985</v>
          </cell>
        </row>
        <row r="101">
          <cell r="B101">
            <v>1</v>
          </cell>
          <cell r="F101" t="str">
            <v>VIGILANTE ARMADO - 12X36 NOTURNO</v>
          </cell>
          <cell r="R101">
            <v>340.79849999999999</v>
          </cell>
          <cell r="W101">
            <v>0</v>
          </cell>
        </row>
        <row r="102">
          <cell r="B102">
            <v>1</v>
          </cell>
          <cell r="F102" t="str">
            <v>VIGILANTE ARMADO - 220 H</v>
          </cell>
          <cell r="R102">
            <v>439.74</v>
          </cell>
          <cell r="W102">
            <v>0</v>
          </cell>
        </row>
        <row r="103">
          <cell r="B103">
            <v>1</v>
          </cell>
          <cell r="F103" t="str">
            <v>VIGILANTE ARMADO - 220 H</v>
          </cell>
          <cell r="R103">
            <v>439.74</v>
          </cell>
          <cell r="W103">
            <v>0</v>
          </cell>
        </row>
        <row r="104">
          <cell r="B104">
            <v>0</v>
          </cell>
          <cell r="F104" t="str">
            <v>VIGILANTE ARMADO - 220 H</v>
          </cell>
          <cell r="R104">
            <v>0</v>
          </cell>
          <cell r="W104">
            <v>0</v>
          </cell>
        </row>
        <row r="105">
          <cell r="B105">
            <v>1</v>
          </cell>
          <cell r="F105" t="str">
            <v>VIGILANTE ARMADO - 220 H</v>
          </cell>
          <cell r="R105">
            <v>439.74</v>
          </cell>
          <cell r="W105">
            <v>0</v>
          </cell>
        </row>
        <row r="106">
          <cell r="B106">
            <v>1</v>
          </cell>
          <cell r="F106" t="str">
            <v>VIGILANTE ARMADO - 12X36 DIURNO</v>
          </cell>
          <cell r="R106">
            <v>340.79849999999999</v>
          </cell>
          <cell r="W106">
            <v>0</v>
          </cell>
        </row>
        <row r="107">
          <cell r="B107">
            <v>1</v>
          </cell>
          <cell r="F107" t="str">
            <v>VIGILANTE ARMADO - 12X36 DIURNO</v>
          </cell>
          <cell r="R107">
            <v>340.79849999999999</v>
          </cell>
          <cell r="W107">
            <v>0</v>
          </cell>
        </row>
        <row r="108">
          <cell r="B108">
            <v>1</v>
          </cell>
          <cell r="F108" t="str">
            <v>VIGILANTE ARMADO - 12X36 NOTURNO</v>
          </cell>
          <cell r="R108">
            <v>340.79849999999999</v>
          </cell>
          <cell r="W108">
            <v>0</v>
          </cell>
        </row>
        <row r="109">
          <cell r="B109">
            <v>1</v>
          </cell>
          <cell r="F109" t="str">
            <v>VIGILANTE ARMADO - 12X36 NOTURNO</v>
          </cell>
          <cell r="R109">
            <v>340.79849999999999</v>
          </cell>
          <cell r="W109">
            <v>0</v>
          </cell>
        </row>
        <row r="110">
          <cell r="B110">
            <v>1</v>
          </cell>
          <cell r="F110" t="str">
            <v>VIGILANTE ARMADO - 220 H</v>
          </cell>
          <cell r="R110">
            <v>439.74</v>
          </cell>
          <cell r="W110">
            <v>0</v>
          </cell>
        </row>
        <row r="111">
          <cell r="B111">
            <v>0</v>
          </cell>
          <cell r="F111" t="str">
            <v>VIGILANTE ARMADO - 220 H</v>
          </cell>
          <cell r="R111">
            <v>0</v>
          </cell>
          <cell r="W111">
            <v>0</v>
          </cell>
        </row>
        <row r="112">
          <cell r="B112">
            <v>1</v>
          </cell>
          <cell r="F112" t="str">
            <v>VIGILANTE ARMADO - 220 H</v>
          </cell>
          <cell r="R112">
            <v>439.74</v>
          </cell>
          <cell r="W112">
            <v>0</v>
          </cell>
        </row>
        <row r="113">
          <cell r="B113">
            <v>1</v>
          </cell>
          <cell r="F113" t="str">
            <v>VIGILANTE ARMADO - 220 H</v>
          </cell>
          <cell r="R113">
            <v>439.74</v>
          </cell>
          <cell r="W113">
            <v>0</v>
          </cell>
        </row>
        <row r="114">
          <cell r="B114">
            <v>1</v>
          </cell>
          <cell r="F114" t="str">
            <v>VIGILANTE ARMADO - 220 H</v>
          </cell>
          <cell r="R114">
            <v>439.74</v>
          </cell>
          <cell r="W114">
            <v>0</v>
          </cell>
        </row>
        <row r="115">
          <cell r="B115">
            <v>1</v>
          </cell>
          <cell r="F115" t="str">
            <v>VIGILANTE ARMADO - 220 H</v>
          </cell>
          <cell r="R115">
            <v>439.74</v>
          </cell>
          <cell r="W115">
            <v>0</v>
          </cell>
        </row>
        <row r="116">
          <cell r="B116">
            <v>1</v>
          </cell>
          <cell r="F116" t="str">
            <v>VIGILANTE ARMADO - 12X36 NOTURNO</v>
          </cell>
          <cell r="R116">
            <v>340.79849999999999</v>
          </cell>
          <cell r="W116">
            <v>0</v>
          </cell>
        </row>
        <row r="117">
          <cell r="B117">
            <v>0</v>
          </cell>
          <cell r="F117" t="str">
            <v>VIGILANTE ARMADO - 12X36 NOTURNO</v>
          </cell>
          <cell r="R117">
            <v>0</v>
          </cell>
          <cell r="W117">
            <v>0</v>
          </cell>
        </row>
        <row r="118">
          <cell r="B118">
            <v>1</v>
          </cell>
          <cell r="F118" t="str">
            <v>VIGILANTE ARMADO - 12X36 DIURNO</v>
          </cell>
          <cell r="R118">
            <v>340.79849999999999</v>
          </cell>
          <cell r="W118">
            <v>0</v>
          </cell>
        </row>
        <row r="119">
          <cell r="B119">
            <v>1</v>
          </cell>
          <cell r="F119" t="str">
            <v>VIGILANTE ARMADO - 12X36 NOTURNO</v>
          </cell>
          <cell r="R119">
            <v>340.79849999999999</v>
          </cell>
          <cell r="W119">
            <v>0</v>
          </cell>
        </row>
        <row r="120">
          <cell r="B120">
            <v>1</v>
          </cell>
          <cell r="F120" t="str">
            <v>VIGILANTE ARMADO - 12X36 DIURNO</v>
          </cell>
          <cell r="R120">
            <v>340.79849999999999</v>
          </cell>
          <cell r="W120">
            <v>0</v>
          </cell>
        </row>
        <row r="121">
          <cell r="B121">
            <v>1</v>
          </cell>
          <cell r="F121" t="str">
            <v>VIGILANTE ARMADO - 220 H</v>
          </cell>
          <cell r="R121">
            <v>439.74</v>
          </cell>
          <cell r="W121">
            <v>0</v>
          </cell>
        </row>
        <row r="122">
          <cell r="B122">
            <v>1</v>
          </cell>
          <cell r="F122" t="str">
            <v>VIGILANTE ARMADO - 220 H</v>
          </cell>
          <cell r="R122">
            <v>439.74</v>
          </cell>
          <cell r="W122">
            <v>0</v>
          </cell>
        </row>
        <row r="123">
          <cell r="B123">
            <v>1</v>
          </cell>
          <cell r="F123" t="str">
            <v>VIGILANTE ARMADO - 220 H</v>
          </cell>
          <cell r="R123">
            <v>439.74</v>
          </cell>
          <cell r="W123">
            <v>0</v>
          </cell>
        </row>
        <row r="124">
          <cell r="B124">
            <v>1</v>
          </cell>
          <cell r="F124" t="str">
            <v>VIGILANTE ARMADO - 220 H</v>
          </cell>
          <cell r="R124">
            <v>439.74</v>
          </cell>
          <cell r="W124">
            <v>0</v>
          </cell>
        </row>
        <row r="125">
          <cell r="B125">
            <v>0</v>
          </cell>
          <cell r="F125" t="str">
            <v>VIGILANTE ARMADO - 220 H</v>
          </cell>
          <cell r="R125">
            <v>0</v>
          </cell>
          <cell r="W125">
            <v>0</v>
          </cell>
        </row>
        <row r="126">
          <cell r="B126">
            <v>1</v>
          </cell>
          <cell r="F126" t="str">
            <v>VIGILANTE ARMADO - 220 H</v>
          </cell>
          <cell r="R126">
            <v>439.74</v>
          </cell>
          <cell r="W126">
            <v>0</v>
          </cell>
        </row>
        <row r="127">
          <cell r="B127">
            <v>1</v>
          </cell>
          <cell r="F127" t="str">
            <v>VIGILANTE ARMADO - 12X36 NOTURNO</v>
          </cell>
          <cell r="R127">
            <v>340.79849999999999</v>
          </cell>
          <cell r="W127">
            <v>0</v>
          </cell>
        </row>
        <row r="128">
          <cell r="B128">
            <v>1</v>
          </cell>
          <cell r="F128" t="str">
            <v>VIGILANTE ARMADO - 12X36 NOTURNO</v>
          </cell>
          <cell r="R128">
            <v>340.79849999999999</v>
          </cell>
          <cell r="W128">
            <v>0</v>
          </cell>
        </row>
        <row r="129">
          <cell r="B129">
            <v>1</v>
          </cell>
          <cell r="F129" t="str">
            <v>VIGILANTE ARMADO - 12X36 DIURNO</v>
          </cell>
          <cell r="R129">
            <v>340.79849999999999</v>
          </cell>
          <cell r="W129">
            <v>0</v>
          </cell>
        </row>
        <row r="130">
          <cell r="B130">
            <v>1</v>
          </cell>
          <cell r="F130" t="str">
            <v>VIGILANTE ARMADO - 12X36 DIURNO</v>
          </cell>
          <cell r="R130">
            <v>340.79849999999999</v>
          </cell>
          <cell r="W130">
            <v>0</v>
          </cell>
        </row>
        <row r="131">
          <cell r="B131">
            <v>1</v>
          </cell>
          <cell r="F131" t="str">
            <v>VIGILANTE ARMADO - 12X36 DIURNO</v>
          </cell>
          <cell r="R131">
            <v>340.79849999999999</v>
          </cell>
          <cell r="W131">
            <v>39.369399999999985</v>
          </cell>
        </row>
        <row r="132">
          <cell r="B132">
            <v>1</v>
          </cell>
          <cell r="F132" t="str">
            <v>VIGILANTE ARMADO - 12X36 DIURNO</v>
          </cell>
          <cell r="R132">
            <v>340.79849999999999</v>
          </cell>
          <cell r="W132">
            <v>39.369399999999985</v>
          </cell>
        </row>
        <row r="133">
          <cell r="B133">
            <v>1</v>
          </cell>
          <cell r="F133" t="str">
            <v>VIGILANTE ARMADO - 220 H</v>
          </cell>
          <cell r="R133">
            <v>439.74</v>
          </cell>
          <cell r="W133">
            <v>0</v>
          </cell>
        </row>
        <row r="134">
          <cell r="B134">
            <v>0</v>
          </cell>
          <cell r="F134" t="str">
            <v>VIGILANTE ARMADO - 12X36 NOTURNO</v>
          </cell>
          <cell r="R134">
            <v>0</v>
          </cell>
          <cell r="W134">
            <v>0</v>
          </cell>
        </row>
        <row r="135">
          <cell r="B135">
            <v>1</v>
          </cell>
          <cell r="F135" t="str">
            <v>VIGILANTE ARMADO - 12X36 NOTURNO</v>
          </cell>
          <cell r="R135">
            <v>340.79849999999999</v>
          </cell>
          <cell r="W135">
            <v>0</v>
          </cell>
        </row>
        <row r="136">
          <cell r="B136">
            <v>1</v>
          </cell>
          <cell r="F136" t="str">
            <v>VIGILANTE ARMADO - 12X36 NOTURNO</v>
          </cell>
          <cell r="R136">
            <v>340.79849999999999</v>
          </cell>
          <cell r="W136">
            <v>39.369399999999985</v>
          </cell>
        </row>
        <row r="137">
          <cell r="B137">
            <v>1</v>
          </cell>
          <cell r="F137" t="str">
            <v>VIGILANTE ARMADO - 220 H</v>
          </cell>
          <cell r="R137">
            <v>439.74</v>
          </cell>
          <cell r="W137">
            <v>0</v>
          </cell>
        </row>
        <row r="138">
          <cell r="B138">
            <v>1</v>
          </cell>
          <cell r="F138" t="str">
            <v>VIGILANTE ARMADO - 12X36 DIURNO</v>
          </cell>
          <cell r="R138">
            <v>340.79849999999999</v>
          </cell>
          <cell r="W138">
            <v>0</v>
          </cell>
        </row>
        <row r="139">
          <cell r="B139">
            <v>1</v>
          </cell>
          <cell r="F139" t="str">
            <v>VIGILANTE ARMADO - 12X36 NOTURNO</v>
          </cell>
          <cell r="R139">
            <v>340.79849999999999</v>
          </cell>
          <cell r="W139">
            <v>0</v>
          </cell>
        </row>
        <row r="140">
          <cell r="B140">
            <v>1</v>
          </cell>
          <cell r="F140" t="str">
            <v>VIGILANTE ARMADO - 12X36 DIURNO</v>
          </cell>
          <cell r="R140">
            <v>340.79849999999999</v>
          </cell>
          <cell r="W140">
            <v>0</v>
          </cell>
        </row>
        <row r="141">
          <cell r="B141">
            <v>1</v>
          </cell>
          <cell r="F141" t="str">
            <v>VIGILANTE ARMADO - 12X36 NOTURNO</v>
          </cell>
          <cell r="R141">
            <v>340.79849999999999</v>
          </cell>
          <cell r="W141">
            <v>0</v>
          </cell>
        </row>
        <row r="142">
          <cell r="B142">
            <v>1</v>
          </cell>
          <cell r="F142" t="str">
            <v>VIGILANTE ARMADO - 220 H</v>
          </cell>
          <cell r="R142">
            <v>439.74</v>
          </cell>
          <cell r="W142">
            <v>88.869399999999985</v>
          </cell>
        </row>
        <row r="143">
          <cell r="B143">
            <v>1</v>
          </cell>
          <cell r="F143" t="str">
            <v>VIGILANTE ARMADO - 12X36 NOTURNO</v>
          </cell>
          <cell r="R143">
            <v>340.79849999999999</v>
          </cell>
          <cell r="W143">
            <v>0</v>
          </cell>
        </row>
        <row r="144">
          <cell r="B144">
            <v>1</v>
          </cell>
          <cell r="F144" t="str">
            <v>VIGILANTE ARMADO - 12X36 DIURNO</v>
          </cell>
          <cell r="R144">
            <v>340.79849999999999</v>
          </cell>
          <cell r="W144">
            <v>0</v>
          </cell>
        </row>
        <row r="145">
          <cell r="B145">
            <v>1</v>
          </cell>
          <cell r="F145" t="str">
            <v>VIGILANTE ARMADO - 12X36 DIURNO</v>
          </cell>
          <cell r="R145">
            <v>340.79849999999999</v>
          </cell>
          <cell r="W145">
            <v>0</v>
          </cell>
        </row>
        <row r="146">
          <cell r="B146">
            <v>1</v>
          </cell>
          <cell r="F146" t="str">
            <v>VIGILANTE ARMADO - 12X36 NOTURNO</v>
          </cell>
          <cell r="R146">
            <v>340.79849999999999</v>
          </cell>
          <cell r="W146">
            <v>0</v>
          </cell>
        </row>
        <row r="147">
          <cell r="B147">
            <v>1</v>
          </cell>
          <cell r="F147" t="str">
            <v>VIGILANTE ARMADO - 220 H</v>
          </cell>
          <cell r="R147">
            <v>439.74</v>
          </cell>
          <cell r="W147">
            <v>0</v>
          </cell>
        </row>
        <row r="148">
          <cell r="B148">
            <v>1</v>
          </cell>
          <cell r="F148" t="str">
            <v>VIGILANTE ARMADO - 220 H</v>
          </cell>
          <cell r="R148">
            <v>439.74</v>
          </cell>
          <cell r="W148">
            <v>0</v>
          </cell>
        </row>
        <row r="149">
          <cell r="B149">
            <v>1</v>
          </cell>
          <cell r="F149" t="str">
            <v>VIGILANTE ARMADO - 220 H</v>
          </cell>
          <cell r="R149">
            <v>439.74</v>
          </cell>
          <cell r="W149">
            <v>0</v>
          </cell>
        </row>
        <row r="150">
          <cell r="B150">
            <v>1</v>
          </cell>
          <cell r="F150" t="str">
            <v>VIGILANTE ARMADO - 12X36 DIURNO</v>
          </cell>
          <cell r="R150">
            <v>340.79849999999999</v>
          </cell>
          <cell r="W150">
            <v>0</v>
          </cell>
        </row>
        <row r="151">
          <cell r="B151">
            <v>1</v>
          </cell>
          <cell r="F151" t="str">
            <v>VIGILANTE ARMADO - 12X36 DIURNO</v>
          </cell>
          <cell r="R151">
            <v>340.79849999999999</v>
          </cell>
          <cell r="W151">
            <v>0</v>
          </cell>
        </row>
        <row r="152">
          <cell r="B152">
            <v>1</v>
          </cell>
          <cell r="F152" t="str">
            <v>VIGILANTE ARMADO - 12X36 NOTURNO</v>
          </cell>
          <cell r="R152">
            <v>340.79849999999999</v>
          </cell>
          <cell r="W152">
            <v>0</v>
          </cell>
        </row>
        <row r="153">
          <cell r="B153">
            <v>1</v>
          </cell>
          <cell r="F153" t="str">
            <v>VIGILANTE ARMADO - 12X36 NOTURNO</v>
          </cell>
          <cell r="R153">
            <v>340.79849999999999</v>
          </cell>
          <cell r="W153">
            <v>0</v>
          </cell>
        </row>
        <row r="154">
          <cell r="B154">
            <v>1</v>
          </cell>
          <cell r="F154" t="str">
            <v>VIGILANTE ARMADO - 12X36 NOTURNO</v>
          </cell>
          <cell r="R154">
            <v>340.79849999999999</v>
          </cell>
          <cell r="W154">
            <v>0</v>
          </cell>
        </row>
        <row r="155">
          <cell r="B155">
            <v>1</v>
          </cell>
          <cell r="F155" t="str">
            <v>VIGILANTE ARMADO - 12X36 DIURNO</v>
          </cell>
          <cell r="R155">
            <v>340.79849999999999</v>
          </cell>
          <cell r="W155">
            <v>0</v>
          </cell>
        </row>
        <row r="156">
          <cell r="B156">
            <v>1</v>
          </cell>
          <cell r="F156" t="str">
            <v>VIGILANTE ARMADO - 12X36 DIURNO</v>
          </cell>
          <cell r="R156">
            <v>340.79849999999999</v>
          </cell>
          <cell r="W156">
            <v>0</v>
          </cell>
        </row>
        <row r="157">
          <cell r="B157">
            <v>1</v>
          </cell>
          <cell r="F157" t="str">
            <v>VIGILANTE ARMADO - 12X36 NOTURNO</v>
          </cell>
          <cell r="R157">
            <v>340.79849999999999</v>
          </cell>
          <cell r="W157">
            <v>0</v>
          </cell>
        </row>
        <row r="158">
          <cell r="B158">
            <v>1</v>
          </cell>
          <cell r="F158" t="str">
            <v>VIGILANTE ARMADO - 220 H</v>
          </cell>
          <cell r="R158">
            <v>439.74</v>
          </cell>
          <cell r="W158">
            <v>0</v>
          </cell>
        </row>
        <row r="159">
          <cell r="B159">
            <v>1</v>
          </cell>
          <cell r="F159" t="str">
            <v>VIGILANTE ARMADO - 12X36 DIURNO</v>
          </cell>
          <cell r="R159">
            <v>340.79849999999999</v>
          </cell>
          <cell r="W159">
            <v>0</v>
          </cell>
        </row>
        <row r="160">
          <cell r="B160">
            <v>0</v>
          </cell>
          <cell r="F160" t="str">
            <v>VIGILANTE ARMADO - 12X36 DIURNO</v>
          </cell>
          <cell r="R160">
            <v>0</v>
          </cell>
          <cell r="W160">
            <v>0</v>
          </cell>
        </row>
        <row r="161">
          <cell r="B161">
            <v>1</v>
          </cell>
          <cell r="F161" t="str">
            <v>VIGILANTE ARMADO - 12X36 DIURNO</v>
          </cell>
          <cell r="R161">
            <v>340.79849999999999</v>
          </cell>
          <cell r="W161">
            <v>39.369399999999985</v>
          </cell>
        </row>
        <row r="162">
          <cell r="B162">
            <v>1</v>
          </cell>
          <cell r="F162" t="str">
            <v>VIGILANTE ARMADO - 12X36 NOTURNO</v>
          </cell>
          <cell r="R162">
            <v>340.79849999999999</v>
          </cell>
          <cell r="W162">
            <v>0</v>
          </cell>
        </row>
        <row r="163">
          <cell r="B163">
            <v>1</v>
          </cell>
          <cell r="F163" t="str">
            <v>VIGILANTE ARMADO - 12X36 NOTURNO</v>
          </cell>
          <cell r="R163">
            <v>340.79849999999999</v>
          </cell>
          <cell r="W163">
            <v>0</v>
          </cell>
        </row>
        <row r="164">
          <cell r="B164">
            <v>0</v>
          </cell>
          <cell r="F164" t="str">
            <v>VIGILANTE ARMADO - 12X36 NOTURNO</v>
          </cell>
          <cell r="R164">
            <v>0</v>
          </cell>
          <cell r="W164">
            <v>0</v>
          </cell>
        </row>
        <row r="165">
          <cell r="B165">
            <v>1</v>
          </cell>
          <cell r="F165" t="str">
            <v>VIGILANTE ARMADO - 220 H</v>
          </cell>
          <cell r="R165">
            <v>439.74</v>
          </cell>
          <cell r="W165">
            <v>0</v>
          </cell>
        </row>
        <row r="166">
          <cell r="B166">
            <v>1</v>
          </cell>
          <cell r="F166" t="str">
            <v>VIGILANTE ARMADO - 12X36 DIURNO</v>
          </cell>
          <cell r="R166">
            <v>340.79849999999999</v>
          </cell>
          <cell r="W166">
            <v>0</v>
          </cell>
        </row>
        <row r="167">
          <cell r="B167">
            <v>1</v>
          </cell>
          <cell r="F167" t="str">
            <v>VIGILANTE ARMADO - 12X36 NOTURNO</v>
          </cell>
          <cell r="R167">
            <v>340.79849999999999</v>
          </cell>
          <cell r="W167">
            <v>0</v>
          </cell>
        </row>
        <row r="168">
          <cell r="B168">
            <v>1</v>
          </cell>
          <cell r="F168" t="str">
            <v>VIGILANTE ARMADO - 12X36 NOTURNO</v>
          </cell>
          <cell r="R168">
            <v>340.79849999999999</v>
          </cell>
          <cell r="W168">
            <v>0</v>
          </cell>
        </row>
        <row r="169">
          <cell r="B169">
            <v>1</v>
          </cell>
          <cell r="F169" t="str">
            <v>VIGILANTE ARMADO - 12X36 DIURNO</v>
          </cell>
          <cell r="R169">
            <v>340.79849999999999</v>
          </cell>
          <cell r="W169">
            <v>0</v>
          </cell>
        </row>
        <row r="176">
          <cell r="B176" t="str">
            <v>FOI DEFINIDO QUE A METODOLOGIA DO CÁLCULO DE DIAS PARA VA E VT SERÁ IGUAL A "DIAS (20) MENOS DIAS ÚTEIS NÃO TRABALHADOS"</v>
          </cell>
        </row>
        <row r="177">
          <cell r="B177" t="str">
            <v xml:space="preserve">INICIALMENTE, QUANDO HOUVER FALTAS, FÉRIAS, AFASTAMENTOS, ETC, COM SUBSTITUTO, OS DIAS TRABALHADOS PELO SUBSTITUTO PODERÃO SER LANÇADOS NO TITULAR. </v>
          </cell>
        </row>
        <row r="178">
          <cell r="B178" t="str">
            <v>COM RELAÇÃO AO VALE TRANSPORTE, O DESCONTO DE 6% TERÁ SEMPRE DE SER PROPORCIONALIZADO PELOS DIAS TRABALHADOS NO MÊS (ISSO PARA O TITULAR E O SUBSTITUTO, SE HOUVER)</v>
          </cell>
        </row>
        <row r="179">
          <cell r="B179" t="str">
            <v>COM RELAÇÃO AO VALE TRANSPORTE, NAS FÉRIAS E FALTAS COM SUBSTITUTO, A REGRA É SEGUIR O TITULAR. SE ELE RECEBE O SUBSTITUTO RECEBE. SE NÃO RECEBE, O SUBSTITUTO NÃO RECEBE.</v>
          </cell>
        </row>
        <row r="180">
          <cell r="B180" t="str">
            <v>COM RELAÇÃO AO VALE TRANSPORTE, NAS LICENÇAS MATERNIDADE OU INSS E NAS DEMISSÕES,  A REGRA É SEGUIR O SUBSTITUTO OU NOVO CONTRATADO.</v>
          </cell>
        </row>
        <row r="181">
          <cell r="B181" t="str">
            <v>COM RELAÇÃO AO VALE TRANSPORTE, NO MÊS DA DEMISSÃO COM NOVO CONTRATADO,  SÓ PODE HAVER UM DESCONTO DE R$ 1,00  (POR DEFINIÇÃO SERÁ O DEMITIDO) POR POSTO DE TRABALHO.</v>
          </cell>
        </row>
        <row r="182">
          <cell r="B182" t="str">
            <v>COM RELAÇÃO AO VALE ALIMENTAÇÃO, OS VALORES DE CESTA BÁSICA SERÃO PROPORCIONALIZADOS. UTILIZAR O MESMO CRITÉRIO DOS TICKETS, OU SEJA, 20 DIAS MENOS DIAS ÚTEIS NÃO TRABALHADOS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zoomScaleNormal="100" zoomScaleSheetLayoutView="100" workbookViewId="0">
      <pane ySplit="3" topLeftCell="A4" activePane="bottomLeft" state="frozen"/>
      <selection pane="bottomLeft" activeCell="K25" sqref="K25"/>
    </sheetView>
  </sheetViews>
  <sheetFormatPr defaultColWidth="9.140625" defaultRowHeight="15" x14ac:dyDescent="0.2"/>
  <cols>
    <col min="1" max="1" width="15" style="1" bestFit="1" customWidth="1"/>
    <col min="2" max="2" width="20.42578125" style="1" bestFit="1" customWidth="1"/>
    <col min="3" max="3" width="18.140625" style="1" customWidth="1"/>
    <col min="4" max="4" width="17.5703125" style="1" customWidth="1"/>
    <col min="5" max="5" width="10.85546875" style="1" customWidth="1"/>
    <col min="6" max="6" width="10.42578125" style="1" customWidth="1"/>
    <col min="7" max="7" width="6.140625" style="1" bestFit="1" customWidth="1"/>
    <col min="8" max="8" width="10.7109375" style="1" bestFit="1" customWidth="1"/>
    <col min="9" max="9" width="10" style="1" bestFit="1" customWidth="1"/>
    <col min="10" max="16384" width="9.140625" style="1"/>
  </cols>
  <sheetData>
    <row r="1" spans="1:9" x14ac:dyDescent="0.2">
      <c r="A1" s="172" t="s">
        <v>7</v>
      </c>
      <c r="B1" s="172"/>
      <c r="C1" s="172"/>
      <c r="D1" s="172"/>
      <c r="E1" s="172"/>
      <c r="F1" s="172"/>
      <c r="G1" s="172"/>
      <c r="H1" s="172"/>
    </row>
    <row r="2" spans="1:9" x14ac:dyDescent="0.2">
      <c r="A2" s="172"/>
      <c r="B2" s="172"/>
      <c r="C2" s="172"/>
      <c r="D2" s="172"/>
      <c r="E2" s="172"/>
      <c r="F2" s="172"/>
      <c r="G2" s="172"/>
      <c r="H2" s="172"/>
    </row>
    <row r="3" spans="1:9" ht="30" customHeight="1" x14ac:dyDescent="0.2">
      <c r="A3" s="22" t="s">
        <v>0</v>
      </c>
      <c r="B3" s="22" t="s">
        <v>6</v>
      </c>
      <c r="C3" s="22" t="s">
        <v>20</v>
      </c>
      <c r="D3" s="22" t="s">
        <v>1</v>
      </c>
      <c r="E3" s="22" t="s">
        <v>15</v>
      </c>
      <c r="F3" s="22" t="s">
        <v>13</v>
      </c>
      <c r="G3" s="22" t="s">
        <v>14</v>
      </c>
      <c r="H3" s="22" t="s">
        <v>2</v>
      </c>
    </row>
    <row r="4" spans="1:9" x14ac:dyDescent="0.2">
      <c r="A4" s="2"/>
      <c r="B4" s="2"/>
      <c r="C4" s="2"/>
      <c r="D4" s="2"/>
      <c r="E4" s="2"/>
      <c r="F4" s="2"/>
      <c r="G4" s="2"/>
      <c r="H4" s="2"/>
    </row>
    <row r="5" spans="1:9" ht="15.75" x14ac:dyDescent="0.2">
      <c r="A5" s="177" t="s">
        <v>22</v>
      </c>
      <c r="B5" s="8" t="s">
        <v>8</v>
      </c>
      <c r="C5" s="5">
        <v>108</v>
      </c>
      <c r="D5" s="6">
        <v>15380.4</v>
      </c>
      <c r="E5" s="10">
        <v>18</v>
      </c>
      <c r="F5" s="6">
        <v>8.4</v>
      </c>
      <c r="G5" s="9">
        <f>H5/F5</f>
        <v>0.94187242798353898</v>
      </c>
      <c r="H5" s="6">
        <f>(D5/C5)/E5</f>
        <v>7.9117283950617274</v>
      </c>
    </row>
    <row r="6" spans="1:9" ht="15.75" x14ac:dyDescent="0.2">
      <c r="A6" s="178"/>
      <c r="B6" s="8" t="s">
        <v>9</v>
      </c>
      <c r="C6" s="5">
        <v>285</v>
      </c>
      <c r="D6" s="6">
        <v>40337.35</v>
      </c>
      <c r="E6" s="10">
        <v>18</v>
      </c>
      <c r="F6" s="6">
        <v>8.4</v>
      </c>
      <c r="G6" s="9">
        <f t="shared" ref="G6:G9" si="0">H6/F6</f>
        <v>0.93607514155759775</v>
      </c>
      <c r="H6" s="6">
        <f t="shared" ref="H6:H9" si="1">(D6/C6)/E6</f>
        <v>7.8630311890838209</v>
      </c>
    </row>
    <row r="7" spans="1:9" ht="15.75" x14ac:dyDescent="0.2">
      <c r="A7" s="178"/>
      <c r="B7" s="8" t="s">
        <v>10</v>
      </c>
      <c r="C7" s="5">
        <v>128</v>
      </c>
      <c r="D7" s="6">
        <v>18032</v>
      </c>
      <c r="E7" s="10">
        <v>18</v>
      </c>
      <c r="F7" s="6">
        <v>8.4</v>
      </c>
      <c r="G7" s="9">
        <f t="shared" si="0"/>
        <v>0.93171296296296302</v>
      </c>
      <c r="H7" s="6">
        <f t="shared" si="1"/>
        <v>7.8263888888888893</v>
      </c>
    </row>
    <row r="8" spans="1:9" ht="15.75" x14ac:dyDescent="0.2">
      <c r="A8" s="178"/>
      <c r="B8" s="8" t="s">
        <v>11</v>
      </c>
      <c r="C8" s="5">
        <v>143</v>
      </c>
      <c r="D8" s="6">
        <v>18883.740000000002</v>
      </c>
      <c r="E8" s="10">
        <v>18</v>
      </c>
      <c r="F8" s="6">
        <v>8.4</v>
      </c>
      <c r="G8" s="9">
        <f t="shared" si="0"/>
        <v>0.87337384837384835</v>
      </c>
      <c r="H8" s="6">
        <f t="shared" si="1"/>
        <v>7.3363403263403262</v>
      </c>
    </row>
    <row r="9" spans="1:9" ht="15.75" x14ac:dyDescent="0.2">
      <c r="A9" s="173" t="s">
        <v>22</v>
      </c>
      <c r="B9" s="173"/>
      <c r="C9" s="16">
        <f>SUM(C5:C8)</f>
        <v>664</v>
      </c>
      <c r="D9" s="17">
        <f>SUM(D5:D8)</f>
        <v>92633.49</v>
      </c>
      <c r="E9" s="18">
        <v>18</v>
      </c>
      <c r="F9" s="17">
        <v>8.4</v>
      </c>
      <c r="G9" s="19">
        <f t="shared" si="0"/>
        <v>0.922673730636833</v>
      </c>
      <c r="H9" s="24">
        <f t="shared" si="1"/>
        <v>7.7504593373493975</v>
      </c>
      <c r="I9" s="3"/>
    </row>
    <row r="10" spans="1:9" ht="15.75" x14ac:dyDescent="0.2">
      <c r="A10" s="177" t="s">
        <v>23</v>
      </c>
      <c r="B10" s="8" t="s">
        <v>8</v>
      </c>
      <c r="C10" s="5">
        <v>106</v>
      </c>
      <c r="D10" s="6">
        <v>15086.4</v>
      </c>
      <c r="E10" s="10">
        <v>18</v>
      </c>
      <c r="F10" s="6">
        <v>8.4</v>
      </c>
      <c r="G10" s="9">
        <f>H10/F10</f>
        <v>0.94129979035639411</v>
      </c>
      <c r="H10" s="6">
        <f>(D10/C10)/E10</f>
        <v>7.9069182389937112</v>
      </c>
    </row>
    <row r="11" spans="1:9" ht="15.75" x14ac:dyDescent="0.2">
      <c r="A11" s="178"/>
      <c r="B11" s="8" t="s">
        <v>9</v>
      </c>
      <c r="C11" s="5">
        <v>287</v>
      </c>
      <c r="D11" s="6">
        <v>41493.339999999997</v>
      </c>
      <c r="E11" s="10">
        <v>18</v>
      </c>
      <c r="F11" s="6">
        <v>8.4</v>
      </c>
      <c r="G11" s="9">
        <f t="shared" ref="G11:G14" si="2">H11/F11</f>
        <v>0.95619112143502372</v>
      </c>
      <c r="H11" s="6">
        <f t="shared" ref="H11:H14" si="3">(D11/C11)/E11</f>
        <v>8.0320054200541993</v>
      </c>
    </row>
    <row r="12" spans="1:9" ht="15.75" x14ac:dyDescent="0.2">
      <c r="A12" s="178"/>
      <c r="B12" s="8" t="s">
        <v>10</v>
      </c>
      <c r="C12" s="5">
        <v>130</v>
      </c>
      <c r="D12" s="6">
        <v>17990</v>
      </c>
      <c r="E12" s="10">
        <v>18</v>
      </c>
      <c r="F12" s="6">
        <v>8.4</v>
      </c>
      <c r="G12" s="9">
        <f t="shared" si="2"/>
        <v>0.91524216524216528</v>
      </c>
      <c r="H12" s="6">
        <f t="shared" si="3"/>
        <v>7.6880341880341883</v>
      </c>
    </row>
    <row r="13" spans="1:9" ht="15.75" x14ac:dyDescent="0.2">
      <c r="A13" s="178"/>
      <c r="B13" s="8" t="s">
        <v>11</v>
      </c>
      <c r="C13" s="5">
        <v>143</v>
      </c>
      <c r="D13" s="6">
        <v>19846.939999999999</v>
      </c>
      <c r="E13" s="10">
        <v>18</v>
      </c>
      <c r="F13" s="6">
        <v>8.4</v>
      </c>
      <c r="G13" s="9">
        <f t="shared" si="2"/>
        <v>0.91792189292189286</v>
      </c>
      <c r="H13" s="6">
        <f t="shared" si="3"/>
        <v>7.7105439005439003</v>
      </c>
    </row>
    <row r="14" spans="1:9" ht="15.75" x14ac:dyDescent="0.2">
      <c r="A14" s="173" t="s">
        <v>23</v>
      </c>
      <c r="B14" s="173"/>
      <c r="C14" s="16">
        <f>SUM(C10:C13)</f>
        <v>666</v>
      </c>
      <c r="D14" s="17">
        <f>SUM(D10:D13)</f>
        <v>94416.68</v>
      </c>
      <c r="E14" s="18">
        <v>18</v>
      </c>
      <c r="F14" s="17">
        <v>8.4</v>
      </c>
      <c r="G14" s="19">
        <f t="shared" si="2"/>
        <v>0.93761102372213478</v>
      </c>
      <c r="H14" s="24">
        <f t="shared" si="3"/>
        <v>7.8759325992659326</v>
      </c>
      <c r="I14" s="3"/>
    </row>
    <row r="15" spans="1:9" ht="15.75" x14ac:dyDescent="0.2">
      <c r="A15" s="177" t="s">
        <v>3</v>
      </c>
      <c r="B15" s="8" t="s">
        <v>8</v>
      </c>
      <c r="C15" s="5">
        <v>108</v>
      </c>
      <c r="D15" s="6">
        <v>19126.8</v>
      </c>
      <c r="E15" s="10">
        <v>22</v>
      </c>
      <c r="F15" s="6">
        <v>8.4</v>
      </c>
      <c r="G15" s="9">
        <f>H15/F15</f>
        <v>0.95833333333333315</v>
      </c>
      <c r="H15" s="6">
        <f>(D15/C15)/E15</f>
        <v>8.0499999999999989</v>
      </c>
    </row>
    <row r="16" spans="1:9" ht="15.75" x14ac:dyDescent="0.2">
      <c r="A16" s="178"/>
      <c r="B16" s="8" t="s">
        <v>9</v>
      </c>
      <c r="C16" s="5">
        <v>288</v>
      </c>
      <c r="D16" s="6">
        <v>49587.37</v>
      </c>
      <c r="E16" s="10">
        <v>22</v>
      </c>
      <c r="F16" s="6">
        <v>8.4</v>
      </c>
      <c r="G16" s="9">
        <f t="shared" ref="G16:G34" si="4">H16/F16</f>
        <v>0.9317011258417508</v>
      </c>
      <c r="H16" s="6">
        <f t="shared" ref="H16:H19" si="5">(D16/C16)/E16</f>
        <v>7.8262894570707067</v>
      </c>
    </row>
    <row r="17" spans="1:11" ht="15.75" x14ac:dyDescent="0.2">
      <c r="A17" s="178"/>
      <c r="B17" s="8" t="s">
        <v>10</v>
      </c>
      <c r="C17" s="5">
        <v>133</v>
      </c>
      <c r="D17" s="6">
        <v>22856.400000000001</v>
      </c>
      <c r="E17" s="10">
        <v>22</v>
      </c>
      <c r="F17" s="6">
        <v>8.4</v>
      </c>
      <c r="G17" s="9">
        <f t="shared" si="4"/>
        <v>0.92993848257006151</v>
      </c>
      <c r="H17" s="6">
        <f t="shared" si="5"/>
        <v>7.8114832535885173</v>
      </c>
    </row>
    <row r="18" spans="1:11" ht="15.75" x14ac:dyDescent="0.2">
      <c r="A18" s="178"/>
      <c r="B18" s="8" t="s">
        <v>11</v>
      </c>
      <c r="C18" s="5">
        <v>143</v>
      </c>
      <c r="D18" s="6">
        <v>21076.26</v>
      </c>
      <c r="E18" s="10">
        <v>22</v>
      </c>
      <c r="F18" s="6">
        <v>8.4</v>
      </c>
      <c r="G18" s="9">
        <f t="shared" si="4"/>
        <v>0.79754563618199981</v>
      </c>
      <c r="H18" s="6">
        <f t="shared" si="5"/>
        <v>6.6993833439287984</v>
      </c>
    </row>
    <row r="19" spans="1:11" ht="15.75" x14ac:dyDescent="0.2">
      <c r="A19" s="173" t="s">
        <v>3</v>
      </c>
      <c r="B19" s="173"/>
      <c r="C19" s="16">
        <f>SUM(C15:C18)</f>
        <v>672</v>
      </c>
      <c r="D19" s="17">
        <f>SUM(D15:D18)</f>
        <v>112646.83</v>
      </c>
      <c r="E19" s="18">
        <v>22</v>
      </c>
      <c r="F19" s="17">
        <v>8.4</v>
      </c>
      <c r="G19" s="19">
        <f t="shared" si="4"/>
        <v>0.90708447678313753</v>
      </c>
      <c r="H19" s="24">
        <f t="shared" si="5"/>
        <v>7.6195096049783553</v>
      </c>
      <c r="I19" s="3"/>
    </row>
    <row r="20" spans="1:11" ht="15.75" x14ac:dyDescent="0.2">
      <c r="A20" s="177" t="s">
        <v>4</v>
      </c>
      <c r="B20" s="8" t="s">
        <v>8</v>
      </c>
      <c r="C20" s="5">
        <v>110</v>
      </c>
      <c r="D20" s="6">
        <v>15036</v>
      </c>
      <c r="E20" s="10">
        <v>17</v>
      </c>
      <c r="F20" s="6">
        <v>8.4</v>
      </c>
      <c r="G20" s="9">
        <f t="shared" si="4"/>
        <v>0.95721925133689845</v>
      </c>
      <c r="H20" s="6">
        <f>(D20/C20)/E20</f>
        <v>8.0406417112299469</v>
      </c>
    </row>
    <row r="21" spans="1:11" ht="15.75" x14ac:dyDescent="0.25">
      <c r="A21" s="178"/>
      <c r="B21" s="8" t="s">
        <v>9</v>
      </c>
      <c r="C21" s="5">
        <v>286</v>
      </c>
      <c r="D21" s="6">
        <v>39254.29</v>
      </c>
      <c r="E21" s="10">
        <v>17</v>
      </c>
      <c r="F21" s="6">
        <v>8.4</v>
      </c>
      <c r="G21" s="9">
        <f t="shared" si="4"/>
        <v>0.96115379718320915</v>
      </c>
      <c r="H21" s="6">
        <f t="shared" ref="H21:H24" si="6">(D21/C21)/E21</f>
        <v>8.073691896338957</v>
      </c>
      <c r="J21" s="4"/>
    </row>
    <row r="22" spans="1:11" ht="15.75" x14ac:dyDescent="0.2">
      <c r="A22" s="178"/>
      <c r="B22" s="8" t="s">
        <v>10</v>
      </c>
      <c r="C22" s="5">
        <v>136</v>
      </c>
      <c r="D22" s="6">
        <v>18897.2</v>
      </c>
      <c r="E22" s="10">
        <v>17</v>
      </c>
      <c r="F22" s="6">
        <v>8.4</v>
      </c>
      <c r="G22" s="9">
        <f t="shared" si="4"/>
        <v>0.97303921568627449</v>
      </c>
      <c r="H22" s="6">
        <f t="shared" si="6"/>
        <v>8.1735294117647062</v>
      </c>
    </row>
    <row r="23" spans="1:11" ht="15.75" x14ac:dyDescent="0.2">
      <c r="A23" s="178"/>
      <c r="B23" s="8" t="s">
        <v>11</v>
      </c>
      <c r="C23" s="5">
        <v>146</v>
      </c>
      <c r="D23" s="6">
        <v>19102.11</v>
      </c>
      <c r="E23" s="10">
        <v>17</v>
      </c>
      <c r="F23" s="6">
        <v>8.4</v>
      </c>
      <c r="G23" s="9">
        <f t="shared" si="4"/>
        <v>0.91622107747208481</v>
      </c>
      <c r="H23" s="6">
        <f t="shared" si="6"/>
        <v>7.6962570507655128</v>
      </c>
      <c r="K23" s="3"/>
    </row>
    <row r="24" spans="1:11" ht="15.75" x14ac:dyDescent="0.2">
      <c r="A24" s="173" t="s">
        <v>4</v>
      </c>
      <c r="B24" s="173"/>
      <c r="C24" s="16">
        <f>SUM(C20:C23)</f>
        <v>678</v>
      </c>
      <c r="D24" s="17">
        <f>SUM(D20:D23)</f>
        <v>92289.600000000006</v>
      </c>
      <c r="E24" s="25">
        <v>17</v>
      </c>
      <c r="F24" s="17">
        <v>8.4</v>
      </c>
      <c r="G24" s="19">
        <f t="shared" si="4"/>
        <v>0.95322376738305936</v>
      </c>
      <c r="H24" s="24">
        <f t="shared" si="6"/>
        <v>8.0070796460176989</v>
      </c>
      <c r="I24" s="3"/>
    </row>
    <row r="25" spans="1:11" ht="15.75" x14ac:dyDescent="0.2">
      <c r="A25" s="177" t="s">
        <v>5</v>
      </c>
      <c r="B25" s="8" t="s">
        <v>8</v>
      </c>
      <c r="C25" s="5">
        <v>110</v>
      </c>
      <c r="D25" s="6">
        <v>15943.2</v>
      </c>
      <c r="E25" s="10">
        <v>18</v>
      </c>
      <c r="F25" s="6">
        <v>8.4</v>
      </c>
      <c r="G25" s="9">
        <f t="shared" si="4"/>
        <v>0.95858585858585865</v>
      </c>
      <c r="H25" s="6">
        <f>(D25/C25)/E25</f>
        <v>8.0521212121212127</v>
      </c>
    </row>
    <row r="26" spans="1:11" ht="15.75" x14ac:dyDescent="0.2">
      <c r="A26" s="178"/>
      <c r="B26" s="8" t="s">
        <v>9</v>
      </c>
      <c r="C26" s="5">
        <v>285</v>
      </c>
      <c r="D26" s="6">
        <v>40658.699999999997</v>
      </c>
      <c r="E26" s="10">
        <v>18</v>
      </c>
      <c r="F26" s="6">
        <v>8.4</v>
      </c>
      <c r="G26" s="9">
        <f t="shared" si="4"/>
        <v>0.94353244221665267</v>
      </c>
      <c r="H26" s="6">
        <f t="shared" ref="H26:H29" si="7">(D26/C26)/E26</f>
        <v>7.9256725146198823</v>
      </c>
    </row>
    <row r="27" spans="1:11" ht="15.75" x14ac:dyDescent="0.2">
      <c r="A27" s="178"/>
      <c r="B27" s="8" t="s">
        <v>10</v>
      </c>
      <c r="C27" s="5">
        <v>135</v>
      </c>
      <c r="D27" s="6">
        <v>20843.2</v>
      </c>
      <c r="E27" s="10">
        <v>18</v>
      </c>
      <c r="F27" s="6">
        <v>8.4</v>
      </c>
      <c r="G27" s="9">
        <f t="shared" si="4"/>
        <v>1.0211248285322359</v>
      </c>
      <c r="H27" s="6">
        <f t="shared" si="7"/>
        <v>8.5774485596707812</v>
      </c>
    </row>
    <row r="28" spans="1:11" ht="15.75" x14ac:dyDescent="0.2">
      <c r="A28" s="178"/>
      <c r="B28" s="8" t="s">
        <v>11</v>
      </c>
      <c r="C28" s="5">
        <v>150</v>
      </c>
      <c r="D28" s="6">
        <v>20646.34</v>
      </c>
      <c r="E28" s="10">
        <v>18</v>
      </c>
      <c r="F28" s="6">
        <v>8.4</v>
      </c>
      <c r="G28" s="9">
        <f t="shared" si="4"/>
        <v>0.91033245149911823</v>
      </c>
      <c r="H28" s="6">
        <f t="shared" si="7"/>
        <v>7.6467925925925933</v>
      </c>
    </row>
    <row r="29" spans="1:11" ht="15.75" x14ac:dyDescent="0.2">
      <c r="A29" s="173" t="s">
        <v>5</v>
      </c>
      <c r="B29" s="173"/>
      <c r="C29" s="16">
        <f>SUM(C25:C28)</f>
        <v>680</v>
      </c>
      <c r="D29" s="17">
        <f>SUM(D25:D28)</f>
        <v>98091.439999999988</v>
      </c>
      <c r="E29" s="25">
        <v>18</v>
      </c>
      <c r="F29" s="17">
        <v>8.4</v>
      </c>
      <c r="G29" s="19">
        <f t="shared" si="4"/>
        <v>0.95404839713663225</v>
      </c>
      <c r="H29" s="24">
        <f t="shared" si="7"/>
        <v>8.0140065359477113</v>
      </c>
      <c r="I29" s="3"/>
    </row>
    <row r="30" spans="1:11" ht="15.75" x14ac:dyDescent="0.2">
      <c r="A30" s="175" t="s">
        <v>16</v>
      </c>
      <c r="B30" s="8" t="s">
        <v>8</v>
      </c>
      <c r="C30" s="15">
        <v>111</v>
      </c>
      <c r="D30" s="12">
        <v>19327.599999999999</v>
      </c>
      <c r="E30" s="13">
        <v>22</v>
      </c>
      <c r="F30" s="14">
        <v>8.4</v>
      </c>
      <c r="G30" s="9">
        <f t="shared" si="4"/>
        <v>0.94222144222144211</v>
      </c>
      <c r="H30" s="6">
        <f>(D30/C30)/E30</f>
        <v>7.9146601146601139</v>
      </c>
      <c r="I30" s="3"/>
    </row>
    <row r="31" spans="1:11" ht="15.75" x14ac:dyDescent="0.2">
      <c r="A31" s="176"/>
      <c r="B31" s="8" t="s">
        <v>9</v>
      </c>
      <c r="C31" s="15">
        <v>285</v>
      </c>
      <c r="D31" s="12">
        <v>48415.09</v>
      </c>
      <c r="E31" s="13">
        <v>22</v>
      </c>
      <c r="F31" s="14">
        <v>8.4</v>
      </c>
      <c r="G31" s="9">
        <f t="shared" si="4"/>
        <v>0.91925058859269382</v>
      </c>
      <c r="H31" s="6">
        <f t="shared" ref="H31:H34" si="8">(D31/C31)/E31</f>
        <v>7.7217049441786285</v>
      </c>
      <c r="I31" s="3"/>
    </row>
    <row r="32" spans="1:11" ht="15.75" x14ac:dyDescent="0.2">
      <c r="A32" s="176"/>
      <c r="B32" s="8" t="s">
        <v>10</v>
      </c>
      <c r="C32" s="15">
        <v>137</v>
      </c>
      <c r="D32" s="12">
        <v>23696.400000000001</v>
      </c>
      <c r="E32" s="13">
        <v>22</v>
      </c>
      <c r="F32" s="14">
        <v>8.4</v>
      </c>
      <c r="G32" s="9">
        <f t="shared" si="4"/>
        <v>0.93596549435965493</v>
      </c>
      <c r="H32" s="6">
        <f t="shared" si="8"/>
        <v>7.8621101526211019</v>
      </c>
      <c r="I32" s="3"/>
    </row>
    <row r="33" spans="1:9" ht="15.75" x14ac:dyDescent="0.2">
      <c r="A33" s="176"/>
      <c r="B33" s="8" t="s">
        <v>11</v>
      </c>
      <c r="C33" s="15">
        <v>150</v>
      </c>
      <c r="D33" s="12">
        <v>22790.69</v>
      </c>
      <c r="E33" s="13">
        <v>22</v>
      </c>
      <c r="F33" s="14">
        <v>8.4</v>
      </c>
      <c r="G33" s="9">
        <f t="shared" si="4"/>
        <v>0.82217496392496381</v>
      </c>
      <c r="H33" s="6">
        <f t="shared" si="8"/>
        <v>6.9062696969696962</v>
      </c>
      <c r="I33" s="3"/>
    </row>
    <row r="34" spans="1:9" ht="15.75" x14ac:dyDescent="0.2">
      <c r="A34" s="179" t="s">
        <v>16</v>
      </c>
      <c r="B34" s="180"/>
      <c r="C34" s="16">
        <f>SUM(C30:C33)</f>
        <v>683</v>
      </c>
      <c r="D34" s="17">
        <f>SUM(D30:D33)</f>
        <v>114229.78</v>
      </c>
      <c r="E34" s="20">
        <v>22</v>
      </c>
      <c r="F34" s="21">
        <v>8.4</v>
      </c>
      <c r="G34" s="19">
        <f t="shared" si="4"/>
        <v>0.90501685966546874</v>
      </c>
      <c r="H34" s="24">
        <f t="shared" si="8"/>
        <v>7.6021416211899373</v>
      </c>
      <c r="I34" s="3"/>
    </row>
    <row r="35" spans="1:9" ht="15.75" customHeight="1" x14ac:dyDescent="0.2">
      <c r="A35" s="183" t="s">
        <v>18</v>
      </c>
      <c r="B35" s="183"/>
      <c r="C35" s="185">
        <f>AVERAGE(C9,C14,C19,C24,C29,C34)</f>
        <v>673.83333333333337</v>
      </c>
      <c r="D35" s="174">
        <f>AVERAGE(D9,D14,D19,D24,D29,D34)</f>
        <v>100717.96999999999</v>
      </c>
      <c r="E35" s="186">
        <f>AVERAGE(E9,E14,E19,E24,E29,E34)</f>
        <v>19.166666666666668</v>
      </c>
      <c r="F35" s="174">
        <f>AVERAGE(F9,F14,F19,F24,F29,F34)</f>
        <v>8.4</v>
      </c>
      <c r="G35" s="181">
        <f>H35/F35</f>
        <v>0.9283860302985143</v>
      </c>
      <c r="H35" s="174">
        <f>D35/C35/E35</f>
        <v>7.7984426545075207</v>
      </c>
    </row>
    <row r="36" spans="1:9" ht="15.75" customHeight="1" x14ac:dyDescent="0.2">
      <c r="A36" s="184"/>
      <c r="B36" s="184"/>
      <c r="C36" s="185"/>
      <c r="D36" s="174"/>
      <c r="E36" s="186"/>
      <c r="F36" s="174"/>
      <c r="G36" s="181"/>
      <c r="H36" s="174"/>
    </row>
    <row r="37" spans="1:9" ht="15.75" customHeight="1" x14ac:dyDescent="0.2">
      <c r="A37" s="182" t="s">
        <v>19</v>
      </c>
      <c r="B37" s="182"/>
      <c r="C37" s="182"/>
      <c r="D37" s="182"/>
      <c r="E37" s="182"/>
      <c r="F37" s="182"/>
      <c r="G37" s="182"/>
      <c r="H37" s="182"/>
    </row>
    <row r="38" spans="1:9" ht="15.75" customHeight="1" x14ac:dyDescent="0.2">
      <c r="A38" s="182"/>
      <c r="B38" s="182"/>
      <c r="C38" s="182"/>
      <c r="D38" s="182"/>
      <c r="E38" s="182"/>
      <c r="F38" s="182"/>
      <c r="G38" s="182"/>
      <c r="H38" s="182"/>
    </row>
    <row r="39" spans="1:9" ht="15.75" x14ac:dyDescent="0.2">
      <c r="A39" s="194" t="s">
        <v>8</v>
      </c>
      <c r="B39" s="194"/>
      <c r="C39" s="194"/>
      <c r="D39" s="187">
        <f>D5+D10+D15+D20+D25+D30</f>
        <v>99900.4</v>
      </c>
      <c r="E39" s="187"/>
      <c r="F39" s="187"/>
      <c r="G39" s="187"/>
      <c r="H39" s="187"/>
    </row>
    <row r="40" spans="1:9" ht="15.75" x14ac:dyDescent="0.2">
      <c r="A40" s="194" t="s">
        <v>9</v>
      </c>
      <c r="B40" s="194"/>
      <c r="C40" s="194"/>
      <c r="D40" s="187">
        <f>D6+D11+D16+D21+D26+D31</f>
        <v>259746.13999999998</v>
      </c>
      <c r="E40" s="187"/>
      <c r="F40" s="187"/>
      <c r="G40" s="187"/>
      <c r="H40" s="187"/>
    </row>
    <row r="41" spans="1:9" ht="15.75" x14ac:dyDescent="0.2">
      <c r="A41" s="194" t="s">
        <v>10</v>
      </c>
      <c r="B41" s="194"/>
      <c r="C41" s="194"/>
      <c r="D41" s="187">
        <f>D7+D12+D17+D22+D27+D32</f>
        <v>122315.20000000001</v>
      </c>
      <c r="E41" s="187"/>
      <c r="F41" s="187"/>
      <c r="G41" s="187"/>
      <c r="H41" s="187"/>
    </row>
    <row r="42" spans="1:9" ht="15.75" x14ac:dyDescent="0.2">
      <c r="A42" s="194" t="s">
        <v>11</v>
      </c>
      <c r="B42" s="194"/>
      <c r="C42" s="194"/>
      <c r="D42" s="187">
        <f>D8+D13+D18+D23+D28+D33</f>
        <v>122346.08</v>
      </c>
      <c r="E42" s="187"/>
      <c r="F42" s="187"/>
      <c r="G42" s="187"/>
      <c r="H42" s="187"/>
    </row>
    <row r="43" spans="1:9" ht="15" customHeight="1" x14ac:dyDescent="0.2">
      <c r="A43" s="195" t="s">
        <v>17</v>
      </c>
      <c r="B43" s="195"/>
      <c r="C43" s="195"/>
      <c r="D43" s="188">
        <f>SUM(D9+D14+D19+D24+D29+D34)</f>
        <v>604307.81999999995</v>
      </c>
      <c r="E43" s="189"/>
      <c r="F43" s="189"/>
      <c r="G43" s="189"/>
      <c r="H43" s="190"/>
    </row>
    <row r="44" spans="1:9" ht="15" customHeight="1" x14ac:dyDescent="0.2">
      <c r="A44" s="196"/>
      <c r="B44" s="196"/>
      <c r="C44" s="196"/>
      <c r="D44" s="191"/>
      <c r="E44" s="192"/>
      <c r="F44" s="192"/>
      <c r="G44" s="192"/>
      <c r="H44" s="193"/>
    </row>
  </sheetData>
  <mergeCells count="31">
    <mergeCell ref="A39:C39"/>
    <mergeCell ref="A40:C40"/>
    <mergeCell ref="A41:C41"/>
    <mergeCell ref="A42:C42"/>
    <mergeCell ref="A43:C44"/>
    <mergeCell ref="D39:H39"/>
    <mergeCell ref="D40:H40"/>
    <mergeCell ref="D43:H44"/>
    <mergeCell ref="D41:H41"/>
    <mergeCell ref="D42:H42"/>
    <mergeCell ref="A37:H38"/>
    <mergeCell ref="A35:B36"/>
    <mergeCell ref="C35:C36"/>
    <mergeCell ref="E35:E36"/>
    <mergeCell ref="F35:F36"/>
    <mergeCell ref="A1:H2"/>
    <mergeCell ref="A19:B19"/>
    <mergeCell ref="A24:B24"/>
    <mergeCell ref="A29:B29"/>
    <mergeCell ref="H35:H36"/>
    <mergeCell ref="A30:A33"/>
    <mergeCell ref="A25:A28"/>
    <mergeCell ref="A20:A23"/>
    <mergeCell ref="A15:A18"/>
    <mergeCell ref="A34:B34"/>
    <mergeCell ref="D35:D36"/>
    <mergeCell ref="A5:A8"/>
    <mergeCell ref="A9:B9"/>
    <mergeCell ref="A10:A13"/>
    <mergeCell ref="G35:G36"/>
    <mergeCell ref="A14:B14"/>
  </mergeCells>
  <pageMargins left="0.25" right="0.25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6"/>
  <sheetViews>
    <sheetView showGridLines="0" view="pageBreakPreview" zoomScaleNormal="100" zoomScaleSheetLayoutView="100" workbookViewId="0">
      <pane ySplit="3" topLeftCell="A4" activePane="bottomLeft" state="frozen"/>
      <selection activeCell="H145" sqref="H145"/>
      <selection pane="bottomLeft" activeCell="H145" sqref="H145"/>
    </sheetView>
  </sheetViews>
  <sheetFormatPr defaultColWidth="9.140625" defaultRowHeight="15" x14ac:dyDescent="0.2"/>
  <cols>
    <col min="1" max="1" width="38" style="1" customWidth="1"/>
    <col min="2" max="2" width="23.140625" style="1" customWidth="1"/>
    <col min="3" max="3" width="18.140625" style="1" customWidth="1"/>
    <col min="4" max="4" width="36.5703125" style="1" customWidth="1"/>
    <col min="5" max="5" width="25.140625" style="1" customWidth="1"/>
    <col min="6" max="6" width="25.42578125" style="1" customWidth="1"/>
    <col min="7" max="7" width="25.28515625" style="1" customWidth="1"/>
    <col min="8" max="8" width="16.42578125" style="1" customWidth="1"/>
    <col min="9" max="9" width="16.140625" style="1" customWidth="1"/>
    <col min="10" max="10" width="22.28515625" style="1" customWidth="1"/>
    <col min="11" max="11" width="23.5703125" style="1" customWidth="1"/>
    <col min="12" max="12" width="17.140625" style="1" customWidth="1"/>
    <col min="13" max="13" width="22.28515625" style="1" customWidth="1"/>
    <col min="14" max="16384" width="9.140625" style="1"/>
  </cols>
  <sheetData>
    <row r="1" spans="1:11" ht="15" customHeight="1" x14ac:dyDescent="0.2">
      <c r="A1" s="172" t="s">
        <v>123</v>
      </c>
      <c r="B1" s="172"/>
      <c r="C1" s="172"/>
      <c r="D1" s="172"/>
      <c r="E1" s="172"/>
      <c r="F1" s="172"/>
      <c r="G1" s="172"/>
      <c r="H1" s="172"/>
    </row>
    <row r="2" spans="1:11" ht="15" customHeight="1" x14ac:dyDescent="0.2">
      <c r="A2" s="172"/>
      <c r="B2" s="172"/>
      <c r="C2" s="172"/>
      <c r="D2" s="172"/>
      <c r="E2" s="172"/>
      <c r="F2" s="172"/>
      <c r="G2" s="172"/>
      <c r="H2" s="172"/>
    </row>
    <row r="3" spans="1:11" ht="72.75" customHeight="1" x14ac:dyDescent="0.2">
      <c r="A3" s="22" t="s">
        <v>6</v>
      </c>
      <c r="B3" s="22" t="s">
        <v>85</v>
      </c>
      <c r="C3" s="22" t="s">
        <v>56</v>
      </c>
      <c r="D3" s="22" t="s">
        <v>12</v>
      </c>
      <c r="E3" s="22" t="s">
        <v>58</v>
      </c>
      <c r="F3" s="22" t="s">
        <v>57</v>
      </c>
      <c r="G3" s="22" t="s">
        <v>15</v>
      </c>
      <c r="H3" s="22" t="s">
        <v>66</v>
      </c>
    </row>
    <row r="4" spans="1:11" ht="15.75" x14ac:dyDescent="0.2">
      <c r="A4" s="37"/>
      <c r="B4" s="37"/>
      <c r="C4" s="37"/>
      <c r="D4" s="39" t="s">
        <v>3</v>
      </c>
      <c r="E4" s="39"/>
      <c r="F4" s="39"/>
      <c r="G4" s="37"/>
      <c r="H4" s="38"/>
    </row>
    <row r="5" spans="1:11" ht="15.75" x14ac:dyDescent="0.2">
      <c r="A5" s="7" t="s">
        <v>124</v>
      </c>
      <c r="B5" s="5"/>
      <c r="C5" s="5">
        <v>36</v>
      </c>
      <c r="D5" s="29">
        <v>5618.69</v>
      </c>
      <c r="E5" s="29">
        <v>3145.39</v>
      </c>
      <c r="F5" s="29">
        <v>3541.29</v>
      </c>
      <c r="G5" s="10">
        <v>17</v>
      </c>
      <c r="H5" s="6">
        <f>D5/C5/G5</f>
        <v>9.1808660130718955</v>
      </c>
      <c r="J5" s="32"/>
      <c r="K5" s="32"/>
    </row>
    <row r="6" spans="1:11" ht="15.75" x14ac:dyDescent="0.2">
      <c r="A6" s="41" t="s">
        <v>61</v>
      </c>
      <c r="B6" s="42"/>
      <c r="C6" s="42">
        <f>SUM(C5:C5)</f>
        <v>36</v>
      </c>
      <c r="D6" s="43">
        <f>SUM(D5:D5)</f>
        <v>5618.69</v>
      </c>
      <c r="E6" s="43">
        <f>SUM(E5:E5)</f>
        <v>3145.39</v>
      </c>
      <c r="F6" s="43">
        <f>SUM(F5:F5)</f>
        <v>3541.29</v>
      </c>
      <c r="G6" s="44">
        <v>17</v>
      </c>
      <c r="H6" s="6">
        <f t="shared" ref="H6:H7" si="0">D6/C6/G6</f>
        <v>9.1808660130718955</v>
      </c>
    </row>
    <row r="7" spans="1:11" ht="15.75" x14ac:dyDescent="0.2">
      <c r="A7" s="7" t="s">
        <v>125</v>
      </c>
      <c r="B7" s="5"/>
      <c r="C7" s="5">
        <v>13</v>
      </c>
      <c r="D7" s="29">
        <v>1855.49</v>
      </c>
      <c r="E7" s="29">
        <v>987.11</v>
      </c>
      <c r="F7" s="29">
        <v>1119.58</v>
      </c>
      <c r="G7" s="10">
        <f>G5</f>
        <v>17</v>
      </c>
      <c r="H7" s="6">
        <f t="shared" si="0"/>
        <v>8.3958823529411752</v>
      </c>
    </row>
    <row r="8" spans="1:11" ht="15.75" x14ac:dyDescent="0.2">
      <c r="A8" s="46" t="s">
        <v>62</v>
      </c>
      <c r="B8" s="42"/>
      <c r="C8" s="42">
        <f>SUM(C7:C7)</f>
        <v>13</v>
      </c>
      <c r="D8" s="43">
        <f>SUM(D7:D7)</f>
        <v>1855.49</v>
      </c>
      <c r="E8" s="43">
        <f>SUM(E7:E7)</f>
        <v>987.11</v>
      </c>
      <c r="F8" s="43">
        <f>SUM(F7:F7)</f>
        <v>1119.58</v>
      </c>
      <c r="G8" s="44">
        <f>G6</f>
        <v>17</v>
      </c>
      <c r="H8" s="45">
        <f t="shared" ref="H8" si="1">D8/C8/G8</f>
        <v>8.3958823529411752</v>
      </c>
    </row>
    <row r="9" spans="1:11" ht="15.75" x14ac:dyDescent="0.2">
      <c r="A9" s="36" t="str">
        <f>CONCATENATE("TOTAL ",D4)</f>
        <v>TOTAL JANEIRO</v>
      </c>
      <c r="B9" s="16">
        <f>B6+B8</f>
        <v>0</v>
      </c>
      <c r="C9" s="16">
        <f>C6+C8</f>
        <v>49</v>
      </c>
      <c r="D9" s="30">
        <f>D6+D8</f>
        <v>7474.1799999999994</v>
      </c>
      <c r="E9" s="30">
        <f>E6+E8</f>
        <v>4132.5</v>
      </c>
      <c r="F9" s="30">
        <f>F6+F8</f>
        <v>4660.87</v>
      </c>
      <c r="G9" s="25">
        <f>G8</f>
        <v>17</v>
      </c>
      <c r="H9" s="24">
        <f>D9/C9/G9</f>
        <v>8.9726050420168075</v>
      </c>
    </row>
    <row r="10" spans="1:11" ht="15.75" x14ac:dyDescent="0.2">
      <c r="A10" s="37"/>
      <c r="B10" s="37"/>
      <c r="C10" s="37"/>
      <c r="D10" s="39" t="s">
        <v>4</v>
      </c>
      <c r="E10" s="39"/>
      <c r="F10" s="39"/>
      <c r="G10" s="37"/>
      <c r="H10" s="38"/>
    </row>
    <row r="11" spans="1:11" ht="15.75" x14ac:dyDescent="0.2">
      <c r="A11" s="7" t="s">
        <v>124</v>
      </c>
      <c r="B11" s="5"/>
      <c r="C11" s="5">
        <v>36</v>
      </c>
      <c r="D11" s="29">
        <v>4947</v>
      </c>
      <c r="E11" s="29">
        <v>2544.37</v>
      </c>
      <c r="F11" s="29">
        <v>2956.51</v>
      </c>
      <c r="G11" s="10">
        <v>15</v>
      </c>
      <c r="H11" s="6">
        <f>D11/G11/C11</f>
        <v>9.1611111111111114</v>
      </c>
      <c r="I11" s="32"/>
    </row>
    <row r="12" spans="1:11" ht="15.75" x14ac:dyDescent="0.2">
      <c r="A12" s="41" t="s">
        <v>61</v>
      </c>
      <c r="B12" s="42"/>
      <c r="C12" s="42">
        <f>SUM(C11:C11)</f>
        <v>36</v>
      </c>
      <c r="D12" s="43">
        <f>SUM(D11:D11)</f>
        <v>4947</v>
      </c>
      <c r="E12" s="43">
        <f>SUM(E11:E11)</f>
        <v>2544.37</v>
      </c>
      <c r="F12" s="43">
        <f>SUM(F11:F11)</f>
        <v>2956.51</v>
      </c>
      <c r="G12" s="44">
        <v>15</v>
      </c>
      <c r="H12" s="6">
        <f t="shared" ref="H12" si="2">D12/C12/G12</f>
        <v>9.1611111111111097</v>
      </c>
    </row>
    <row r="13" spans="1:11" ht="15.75" x14ac:dyDescent="0.2">
      <c r="A13" s="7" t="s">
        <v>125</v>
      </c>
      <c r="B13" s="5"/>
      <c r="C13" s="5">
        <v>13</v>
      </c>
      <c r="D13" s="29">
        <v>1719</v>
      </c>
      <c r="E13" s="29">
        <v>800.35</v>
      </c>
      <c r="F13" s="29">
        <v>871.5</v>
      </c>
      <c r="G13" s="10">
        <v>15</v>
      </c>
      <c r="H13" s="6">
        <f t="shared" ref="H13" si="3">D13/G13/C13</f>
        <v>8.8153846153846143</v>
      </c>
    </row>
    <row r="14" spans="1:11" ht="15.75" x14ac:dyDescent="0.2">
      <c r="A14" s="46" t="s">
        <v>62</v>
      </c>
      <c r="B14" s="42"/>
      <c r="C14" s="42">
        <f>SUM(C13:C13)</f>
        <v>13</v>
      </c>
      <c r="D14" s="43">
        <f>SUM(D13:D13)</f>
        <v>1719</v>
      </c>
      <c r="E14" s="43">
        <f>SUM(E13:E13)</f>
        <v>800.35</v>
      </c>
      <c r="F14" s="43">
        <f>SUM(F13:F13)</f>
        <v>871.5</v>
      </c>
      <c r="G14" s="44">
        <v>15</v>
      </c>
      <c r="H14" s="45">
        <f t="shared" ref="H14" si="4">D14/C14/G14</f>
        <v>8.8153846153846143</v>
      </c>
    </row>
    <row r="15" spans="1:11" ht="15.75" x14ac:dyDescent="0.2">
      <c r="A15" s="36" t="str">
        <f>CONCATENATE("TOTAL ",D10)</f>
        <v>TOTAL FEVEREIRO</v>
      </c>
      <c r="B15" s="16">
        <f>B12+B14</f>
        <v>0</v>
      </c>
      <c r="C15" s="16">
        <f>C12+C14</f>
        <v>49</v>
      </c>
      <c r="D15" s="30">
        <f>D12+D14</f>
        <v>6666</v>
      </c>
      <c r="E15" s="30">
        <f>E12+E14</f>
        <v>3344.72</v>
      </c>
      <c r="F15" s="30">
        <f>F12+F14</f>
        <v>3828.01</v>
      </c>
      <c r="G15" s="25">
        <v>15</v>
      </c>
      <c r="H15" s="24">
        <f>D15/G15/C15</f>
        <v>9.0693877551020403</v>
      </c>
    </row>
    <row r="16" spans="1:11" ht="15.75" x14ac:dyDescent="0.2">
      <c r="A16" s="37"/>
      <c r="B16" s="37"/>
      <c r="C16" s="37"/>
      <c r="D16" s="39" t="s">
        <v>5</v>
      </c>
      <c r="E16" s="39"/>
      <c r="F16" s="39"/>
      <c r="G16" s="37"/>
      <c r="H16" s="38"/>
    </row>
    <row r="17" spans="1:8" ht="15.75" x14ac:dyDescent="0.2">
      <c r="A17" s="7" t="s">
        <v>124</v>
      </c>
      <c r="B17" s="5"/>
      <c r="C17" s="5">
        <v>34</v>
      </c>
      <c r="D17" s="6">
        <v>5326.3</v>
      </c>
      <c r="E17" s="6">
        <v>2994.34</v>
      </c>
      <c r="F17" s="6">
        <v>3479.37</v>
      </c>
      <c r="G17" s="10">
        <v>15</v>
      </c>
      <c r="H17" s="6">
        <f>(D17/C17)/G17</f>
        <v>10.443725490196078</v>
      </c>
    </row>
    <row r="18" spans="1:8" ht="15.75" x14ac:dyDescent="0.2">
      <c r="A18" s="41" t="s">
        <v>61</v>
      </c>
      <c r="B18" s="42"/>
      <c r="C18" s="42">
        <f>SUM(C17:C17)</f>
        <v>34</v>
      </c>
      <c r="D18" s="43">
        <f>SUM(D17:D17)</f>
        <v>5326.3</v>
      </c>
      <c r="E18" s="43">
        <f>SUM(E17:E17)</f>
        <v>2994.34</v>
      </c>
      <c r="F18" s="43">
        <f>SUM(F17:F17)</f>
        <v>3479.37</v>
      </c>
      <c r="G18" s="44">
        <v>15</v>
      </c>
      <c r="H18" s="6">
        <f t="shared" ref="H18" si="5">D18/C18/G18</f>
        <v>10.443725490196078</v>
      </c>
    </row>
    <row r="19" spans="1:8" ht="15.75" x14ac:dyDescent="0.2">
      <c r="A19" s="7" t="s">
        <v>126</v>
      </c>
      <c r="B19" s="5"/>
      <c r="C19" s="5">
        <v>16</v>
      </c>
      <c r="D19" s="6">
        <v>2222.3000000000002</v>
      </c>
      <c r="E19" s="6">
        <v>1218.8499999999999</v>
      </c>
      <c r="F19" s="6">
        <v>1377.06</v>
      </c>
      <c r="G19" s="10">
        <v>15</v>
      </c>
      <c r="H19" s="6">
        <f t="shared" ref="H19" si="6">(D19/C19)/G19</f>
        <v>9.2595833333333335</v>
      </c>
    </row>
    <row r="20" spans="1:8" ht="15.75" x14ac:dyDescent="0.2">
      <c r="A20" s="46" t="s">
        <v>62</v>
      </c>
      <c r="B20" s="42"/>
      <c r="C20" s="42">
        <f>SUM(C19:C19)</f>
        <v>16</v>
      </c>
      <c r="D20" s="43">
        <f>SUM(D19:D19)</f>
        <v>2222.3000000000002</v>
      </c>
      <c r="E20" s="43">
        <f>SUM(E19:E19)</f>
        <v>1218.8499999999999</v>
      </c>
      <c r="F20" s="43">
        <f>SUM(F19:F19)</f>
        <v>1377.06</v>
      </c>
      <c r="G20" s="44">
        <v>15</v>
      </c>
      <c r="H20" s="45">
        <f>D20/C20/G20</f>
        <v>9.2595833333333335</v>
      </c>
    </row>
    <row r="21" spans="1:8" ht="15.75" x14ac:dyDescent="0.2">
      <c r="A21" s="36" t="str">
        <f>CONCATENATE("TOTAL ",D16)</f>
        <v>TOTAL MARÇO</v>
      </c>
      <c r="B21" s="16">
        <f>B18+B20</f>
        <v>0</v>
      </c>
      <c r="C21" s="16">
        <f>C18+C20</f>
        <v>50</v>
      </c>
      <c r="D21" s="30">
        <f>D18+D20</f>
        <v>7548.6</v>
      </c>
      <c r="E21" s="30">
        <f>E18+E20</f>
        <v>4213.1900000000005</v>
      </c>
      <c r="F21" s="30">
        <f>F18+F20</f>
        <v>4856.43</v>
      </c>
      <c r="G21" s="25">
        <v>15</v>
      </c>
      <c r="H21" s="24">
        <f>(D21/C21)/G21</f>
        <v>10.0648</v>
      </c>
    </row>
    <row r="22" spans="1:8" ht="15.75" x14ac:dyDescent="0.2">
      <c r="A22" s="37"/>
      <c r="B22" s="37"/>
      <c r="C22" s="37"/>
      <c r="D22" s="39" t="s">
        <v>16</v>
      </c>
      <c r="E22" s="39"/>
      <c r="F22" s="39"/>
      <c r="G22" s="37"/>
      <c r="H22" s="38"/>
    </row>
    <row r="23" spans="1:8" ht="15.75" x14ac:dyDescent="0.2">
      <c r="A23" s="7" t="s">
        <v>124</v>
      </c>
      <c r="B23" s="5"/>
      <c r="C23" s="5">
        <v>36</v>
      </c>
      <c r="D23" s="6">
        <v>5734.7</v>
      </c>
      <c r="E23" s="6">
        <v>3190.73</v>
      </c>
      <c r="F23" s="6">
        <v>3592.34</v>
      </c>
      <c r="G23" s="10">
        <v>16</v>
      </c>
      <c r="H23" s="6">
        <f>(D23/C23)/G23</f>
        <v>9.9560763888888886</v>
      </c>
    </row>
    <row r="24" spans="1:8" ht="15.75" x14ac:dyDescent="0.2">
      <c r="A24" s="41" t="s">
        <v>61</v>
      </c>
      <c r="B24" s="42"/>
      <c r="C24" s="42">
        <f>SUM(C23:C23)</f>
        <v>36</v>
      </c>
      <c r="D24" s="43">
        <f>SUM(D23:D23)</f>
        <v>5734.7</v>
      </c>
      <c r="E24" s="43">
        <f>SUM(E23:E23)</f>
        <v>3190.73</v>
      </c>
      <c r="F24" s="43">
        <f>SUM(F23:F23)</f>
        <v>3592.34</v>
      </c>
      <c r="G24" s="44">
        <v>16</v>
      </c>
      <c r="H24" s="6">
        <f t="shared" ref="H24" si="7">D24/C24/G24</f>
        <v>9.9560763888888886</v>
      </c>
    </row>
    <row r="25" spans="1:8" ht="15.75" x14ac:dyDescent="0.2">
      <c r="A25" s="7" t="s">
        <v>126</v>
      </c>
      <c r="B25" s="5"/>
      <c r="C25" s="5">
        <v>17</v>
      </c>
      <c r="D25" s="6">
        <v>2258.6999999999998</v>
      </c>
      <c r="E25" s="6">
        <v>1057.3800000000001</v>
      </c>
      <c r="F25" s="6">
        <v>1192.78</v>
      </c>
      <c r="G25" s="10">
        <v>16</v>
      </c>
      <c r="H25" s="6">
        <f t="shared" ref="H25" si="8">(D25/C25)/G25</f>
        <v>8.3040441176470576</v>
      </c>
    </row>
    <row r="26" spans="1:8" ht="15.75" x14ac:dyDescent="0.2">
      <c r="A26" s="46" t="s">
        <v>62</v>
      </c>
      <c r="B26" s="42"/>
      <c r="C26" s="42">
        <f>SUM(C25:C25)</f>
        <v>17</v>
      </c>
      <c r="D26" s="43">
        <f>SUM(D25:D25)</f>
        <v>2258.6999999999998</v>
      </c>
      <c r="E26" s="43">
        <f>SUM(E25:E25)</f>
        <v>1057.3800000000001</v>
      </c>
      <c r="F26" s="43">
        <f>SUM(F25:F25)</f>
        <v>1192.78</v>
      </c>
      <c r="G26" s="44">
        <v>16</v>
      </c>
      <c r="H26" s="45">
        <f>D26/C26/G26</f>
        <v>8.3040441176470576</v>
      </c>
    </row>
    <row r="27" spans="1:8" ht="15.75" x14ac:dyDescent="0.2">
      <c r="A27" s="36" t="str">
        <f>CONCATENATE("TOTAL ",D22)</f>
        <v>TOTAL ABRIL</v>
      </c>
      <c r="B27" s="16">
        <f>B24+B26</f>
        <v>0</v>
      </c>
      <c r="C27" s="16">
        <f>C24+C26</f>
        <v>53</v>
      </c>
      <c r="D27" s="30">
        <f>D24+D26</f>
        <v>7993.4</v>
      </c>
      <c r="E27" s="30">
        <f>E24+E26</f>
        <v>4248.1100000000006</v>
      </c>
      <c r="F27" s="30">
        <f>F24+F26</f>
        <v>4785.12</v>
      </c>
      <c r="G27" s="25">
        <v>16</v>
      </c>
      <c r="H27" s="24">
        <f>(D27/C27)/G27</f>
        <v>9.4261792452830182</v>
      </c>
    </row>
    <row r="28" spans="1:8" ht="15.75" x14ac:dyDescent="0.2">
      <c r="A28" s="37"/>
      <c r="B28" s="37"/>
      <c r="C28" s="37"/>
      <c r="D28" s="39" t="s">
        <v>48</v>
      </c>
      <c r="E28" s="39"/>
      <c r="F28" s="39"/>
      <c r="G28" s="37"/>
      <c r="H28" s="38"/>
    </row>
    <row r="29" spans="1:8" ht="15.75" x14ac:dyDescent="0.2">
      <c r="A29" s="7" t="s">
        <v>124</v>
      </c>
      <c r="B29" s="5"/>
      <c r="C29" s="5">
        <v>34</v>
      </c>
      <c r="D29" s="6">
        <v>5669.2</v>
      </c>
      <c r="E29" s="6">
        <v>3266.57</v>
      </c>
      <c r="F29" s="6">
        <v>3677.72</v>
      </c>
      <c r="G29" s="10">
        <v>16</v>
      </c>
      <c r="H29" s="6">
        <f>(D29/C29)/G29</f>
        <v>10.421323529411765</v>
      </c>
    </row>
    <row r="30" spans="1:8" ht="15.75" x14ac:dyDescent="0.2">
      <c r="A30" s="41" t="s">
        <v>61</v>
      </c>
      <c r="B30" s="42"/>
      <c r="C30" s="42">
        <f>SUM(C29:C29)</f>
        <v>34</v>
      </c>
      <c r="D30" s="43">
        <f>SUM(D29:D29)</f>
        <v>5669.2</v>
      </c>
      <c r="E30" s="43">
        <f>SUM(E29:E29)</f>
        <v>3266.57</v>
      </c>
      <c r="F30" s="43">
        <f>SUM(F29:F29)</f>
        <v>3677.72</v>
      </c>
      <c r="G30" s="44">
        <v>16</v>
      </c>
      <c r="H30" s="6">
        <f t="shared" ref="H30" si="9">D30/C30/G30</f>
        <v>10.421323529411765</v>
      </c>
    </row>
    <row r="31" spans="1:8" ht="15.75" x14ac:dyDescent="0.2">
      <c r="A31" s="7" t="s">
        <v>126</v>
      </c>
      <c r="B31" s="5"/>
      <c r="C31" s="5">
        <v>17</v>
      </c>
      <c r="D31" s="6">
        <v>2373.6999999999998</v>
      </c>
      <c r="E31" s="6">
        <v>1172.3800000000001</v>
      </c>
      <c r="F31" s="6">
        <v>1322.4</v>
      </c>
      <c r="G31" s="10">
        <v>16</v>
      </c>
      <c r="H31" s="6">
        <f t="shared" ref="H31" si="10">(D31/C31)/G31</f>
        <v>8.7268382352941174</v>
      </c>
    </row>
    <row r="32" spans="1:8" ht="15.75" x14ac:dyDescent="0.2">
      <c r="A32" s="46" t="s">
        <v>62</v>
      </c>
      <c r="B32" s="42"/>
      <c r="C32" s="42">
        <f>SUM(C31:C31)</f>
        <v>17</v>
      </c>
      <c r="D32" s="43">
        <f>SUM(D31:D31)</f>
        <v>2373.6999999999998</v>
      </c>
      <c r="E32" s="43">
        <f>SUM(E31:E31)</f>
        <v>1172.3800000000001</v>
      </c>
      <c r="F32" s="43">
        <f>SUM(F31:F31)</f>
        <v>1322.4</v>
      </c>
      <c r="G32" s="44">
        <v>16</v>
      </c>
      <c r="H32" s="45">
        <f>D32/C32/G32</f>
        <v>8.7268382352941174</v>
      </c>
    </row>
    <row r="33" spans="1:9" ht="15.75" x14ac:dyDescent="0.2">
      <c r="A33" s="36" t="str">
        <f>CONCATENATE("TOTAL ",D28)</f>
        <v>TOTAL MAIO</v>
      </c>
      <c r="B33" s="16">
        <f>B30+B32</f>
        <v>0</v>
      </c>
      <c r="C33" s="16">
        <f>C30+C32</f>
        <v>51</v>
      </c>
      <c r="D33" s="30">
        <f>D30+D32</f>
        <v>8042.9</v>
      </c>
      <c r="E33" s="30">
        <f>E30+E32</f>
        <v>4438.9500000000007</v>
      </c>
      <c r="F33" s="30">
        <f>F30+F32</f>
        <v>5000.12</v>
      </c>
      <c r="G33" s="25">
        <v>16</v>
      </c>
      <c r="H33" s="24">
        <f>(D33/G33)/C33</f>
        <v>9.8564950980392148</v>
      </c>
    </row>
    <row r="34" spans="1:9" ht="15.75" x14ac:dyDescent="0.2">
      <c r="A34" s="37"/>
      <c r="B34" s="37"/>
      <c r="C34" s="37"/>
      <c r="D34" s="39" t="s">
        <v>53</v>
      </c>
      <c r="E34" s="39"/>
      <c r="F34" s="39"/>
      <c r="G34" s="37"/>
      <c r="H34" s="38"/>
    </row>
    <row r="35" spans="1:9" ht="15.75" x14ac:dyDescent="0.2">
      <c r="A35" s="7" t="s">
        <v>124</v>
      </c>
      <c r="B35" s="5"/>
      <c r="C35" s="5">
        <v>36</v>
      </c>
      <c r="D35" s="6">
        <v>6133.5</v>
      </c>
      <c r="E35" s="6">
        <v>3531.04</v>
      </c>
      <c r="F35" s="6">
        <v>4147.49</v>
      </c>
      <c r="G35" s="10">
        <v>15</v>
      </c>
      <c r="H35" s="6">
        <f>(D35/C35)/G35</f>
        <v>11.358333333333333</v>
      </c>
    </row>
    <row r="36" spans="1:9" ht="15.75" x14ac:dyDescent="0.2">
      <c r="A36" s="41" t="s">
        <v>61</v>
      </c>
      <c r="B36" s="42"/>
      <c r="C36" s="42">
        <f>SUM(C35:C35)</f>
        <v>36</v>
      </c>
      <c r="D36" s="43">
        <f>SUM(D35:D35)</f>
        <v>6133.5</v>
      </c>
      <c r="E36" s="43">
        <f>SUM(E35:E35)</f>
        <v>3531.04</v>
      </c>
      <c r="F36" s="43">
        <f>SUM(F35:F35)</f>
        <v>4147.49</v>
      </c>
      <c r="G36" s="44">
        <v>15</v>
      </c>
      <c r="H36" s="6">
        <f t="shared" ref="H36" si="11">D36/C36/G36</f>
        <v>11.358333333333333</v>
      </c>
    </row>
    <row r="37" spans="1:9" ht="15.75" x14ac:dyDescent="0.2">
      <c r="A37" s="7" t="s">
        <v>126</v>
      </c>
      <c r="B37" s="5"/>
      <c r="C37" s="5">
        <v>17</v>
      </c>
      <c r="D37" s="6">
        <v>2282.5</v>
      </c>
      <c r="E37" s="6">
        <v>1067.7</v>
      </c>
      <c r="F37" s="6">
        <v>1223.73</v>
      </c>
      <c r="G37" s="10">
        <v>15</v>
      </c>
      <c r="H37" s="6">
        <f t="shared" ref="H37" si="12">(D37/C37)/G37</f>
        <v>8.9509803921568611</v>
      </c>
    </row>
    <row r="38" spans="1:9" ht="15.75" x14ac:dyDescent="0.2">
      <c r="A38" s="46" t="s">
        <v>62</v>
      </c>
      <c r="B38" s="42"/>
      <c r="C38" s="42">
        <f>SUM(C37:C37)</f>
        <v>17</v>
      </c>
      <c r="D38" s="43">
        <f>SUM(D37:D37)</f>
        <v>2282.5</v>
      </c>
      <c r="E38" s="43">
        <f>SUM(E37:E37)</f>
        <v>1067.7</v>
      </c>
      <c r="F38" s="43">
        <f>SUM(F37:F37)</f>
        <v>1223.73</v>
      </c>
      <c r="G38" s="44">
        <v>15</v>
      </c>
      <c r="H38" s="45">
        <f>D38/C38/G38</f>
        <v>8.9509803921568611</v>
      </c>
    </row>
    <row r="39" spans="1:9" ht="15.75" x14ac:dyDescent="0.2">
      <c r="A39" s="36" t="str">
        <f>CONCATENATE("TOTAL ",D34)</f>
        <v>TOTAL JUNHO</v>
      </c>
      <c r="B39" s="16">
        <f>B36+B38</f>
        <v>0</v>
      </c>
      <c r="C39" s="16">
        <f>C36+C38</f>
        <v>53</v>
      </c>
      <c r="D39" s="30">
        <f>D36+D38</f>
        <v>8416</v>
      </c>
      <c r="E39" s="30">
        <f>E36+E38</f>
        <v>4598.74</v>
      </c>
      <c r="F39" s="30">
        <f>F36+F38</f>
        <v>5371.2199999999993</v>
      </c>
      <c r="G39" s="25">
        <v>15</v>
      </c>
      <c r="H39" s="24">
        <f>(D39/G39)/C39</f>
        <v>10.58616352201258</v>
      </c>
    </row>
    <row r="40" spans="1:9" ht="15.75" x14ac:dyDescent="0.2">
      <c r="A40" s="37"/>
      <c r="B40" s="37"/>
      <c r="C40" s="37"/>
      <c r="D40" s="39" t="s">
        <v>49</v>
      </c>
      <c r="E40" s="39"/>
      <c r="F40" s="39"/>
      <c r="G40" s="37"/>
      <c r="H40" s="38"/>
    </row>
    <row r="41" spans="1:9" ht="15.75" x14ac:dyDescent="0.2">
      <c r="A41" s="7" t="s">
        <v>124</v>
      </c>
      <c r="B41" s="5"/>
      <c r="C41" s="5">
        <v>37</v>
      </c>
      <c r="D41" s="6">
        <v>6491.9</v>
      </c>
      <c r="E41" s="6">
        <v>3705.76</v>
      </c>
      <c r="F41" s="6">
        <v>4351.8</v>
      </c>
      <c r="G41" s="10">
        <v>16</v>
      </c>
      <c r="H41" s="6">
        <f t="shared" ref="H41:H43" si="13">(D41/C41)/G41</f>
        <v>10.966047297297298</v>
      </c>
    </row>
    <row r="42" spans="1:9" ht="15.75" x14ac:dyDescent="0.2">
      <c r="A42" s="41" t="s">
        <v>61</v>
      </c>
      <c r="B42" s="42"/>
      <c r="C42" s="42">
        <f>SUM(C41:C41)</f>
        <v>37</v>
      </c>
      <c r="D42" s="43">
        <f>SUM(D41:D41)</f>
        <v>6491.9</v>
      </c>
      <c r="E42" s="43">
        <f>SUM(E41:E41)</f>
        <v>3705.76</v>
      </c>
      <c r="F42" s="43">
        <f>SUM(F41:F41)</f>
        <v>4351.8</v>
      </c>
      <c r="G42" s="44">
        <v>16</v>
      </c>
      <c r="H42" s="6">
        <f t="shared" ref="H42" si="14">D42/C42/G42</f>
        <v>10.966047297297298</v>
      </c>
    </row>
    <row r="43" spans="1:9" ht="15.75" x14ac:dyDescent="0.2">
      <c r="A43" s="7" t="s">
        <v>126</v>
      </c>
      <c r="B43" s="5"/>
      <c r="C43" s="5">
        <v>19</v>
      </c>
      <c r="D43" s="6">
        <v>2676.9</v>
      </c>
      <c r="E43" s="6">
        <v>1331.68</v>
      </c>
      <c r="F43" s="6">
        <v>1523.19</v>
      </c>
      <c r="G43" s="10">
        <v>16</v>
      </c>
      <c r="H43" s="6">
        <f t="shared" si="13"/>
        <v>8.8055921052631589</v>
      </c>
    </row>
    <row r="44" spans="1:9" ht="15.75" x14ac:dyDescent="0.2">
      <c r="A44" s="46" t="s">
        <v>62</v>
      </c>
      <c r="B44" s="42"/>
      <c r="C44" s="42">
        <f>SUM(C43:C43)</f>
        <v>19</v>
      </c>
      <c r="D44" s="43">
        <f>SUM(D43:D43)</f>
        <v>2676.9</v>
      </c>
      <c r="E44" s="43">
        <f>SUM(E43:E43)</f>
        <v>1331.68</v>
      </c>
      <c r="F44" s="43">
        <f>SUM(F43:F43)</f>
        <v>1523.19</v>
      </c>
      <c r="G44" s="44">
        <v>16</v>
      </c>
      <c r="H44" s="45">
        <f>D44/C44/G44</f>
        <v>8.8055921052631589</v>
      </c>
    </row>
    <row r="45" spans="1:9" ht="15.75" x14ac:dyDescent="0.2">
      <c r="A45" s="36" t="str">
        <f>CONCATENATE("TOTAL ",D40)</f>
        <v>TOTAL JULHO</v>
      </c>
      <c r="B45" s="16">
        <f>B42+B44</f>
        <v>0</v>
      </c>
      <c r="C45" s="16">
        <f>C42+C44</f>
        <v>56</v>
      </c>
      <c r="D45" s="30">
        <f>D42+D44</f>
        <v>9168.7999999999993</v>
      </c>
      <c r="E45" s="30">
        <f>E42+E44</f>
        <v>5037.4400000000005</v>
      </c>
      <c r="F45" s="30">
        <f>F42+F44</f>
        <v>5874.99</v>
      </c>
      <c r="G45" s="25">
        <v>16</v>
      </c>
      <c r="H45" s="24">
        <f>(D45/G45)/C45</f>
        <v>10.233035714285714</v>
      </c>
    </row>
    <row r="46" spans="1:9" ht="15.75" customHeight="1" x14ac:dyDescent="0.2">
      <c r="A46" s="37"/>
      <c r="B46" s="37"/>
      <c r="C46" s="37"/>
      <c r="D46" s="39" t="s">
        <v>50</v>
      </c>
      <c r="E46" s="39"/>
      <c r="F46" s="39"/>
      <c r="G46" s="37"/>
      <c r="H46" s="38"/>
      <c r="I46" s="11"/>
    </row>
    <row r="47" spans="1:9" ht="15.75" customHeight="1" x14ac:dyDescent="0.2">
      <c r="A47" s="7" t="s">
        <v>124</v>
      </c>
      <c r="B47" s="5"/>
      <c r="C47" s="5">
        <v>38</v>
      </c>
      <c r="D47" s="6">
        <v>6668.3</v>
      </c>
      <c r="E47" s="6">
        <v>3911.16</v>
      </c>
      <c r="F47" s="6">
        <v>4591.79</v>
      </c>
      <c r="G47" s="10">
        <v>16</v>
      </c>
      <c r="H47" s="6">
        <f>(D47/C47)/G47</f>
        <v>10.967598684210527</v>
      </c>
    </row>
    <row r="48" spans="1:9" ht="15.75" x14ac:dyDescent="0.2">
      <c r="A48" s="41" t="s">
        <v>61</v>
      </c>
      <c r="B48" s="42"/>
      <c r="C48" s="42">
        <f>SUM(C47:C47)</f>
        <v>38</v>
      </c>
      <c r="D48" s="43">
        <f>SUM(D47:D47)</f>
        <v>6668.3</v>
      </c>
      <c r="E48" s="43">
        <f>SUM(E47:E47)</f>
        <v>3911.16</v>
      </c>
      <c r="F48" s="43">
        <f>SUM(F47:F47)</f>
        <v>4591.79</v>
      </c>
      <c r="G48" s="44">
        <v>16</v>
      </c>
      <c r="H48" s="6">
        <f t="shared" ref="H48" si="15">D48/C48/G48</f>
        <v>10.967598684210527</v>
      </c>
    </row>
    <row r="49" spans="1:8" ht="15" customHeight="1" x14ac:dyDescent="0.2">
      <c r="A49" s="7" t="s">
        <v>126</v>
      </c>
      <c r="B49" s="5"/>
      <c r="C49" s="5">
        <v>16</v>
      </c>
      <c r="D49" s="6">
        <v>2175.3000000000002</v>
      </c>
      <c r="E49" s="6">
        <v>1061.68</v>
      </c>
      <c r="F49" s="6">
        <v>1215.72</v>
      </c>
      <c r="G49" s="10">
        <v>16</v>
      </c>
      <c r="H49" s="6">
        <f t="shared" ref="H49" si="16">(D49/C49)/G49</f>
        <v>8.4972656250000007</v>
      </c>
    </row>
    <row r="50" spans="1:8" ht="15.75" x14ac:dyDescent="0.2">
      <c r="A50" s="46" t="s">
        <v>62</v>
      </c>
      <c r="B50" s="42"/>
      <c r="C50" s="42">
        <f>SUM(C49:C49)</f>
        <v>16</v>
      </c>
      <c r="D50" s="43">
        <f>SUM(D49:D49)</f>
        <v>2175.3000000000002</v>
      </c>
      <c r="E50" s="43">
        <f>SUM(E49:E49)</f>
        <v>1061.68</v>
      </c>
      <c r="F50" s="43">
        <f>SUM(F49:F49)</f>
        <v>1215.72</v>
      </c>
      <c r="G50" s="44">
        <v>16</v>
      </c>
      <c r="H50" s="45">
        <f>D50/C50/G50</f>
        <v>8.4972656250000007</v>
      </c>
    </row>
    <row r="51" spans="1:8" ht="15.75" x14ac:dyDescent="0.2">
      <c r="A51" s="36" t="str">
        <f>CONCATENATE("TOTAL ",D46)</f>
        <v>TOTAL AGOSTO</v>
      </c>
      <c r="B51" s="16">
        <f>B48+B50</f>
        <v>0</v>
      </c>
      <c r="C51" s="16">
        <f>C48+C50</f>
        <v>54</v>
      </c>
      <c r="D51" s="30">
        <f>D48+D50</f>
        <v>8843.6</v>
      </c>
      <c r="E51" s="30">
        <f>E48+E50</f>
        <v>4972.84</v>
      </c>
      <c r="F51" s="30">
        <f>F48+F50</f>
        <v>5807.51</v>
      </c>
      <c r="G51" s="25">
        <v>16</v>
      </c>
      <c r="H51" s="24">
        <f>(D51/G51)/C51</f>
        <v>10.235648148148149</v>
      </c>
    </row>
    <row r="52" spans="1:8" ht="15.75" x14ac:dyDescent="0.2">
      <c r="A52" s="37"/>
      <c r="B52" s="37"/>
      <c r="C52" s="37"/>
      <c r="D52" s="39" t="s">
        <v>51</v>
      </c>
      <c r="E52" s="39"/>
      <c r="F52" s="39"/>
      <c r="G52" s="37"/>
      <c r="H52" s="38"/>
    </row>
    <row r="53" spans="1:8" ht="15.75" x14ac:dyDescent="0.2">
      <c r="A53" s="7" t="s">
        <v>124</v>
      </c>
      <c r="B53" s="5"/>
      <c r="C53" s="5">
        <v>36</v>
      </c>
      <c r="D53" s="6">
        <v>5716.8</v>
      </c>
      <c r="E53" s="6">
        <v>3156.56</v>
      </c>
      <c r="F53" s="6">
        <v>3401.98</v>
      </c>
      <c r="G53" s="10">
        <v>14</v>
      </c>
      <c r="H53" s="6">
        <f t="shared" ref="H53:H55" si="17">(D53/C53)/G53</f>
        <v>11.342857142857143</v>
      </c>
    </row>
    <row r="54" spans="1:8" ht="15.75" x14ac:dyDescent="0.2">
      <c r="A54" s="41" t="s">
        <v>61</v>
      </c>
      <c r="B54" s="42"/>
      <c r="C54" s="42">
        <f>SUM(C53:C53)</f>
        <v>36</v>
      </c>
      <c r="D54" s="43">
        <f>SUM(D53:D53)</f>
        <v>5716.8</v>
      </c>
      <c r="E54" s="43">
        <f>SUM(E53:E53)</f>
        <v>3156.56</v>
      </c>
      <c r="F54" s="43">
        <f>SUM(F53:F53)</f>
        <v>3401.98</v>
      </c>
      <c r="G54" s="44">
        <v>14</v>
      </c>
      <c r="H54" s="6">
        <f t="shared" ref="H54" si="18">D54/C54/G54</f>
        <v>11.342857142857143</v>
      </c>
    </row>
    <row r="55" spans="1:8" ht="15" customHeight="1" x14ac:dyDescent="0.2">
      <c r="A55" s="7" t="s">
        <v>126</v>
      </c>
      <c r="B55" s="5"/>
      <c r="C55" s="5">
        <v>16</v>
      </c>
      <c r="D55" s="6">
        <v>2204.9</v>
      </c>
      <c r="E55" s="6">
        <v>1000.38</v>
      </c>
      <c r="F55" s="6">
        <v>1130.3900000000001</v>
      </c>
      <c r="G55" s="10">
        <v>14</v>
      </c>
      <c r="H55" s="6">
        <f t="shared" si="17"/>
        <v>9.8433035714285726</v>
      </c>
    </row>
    <row r="56" spans="1:8" ht="15.75" x14ac:dyDescent="0.2">
      <c r="A56" s="46" t="s">
        <v>62</v>
      </c>
      <c r="B56" s="42"/>
      <c r="C56" s="42">
        <f>SUM(C55:C55)</f>
        <v>16</v>
      </c>
      <c r="D56" s="43">
        <f>SUM(D55:D55)</f>
        <v>2204.9</v>
      </c>
      <c r="E56" s="43">
        <f>SUM(E55:E55)</f>
        <v>1000.38</v>
      </c>
      <c r="F56" s="43">
        <f>SUM(F55:F55)</f>
        <v>1130.3900000000001</v>
      </c>
      <c r="G56" s="44">
        <v>14</v>
      </c>
      <c r="H56" s="45">
        <f>D56/C56/G56</f>
        <v>9.8433035714285726</v>
      </c>
    </row>
    <row r="57" spans="1:8" ht="15.75" x14ac:dyDescent="0.2">
      <c r="A57" s="36" t="str">
        <f>CONCATENATE("TOTAL ",D52)</f>
        <v>TOTAL SETEMBRO</v>
      </c>
      <c r="B57" s="16">
        <f>B54+B56</f>
        <v>0</v>
      </c>
      <c r="C57" s="16">
        <f>C54+C56</f>
        <v>52</v>
      </c>
      <c r="D57" s="30">
        <f>D54+D56</f>
        <v>7921.7000000000007</v>
      </c>
      <c r="E57" s="30">
        <f>E54+E56</f>
        <v>4156.9399999999996</v>
      </c>
      <c r="F57" s="30">
        <f>F54+F56</f>
        <v>4532.37</v>
      </c>
      <c r="G57" s="25">
        <v>14</v>
      </c>
      <c r="H57" s="24">
        <f>(D57/G57)/C57</f>
        <v>10.881456043956044</v>
      </c>
    </row>
    <row r="58" spans="1:8" ht="15.75" x14ac:dyDescent="0.2">
      <c r="A58" s="37"/>
      <c r="B58" s="37"/>
      <c r="C58" s="37"/>
      <c r="D58" s="39" t="s">
        <v>52</v>
      </c>
      <c r="E58" s="39"/>
      <c r="F58" s="39"/>
      <c r="G58" s="37"/>
      <c r="H58" s="38"/>
    </row>
    <row r="59" spans="1:8" ht="15.75" x14ac:dyDescent="0.2">
      <c r="A59" s="7" t="s">
        <v>124</v>
      </c>
      <c r="B59" s="5"/>
      <c r="C59" s="5">
        <v>36</v>
      </c>
      <c r="D59" s="6">
        <v>6289.1</v>
      </c>
      <c r="E59" s="6">
        <v>3578.26</v>
      </c>
      <c r="F59" s="6">
        <v>4202.3999999999996</v>
      </c>
      <c r="G59" s="10">
        <v>16</v>
      </c>
      <c r="H59" s="6">
        <f t="shared" ref="H59:H61" si="19">(D59/C59)/G59</f>
        <v>10.918576388888889</v>
      </c>
    </row>
    <row r="60" spans="1:8" ht="15.75" x14ac:dyDescent="0.2">
      <c r="A60" s="41" t="s">
        <v>61</v>
      </c>
      <c r="B60" s="42"/>
      <c r="C60" s="42">
        <f>SUM(C59:C59)</f>
        <v>36</v>
      </c>
      <c r="D60" s="43">
        <f>SUM(D59:D59)</f>
        <v>6289.1</v>
      </c>
      <c r="E60" s="43">
        <f>SUM(E59:E59)</f>
        <v>3578.26</v>
      </c>
      <c r="F60" s="43">
        <f>SUM(F59:F59)</f>
        <v>4202.3999999999996</v>
      </c>
      <c r="G60" s="44">
        <v>16</v>
      </c>
      <c r="H60" s="6">
        <f>D60/C60/G60</f>
        <v>10.918576388888889</v>
      </c>
    </row>
    <row r="61" spans="1:8" ht="15.75" x14ac:dyDescent="0.2">
      <c r="A61" s="7" t="s">
        <v>126</v>
      </c>
      <c r="B61" s="5"/>
      <c r="C61" s="5">
        <v>17</v>
      </c>
      <c r="D61" s="6">
        <v>2376.6</v>
      </c>
      <c r="E61" s="6">
        <v>1096.78</v>
      </c>
      <c r="F61" s="6">
        <v>1250.04</v>
      </c>
      <c r="G61" s="10">
        <v>16</v>
      </c>
      <c r="H61" s="6">
        <f t="shared" si="19"/>
        <v>8.7374999999999989</v>
      </c>
    </row>
    <row r="62" spans="1:8" ht="15.75" x14ac:dyDescent="0.2">
      <c r="A62" s="46" t="s">
        <v>62</v>
      </c>
      <c r="B62" s="42"/>
      <c r="C62" s="42">
        <f>SUM(C61:C61)</f>
        <v>17</v>
      </c>
      <c r="D62" s="43">
        <f>SUM(D61:D61)</f>
        <v>2376.6</v>
      </c>
      <c r="E62" s="43">
        <f>SUM(E61:E61)</f>
        <v>1096.78</v>
      </c>
      <c r="F62" s="43">
        <f>SUM(F61:F61)</f>
        <v>1250.04</v>
      </c>
      <c r="G62" s="44">
        <v>16</v>
      </c>
      <c r="H62" s="45">
        <f>D62/C62/G62</f>
        <v>8.7374999999999989</v>
      </c>
    </row>
    <row r="63" spans="1:8" ht="15.75" x14ac:dyDescent="0.2">
      <c r="A63" s="36" t="str">
        <f>CONCATENATE("TOTAL ",D58)</f>
        <v>TOTAL OUTUBRO</v>
      </c>
      <c r="B63" s="16">
        <f>B60+B62</f>
        <v>0</v>
      </c>
      <c r="C63" s="16">
        <f>C60+C62</f>
        <v>53</v>
      </c>
      <c r="D63" s="30">
        <f>D60+D62</f>
        <v>8665.7000000000007</v>
      </c>
      <c r="E63" s="30">
        <f>E60+E62</f>
        <v>4675.04</v>
      </c>
      <c r="F63" s="30">
        <f>F60+F62</f>
        <v>5452.44</v>
      </c>
      <c r="G63" s="25">
        <v>16</v>
      </c>
      <c r="H63" s="24">
        <f>(D63/G63)/C63</f>
        <v>10.218985849056605</v>
      </c>
    </row>
    <row r="64" spans="1:8" ht="15.75" x14ac:dyDescent="0.2">
      <c r="A64" s="37"/>
      <c r="B64" s="37"/>
      <c r="C64" s="37"/>
      <c r="D64" s="39" t="s">
        <v>22</v>
      </c>
      <c r="E64" s="39"/>
      <c r="F64" s="39"/>
      <c r="G64" s="37"/>
      <c r="H64" s="38"/>
    </row>
    <row r="65" spans="1:10" ht="15.75" x14ac:dyDescent="0.2">
      <c r="A65" s="7" t="s">
        <v>124</v>
      </c>
      <c r="B65" s="5"/>
      <c r="C65" s="15">
        <v>36</v>
      </c>
      <c r="D65" s="12">
        <v>6046.5</v>
      </c>
      <c r="E65" s="14">
        <v>3335.66</v>
      </c>
      <c r="F65" s="14">
        <v>3878.46</v>
      </c>
      <c r="G65" s="10">
        <v>16</v>
      </c>
      <c r="H65" s="6">
        <f t="shared" ref="H65:H67" si="20">(D65/C65)/G65</f>
        <v>10.497395833333334</v>
      </c>
    </row>
    <row r="66" spans="1:10" ht="15.75" x14ac:dyDescent="0.2">
      <c r="A66" s="41" t="s">
        <v>61</v>
      </c>
      <c r="B66" s="42"/>
      <c r="C66" s="42">
        <f>SUM(C65:C65)</f>
        <v>36</v>
      </c>
      <c r="D66" s="43">
        <f>SUM(D65:D65)</f>
        <v>6046.5</v>
      </c>
      <c r="E66" s="43">
        <f>SUM(E65:E65)</f>
        <v>3335.66</v>
      </c>
      <c r="F66" s="43">
        <f>SUM(F65:F65)</f>
        <v>3878.46</v>
      </c>
      <c r="G66" s="44">
        <v>16</v>
      </c>
      <c r="H66" s="6">
        <f t="shared" ref="H66" si="21">D66/C66/G66</f>
        <v>10.497395833333334</v>
      </c>
    </row>
    <row r="67" spans="1:10" ht="15.75" x14ac:dyDescent="0.2">
      <c r="A67" s="7" t="s">
        <v>126</v>
      </c>
      <c r="B67" s="5"/>
      <c r="C67" s="15">
        <v>17</v>
      </c>
      <c r="D67" s="12">
        <v>2388</v>
      </c>
      <c r="E67" s="14">
        <v>1108.18</v>
      </c>
      <c r="F67" s="14">
        <v>1249.04</v>
      </c>
      <c r="G67" s="13">
        <v>16</v>
      </c>
      <c r="H67" s="6">
        <f t="shared" si="20"/>
        <v>8.7794117647058822</v>
      </c>
    </row>
    <row r="68" spans="1:10" ht="15.75" x14ac:dyDescent="0.2">
      <c r="A68" s="46" t="s">
        <v>62</v>
      </c>
      <c r="B68" s="42"/>
      <c r="C68" s="42">
        <f>SUM(C67:C67)</f>
        <v>17</v>
      </c>
      <c r="D68" s="43">
        <f>SUM(D67:D67)</f>
        <v>2388</v>
      </c>
      <c r="E68" s="43">
        <f>SUM(E67:E67)</f>
        <v>1108.18</v>
      </c>
      <c r="F68" s="43">
        <f>SUM(F67:F67)</f>
        <v>1249.04</v>
      </c>
      <c r="G68" s="44">
        <v>16</v>
      </c>
      <c r="H68" s="45">
        <f>D68/C68/G68</f>
        <v>8.7794117647058822</v>
      </c>
    </row>
    <row r="69" spans="1:10" ht="15.75" x14ac:dyDescent="0.2">
      <c r="A69" s="36" t="str">
        <f>CONCATENATE("TOTAL ",D64)</f>
        <v>TOTAL NOVEMBRO</v>
      </c>
      <c r="B69" s="16">
        <f>B66+B68</f>
        <v>0</v>
      </c>
      <c r="C69" s="16">
        <f>C66+C68</f>
        <v>53</v>
      </c>
      <c r="D69" s="30">
        <f>D66+D68</f>
        <v>8434.5</v>
      </c>
      <c r="E69" s="30">
        <f>E66+E68</f>
        <v>4443.84</v>
      </c>
      <c r="F69" s="30">
        <f>F66+F68</f>
        <v>5127.5</v>
      </c>
      <c r="G69" s="25">
        <v>16</v>
      </c>
      <c r="H69" s="24">
        <f>(D69/G69)/C69</f>
        <v>9.946344339622641</v>
      </c>
    </row>
    <row r="70" spans="1:10" ht="15.75" x14ac:dyDescent="0.2">
      <c r="A70" s="37"/>
      <c r="B70" s="37"/>
      <c r="C70" s="37"/>
      <c r="D70" s="39" t="s">
        <v>23</v>
      </c>
      <c r="E70" s="39"/>
      <c r="F70" s="39"/>
      <c r="G70" s="37"/>
      <c r="H70" s="38"/>
    </row>
    <row r="71" spans="1:10" ht="15.75" x14ac:dyDescent="0.2">
      <c r="A71" s="7" t="s">
        <v>124</v>
      </c>
      <c r="B71" s="15"/>
      <c r="C71" s="15">
        <v>35</v>
      </c>
      <c r="D71" s="12">
        <v>5816.5</v>
      </c>
      <c r="E71" s="14">
        <v>3180.96</v>
      </c>
      <c r="F71" s="14">
        <v>3698.59</v>
      </c>
      <c r="G71" s="13">
        <v>16</v>
      </c>
      <c r="H71" s="6">
        <f>(D71/C71)/G71</f>
        <v>10.386607142857143</v>
      </c>
    </row>
    <row r="72" spans="1:10" ht="15.75" x14ac:dyDescent="0.2">
      <c r="A72" s="41" t="s">
        <v>61</v>
      </c>
      <c r="B72" s="42"/>
      <c r="C72" s="42">
        <f>SUM(C71:C71)</f>
        <v>35</v>
      </c>
      <c r="D72" s="43">
        <f>SUM(D71:D71)</f>
        <v>5816.5</v>
      </c>
      <c r="E72" s="43">
        <f>SUM(E71:E71)</f>
        <v>3180.96</v>
      </c>
      <c r="F72" s="43">
        <f>SUM(F71:F71)</f>
        <v>3698.59</v>
      </c>
      <c r="G72" s="44">
        <v>16</v>
      </c>
      <c r="H72" s="6">
        <f t="shared" ref="H72" si="22">D72/C72/G72</f>
        <v>10.386607142857143</v>
      </c>
    </row>
    <row r="73" spans="1:10" ht="15.75" x14ac:dyDescent="0.2">
      <c r="A73" s="7" t="s">
        <v>126</v>
      </c>
      <c r="B73" s="15"/>
      <c r="C73" s="15">
        <v>17</v>
      </c>
      <c r="D73" s="12">
        <v>1058.48</v>
      </c>
      <c r="E73" s="14">
        <v>1058.48</v>
      </c>
      <c r="F73" s="14">
        <v>1187.1300000000001</v>
      </c>
      <c r="G73" s="13">
        <v>16</v>
      </c>
      <c r="H73" s="6">
        <f t="shared" ref="H73" si="23">(D73/C73)/G73</f>
        <v>3.8914705882352942</v>
      </c>
      <c r="J73" s="11"/>
    </row>
    <row r="74" spans="1:10" ht="15.75" x14ac:dyDescent="0.2">
      <c r="A74" s="46" t="s">
        <v>62</v>
      </c>
      <c r="B74" s="42"/>
      <c r="C74" s="42">
        <f>SUM(C73:C73)</f>
        <v>17</v>
      </c>
      <c r="D74" s="43">
        <f>SUM(D73:D73)</f>
        <v>1058.48</v>
      </c>
      <c r="E74" s="43">
        <f>SUM(E73:E73)</f>
        <v>1058.48</v>
      </c>
      <c r="F74" s="43">
        <f>SUM(F73:F73)</f>
        <v>1187.1300000000001</v>
      </c>
      <c r="G74" s="44">
        <v>16</v>
      </c>
      <c r="H74" s="45">
        <f>D74/C74/G74</f>
        <v>3.8914705882352942</v>
      </c>
    </row>
    <row r="75" spans="1:10" ht="15.75" x14ac:dyDescent="0.2">
      <c r="A75" s="36" t="str">
        <f>CONCATENATE("TOTAL ",D70)</f>
        <v>TOTAL DEZEMBRO</v>
      </c>
      <c r="B75" s="16">
        <f>B72+B74</f>
        <v>0</v>
      </c>
      <c r="C75" s="16">
        <f>C72+C74</f>
        <v>52</v>
      </c>
      <c r="D75" s="30">
        <f>D72+D74</f>
        <v>6874.98</v>
      </c>
      <c r="E75" s="30">
        <f>E72+E74</f>
        <v>4239.4400000000005</v>
      </c>
      <c r="F75" s="30">
        <f>F72+F74</f>
        <v>4885.72</v>
      </c>
      <c r="G75" s="20">
        <v>16</v>
      </c>
      <c r="H75" s="24">
        <f>(D75/G75)/C75</f>
        <v>8.2631971153846155</v>
      </c>
    </row>
    <row r="76" spans="1:10" ht="15.75" x14ac:dyDescent="0.2">
      <c r="A76" s="70" t="s">
        <v>60</v>
      </c>
      <c r="B76" s="71">
        <f>AVERAGE(B75,B69,B63,B57,B51,B45,B39,B33,B27,B21,B15,B9,)</f>
        <v>0</v>
      </c>
      <c r="C76" s="71">
        <f>AVERAGE(C75,C69,C63,C57,C51,C45,C39,C33,C27,C21,C15,C9)</f>
        <v>52.083333333333336</v>
      </c>
      <c r="D76" s="72">
        <f>AVERAGE(D75,D69,D63,D57,D51,D45,D39,D33,D27,D21,D15,D9)</f>
        <v>8004.1966666666658</v>
      </c>
      <c r="E76" s="72">
        <f>AVERAGE(E75,E69,E63,E57,E51,E45,E39,E33,E27,E21,E15,E9)</f>
        <v>4375.145833333333</v>
      </c>
      <c r="F76" s="72">
        <f>AVERAGE(F75,F69,F63,F57,F51,F45,F39,F33,F27,F21,F15,F9)</f>
        <v>5015.1916666666675</v>
      </c>
      <c r="G76" s="73">
        <f>AVERAGE(G75,G69,G63,G57,G51,G45,G39,G33,G27,G21,G15,G9)</f>
        <v>15.666666666666666</v>
      </c>
      <c r="H76" s="74">
        <f>(D76/C76)/G76</f>
        <v>9.8093984680851047</v>
      </c>
      <c r="I76" s="11"/>
    </row>
    <row r="77" spans="1:10" ht="15" customHeight="1" x14ac:dyDescent="0.2">
      <c r="A77" s="70" t="s">
        <v>59</v>
      </c>
      <c r="B77" s="71"/>
      <c r="C77" s="71">
        <f>AVERAGE(C72,C66,C60,C54,C48,C42,C36,C30,C24,C18,C12,C6)</f>
        <v>35.833333333333336</v>
      </c>
      <c r="D77" s="72">
        <f>AVERAGE(D72,D66,D60,D54,D48,D42,D36,D30,D24,D18,D12,D6)</f>
        <v>5871.5408333333326</v>
      </c>
      <c r="E77" s="72">
        <f>AVERAGE(E72,E66,E60,E54,E48,E42,E36,E30,E24,E18,E12,E6)</f>
        <v>3295.0666666666671</v>
      </c>
      <c r="F77" s="72">
        <f>AVERAGE(F72,F66,F60,F54,F48,F42,F36,F30,F24,F18,F12,F6)</f>
        <v>3793.3116666666679</v>
      </c>
      <c r="G77" s="73">
        <f>AVERAGE(G72,G66,G60,G54,G48,G42,G36,G30,G24,G18,G12,G6)</f>
        <v>15.666666666666666</v>
      </c>
      <c r="H77" s="72">
        <f>(D77/C77)/G77</f>
        <v>10.458954477981196</v>
      </c>
    </row>
    <row r="78" spans="1:10" ht="15" customHeight="1" x14ac:dyDescent="0.2">
      <c r="A78" s="70" t="s">
        <v>65</v>
      </c>
      <c r="B78" s="71"/>
      <c r="C78" s="71">
        <f>AVERAGE(C74,C68,C62,C56,C50,C44,C38,C32,C26,C20,C14,C8)</f>
        <v>16.25</v>
      </c>
      <c r="D78" s="72">
        <f>AVERAGE(D74,D68,D62,D56,D50,D44,D38,D32,D26,D20,D14,D8)</f>
        <v>2132.6558333333332</v>
      </c>
      <c r="E78" s="72">
        <f>AVERAGE(E74,E68,E62,E56,E50,E44,E38,E32,E26,E20,E14,E8)</f>
        <v>1080.0791666666667</v>
      </c>
      <c r="F78" s="72">
        <f>AVERAGE(F74,F68,F62,F56,F50,F44,F38,F32,F26,F20,F14,F8)</f>
        <v>1221.8799999999999</v>
      </c>
      <c r="G78" s="73">
        <f>AVERAGE(G74,G68,G62,G56,G50,G44,G38,G32,G26,G20,G14,G8)</f>
        <v>15.666666666666666</v>
      </c>
      <c r="H78" s="72">
        <f>(D78/C78)/G78</f>
        <v>8.3770441898527004</v>
      </c>
      <c r="J78" s="11"/>
    </row>
    <row r="79" spans="1:10" ht="15" customHeight="1" x14ac:dyDescent="0.2">
      <c r="A79" s="68"/>
      <c r="B79" s="75"/>
      <c r="C79" s="75"/>
      <c r="D79" s="76"/>
      <c r="E79" s="77"/>
      <c r="F79" s="77"/>
      <c r="G79" s="78"/>
      <c r="H79" s="79"/>
    </row>
    <row r="80" spans="1:10" ht="15" customHeight="1" x14ac:dyDescent="0.2">
      <c r="A80" s="68"/>
      <c r="B80" s="80"/>
      <c r="C80" s="75"/>
      <c r="D80" s="81"/>
      <c r="E80" s="77" t="s">
        <v>63</v>
      </c>
      <c r="F80" s="77"/>
      <c r="G80" s="78"/>
      <c r="H80" s="79"/>
    </row>
    <row r="81" spans="1:13" s="47" customFormat="1" ht="78.75" x14ac:dyDescent="0.25">
      <c r="A81" s="53"/>
      <c r="B81" s="54"/>
      <c r="C81" s="54" t="s">
        <v>56</v>
      </c>
      <c r="D81" s="52" t="s">
        <v>12</v>
      </c>
      <c r="E81" s="55" t="s">
        <v>58</v>
      </c>
      <c r="F81" s="55" t="s">
        <v>57</v>
      </c>
      <c r="G81" s="56" t="s">
        <v>68</v>
      </c>
      <c r="H81" s="55" t="s">
        <v>69</v>
      </c>
    </row>
    <row r="82" spans="1:13" x14ac:dyDescent="0.2">
      <c r="A82" s="57" t="s">
        <v>124</v>
      </c>
      <c r="B82" s="58"/>
      <c r="C82" s="59">
        <f>C5+C11+C17+C23+C29+C35+C41+C47+C53+C59+C65+C71</f>
        <v>430</v>
      </c>
      <c r="D82" s="60">
        <f>D5+D11+D17+D23+D29+D35+D41+D47+D53+D59+D65+D71</f>
        <v>70458.490000000005</v>
      </c>
      <c r="E82" s="60">
        <f>E5+E11+E17+E23+E29+E35+E41+E47+E53+E59+E65+E71</f>
        <v>39540.799999999996</v>
      </c>
      <c r="F82" s="60">
        <f>F5+F11+F17+F23+F29+F35+F41+F47+F53+F59+F65+F71</f>
        <v>45519.740000000005</v>
      </c>
      <c r="G82" s="61">
        <f>(G5+G11+G17+G23+G29+G35+G41+G47+G53+G59+G65+G71)/12</f>
        <v>15.666666666666666</v>
      </c>
      <c r="H82" s="60">
        <f t="shared" ref="H82:H84" si="24">D82/C82/G82</f>
        <v>10.4589544779812</v>
      </c>
    </row>
    <row r="83" spans="1:13" s="4" customFormat="1" ht="15.75" x14ac:dyDescent="0.25">
      <c r="A83" s="62" t="s">
        <v>61</v>
      </c>
      <c r="B83" s="63"/>
      <c r="C83" s="64">
        <f>SUM(C82:C82)</f>
        <v>430</v>
      </c>
      <c r="D83" s="65">
        <f>SUM(D82:D82)</f>
        <v>70458.490000000005</v>
      </c>
      <c r="E83" s="65">
        <f>SUM(E82:E82)</f>
        <v>39540.799999999996</v>
      </c>
      <c r="F83" s="65">
        <f>SUM(F82:F82)</f>
        <v>45519.740000000005</v>
      </c>
      <c r="G83" s="66">
        <f>SUM(G82:G82)</f>
        <v>15.666666666666666</v>
      </c>
      <c r="H83" s="65">
        <f t="shared" si="24"/>
        <v>10.4589544779812</v>
      </c>
    </row>
    <row r="84" spans="1:13" x14ac:dyDescent="0.2">
      <c r="A84" s="57" t="s">
        <v>126</v>
      </c>
      <c r="B84" s="58"/>
      <c r="C84" s="59">
        <f>C7+C13+C19+C25+C31+C37+C43+C49+C55+C61+C67+C73</f>
        <v>195</v>
      </c>
      <c r="D84" s="60">
        <f t="shared" ref="C84:F85" si="25">D7+D13+D19+D25+D31+D37+D43+D49+D55+D61+D67+D73</f>
        <v>25591.87</v>
      </c>
      <c r="E84" s="60">
        <f t="shared" si="25"/>
        <v>12960.949999999999</v>
      </c>
      <c r="F84" s="60">
        <f t="shared" si="25"/>
        <v>14662.560000000001</v>
      </c>
      <c r="G84" s="61">
        <f>(G7+G13+G19+G25+G31+G37+G43+G49+G55+G61+G67+G73)/12</f>
        <v>15.666666666666666</v>
      </c>
      <c r="H84" s="60">
        <f t="shared" si="24"/>
        <v>8.3770441898527004</v>
      </c>
    </row>
    <row r="85" spans="1:13" s="4" customFormat="1" ht="15.75" x14ac:dyDescent="0.25">
      <c r="A85" s="68" t="s">
        <v>62</v>
      </c>
      <c r="B85" s="63"/>
      <c r="C85" s="64">
        <f t="shared" si="25"/>
        <v>195</v>
      </c>
      <c r="D85" s="65">
        <f t="shared" si="25"/>
        <v>25591.87</v>
      </c>
      <c r="E85" s="65">
        <f t="shared" si="25"/>
        <v>12960.949999999999</v>
      </c>
      <c r="F85" s="65">
        <f t="shared" si="25"/>
        <v>14662.560000000001</v>
      </c>
      <c r="G85" s="66">
        <f>SUM(G84:G84)</f>
        <v>15.666666666666666</v>
      </c>
      <c r="H85" s="65">
        <f>D85/C85/G85</f>
        <v>8.3770441898527004</v>
      </c>
      <c r="I85" s="48"/>
    </row>
    <row r="86" spans="1:13" ht="15.75" x14ac:dyDescent="0.2">
      <c r="A86" s="68" t="s">
        <v>17</v>
      </c>
      <c r="B86" s="63"/>
      <c r="C86" s="64">
        <f>SUM(C83+C85)</f>
        <v>625</v>
      </c>
      <c r="D86" s="65">
        <f>SUM(D83+D85)</f>
        <v>96050.36</v>
      </c>
      <c r="E86" s="65">
        <f>SUM(E83+E85)</f>
        <v>52501.749999999993</v>
      </c>
      <c r="F86" s="65">
        <f>SUM(F83+F85)</f>
        <v>60182.3</v>
      </c>
      <c r="G86" s="66">
        <f>(G85+G83)/2</f>
        <v>15.666666666666666</v>
      </c>
      <c r="H86" s="65">
        <f>D86/C86/G86</f>
        <v>9.8093984680851065</v>
      </c>
      <c r="I86" s="32"/>
    </row>
    <row r="87" spans="1:13" ht="15.75" x14ac:dyDescent="0.2">
      <c r="A87" s="68" t="s">
        <v>59</v>
      </c>
      <c r="B87" s="63"/>
      <c r="C87" s="69">
        <f>C83/12</f>
        <v>35.833333333333336</v>
      </c>
      <c r="D87" s="65">
        <f>D83/12</f>
        <v>5871.5408333333335</v>
      </c>
      <c r="E87" s="65">
        <f t="shared" ref="E87:F87" si="26">E83/12</f>
        <v>3295.0666666666662</v>
      </c>
      <c r="F87" s="65">
        <f t="shared" si="26"/>
        <v>3793.311666666667</v>
      </c>
      <c r="G87" s="66">
        <f>G83</f>
        <v>15.666666666666666</v>
      </c>
      <c r="H87" s="65">
        <f>D87/C87/G87</f>
        <v>10.458954477981198</v>
      </c>
      <c r="I87" s="32"/>
    </row>
    <row r="88" spans="1:13" ht="15.75" x14ac:dyDescent="0.2">
      <c r="A88" s="68" t="s">
        <v>65</v>
      </c>
      <c r="B88" s="63"/>
      <c r="C88" s="69">
        <f>C85/12</f>
        <v>16.25</v>
      </c>
      <c r="D88" s="65">
        <f t="shared" ref="D88:F88" si="27">D85/12</f>
        <v>2132.6558333333332</v>
      </c>
      <c r="E88" s="65">
        <f t="shared" si="27"/>
        <v>1080.0791666666667</v>
      </c>
      <c r="F88" s="65">
        <f t="shared" si="27"/>
        <v>1221.8800000000001</v>
      </c>
      <c r="G88" s="66">
        <f>G85</f>
        <v>15.666666666666666</v>
      </c>
      <c r="H88" s="65">
        <f>D88/C88/G88</f>
        <v>8.3770441898527004</v>
      </c>
      <c r="I88" s="32"/>
    </row>
    <row r="89" spans="1:13" ht="15.75" x14ac:dyDescent="0.2">
      <c r="A89" s="62" t="s">
        <v>64</v>
      </c>
      <c r="B89" s="63"/>
      <c r="C89" s="69">
        <f>C86/12</f>
        <v>52.083333333333336</v>
      </c>
      <c r="D89" s="65">
        <f>D86/12</f>
        <v>8004.1966666666667</v>
      </c>
      <c r="E89" s="65">
        <f>E86/12</f>
        <v>4375.145833333333</v>
      </c>
      <c r="F89" s="65">
        <f>F86/12</f>
        <v>5015.1916666666666</v>
      </c>
      <c r="G89" s="66">
        <f>(G88)</f>
        <v>15.666666666666666</v>
      </c>
      <c r="H89" s="65">
        <f>D89/C89/G89</f>
        <v>9.8093984680851065</v>
      </c>
      <c r="I89" s="32"/>
    </row>
    <row r="91" spans="1:13" ht="15.75" x14ac:dyDescent="0.2">
      <c r="A91" s="172" t="s">
        <v>127</v>
      </c>
      <c r="B91" s="172"/>
      <c r="C91" s="172"/>
      <c r="D91" s="172"/>
      <c r="E91" s="172"/>
      <c r="F91" s="172"/>
      <c r="G91" s="172"/>
    </row>
    <row r="93" spans="1:13" ht="78.75" x14ac:dyDescent="0.2">
      <c r="A93" s="52" t="s">
        <v>128</v>
      </c>
      <c r="B93" s="52" t="s">
        <v>74</v>
      </c>
      <c r="C93" s="52" t="s">
        <v>147</v>
      </c>
      <c r="D93" s="52" t="s">
        <v>146</v>
      </c>
      <c r="E93" s="52" t="s">
        <v>150</v>
      </c>
      <c r="F93" s="52" t="s">
        <v>148</v>
      </c>
      <c r="G93" s="52" t="s">
        <v>145</v>
      </c>
      <c r="I93" s="114" t="s">
        <v>156</v>
      </c>
      <c r="J93" s="114" t="s">
        <v>134</v>
      </c>
      <c r="K93" s="114" t="s">
        <v>158</v>
      </c>
      <c r="L93" s="114" t="s">
        <v>159</v>
      </c>
      <c r="M93" s="114" t="s">
        <v>161</v>
      </c>
    </row>
    <row r="94" spans="1:13" ht="31.5" x14ac:dyDescent="0.25">
      <c r="A94" s="49" t="s">
        <v>141</v>
      </c>
      <c r="B94" s="50">
        <v>2.85</v>
      </c>
      <c r="C94" s="51">
        <f>B94*2</f>
        <v>5.7</v>
      </c>
      <c r="D94" s="51">
        <f>B94*2</f>
        <v>5.7</v>
      </c>
      <c r="E94" s="51">
        <f>B94*2</f>
        <v>5.7</v>
      </c>
      <c r="F94" s="51">
        <f>B94*0</f>
        <v>0</v>
      </c>
      <c r="G94" s="51">
        <f>B94*3</f>
        <v>8.5500000000000007</v>
      </c>
      <c r="I94" s="115" t="s">
        <v>135</v>
      </c>
      <c r="J94" s="111" t="s">
        <v>157</v>
      </c>
      <c r="K94" s="112">
        <f>C97</f>
        <v>9.8000000000000007</v>
      </c>
      <c r="L94" s="113">
        <f>K94*4*20+K94*34*15.5</f>
        <v>5948.6</v>
      </c>
      <c r="M94" s="113">
        <f>L94-D87</f>
        <v>77.059166666666897</v>
      </c>
    </row>
    <row r="95" spans="1:13" ht="31.5" x14ac:dyDescent="0.25">
      <c r="A95" s="49" t="s">
        <v>142</v>
      </c>
      <c r="B95" s="50">
        <v>2.0499999999999998</v>
      </c>
      <c r="C95" s="51">
        <f>B95*2</f>
        <v>4.0999999999999996</v>
      </c>
      <c r="D95" s="51">
        <f>B95</f>
        <v>2.0499999999999998</v>
      </c>
      <c r="E95" s="50">
        <v>0</v>
      </c>
      <c r="F95" s="50">
        <f>B95*2</f>
        <v>4.0999999999999996</v>
      </c>
      <c r="G95" s="50">
        <f>B95*0</f>
        <v>0</v>
      </c>
      <c r="I95" s="115" t="s">
        <v>136</v>
      </c>
      <c r="J95" s="111" t="s">
        <v>160</v>
      </c>
      <c r="K95" s="50">
        <f>E98</f>
        <v>5.7</v>
      </c>
      <c r="L95" s="113">
        <f>D119*2*52*15.5+D119*2*15*20</f>
        <v>6304.2000000000007</v>
      </c>
      <c r="M95" s="113">
        <f>L95-D88</f>
        <v>4171.5441666666675</v>
      </c>
    </row>
    <row r="96" spans="1:13" x14ac:dyDescent="0.2">
      <c r="A96" s="49" t="s">
        <v>162</v>
      </c>
      <c r="B96" s="50">
        <v>2.85</v>
      </c>
      <c r="C96" s="51">
        <f>B96*4</f>
        <v>11.4</v>
      </c>
      <c r="D96" s="51">
        <f>B96*2.5</f>
        <v>7.125</v>
      </c>
      <c r="E96" s="50">
        <f>B96*2</f>
        <v>5.7</v>
      </c>
      <c r="F96" s="50">
        <f>B96*3.5</f>
        <v>9.9749999999999996</v>
      </c>
      <c r="G96" s="50">
        <f>B96*3</f>
        <v>8.5500000000000007</v>
      </c>
    </row>
    <row r="97" spans="1:7" ht="15.75" x14ac:dyDescent="0.25">
      <c r="A97" s="103" t="s">
        <v>143</v>
      </c>
      <c r="B97" s="104">
        <f t="shared" ref="B97:F97" si="28">B94+B95</f>
        <v>4.9000000000000004</v>
      </c>
      <c r="C97" s="104">
        <f>C94+C95</f>
        <v>9.8000000000000007</v>
      </c>
      <c r="D97" s="104">
        <f>D94+D95</f>
        <v>7.75</v>
      </c>
      <c r="E97" s="104">
        <f t="shared" si="28"/>
        <v>5.7</v>
      </c>
      <c r="F97" s="104">
        <f t="shared" si="28"/>
        <v>4.0999999999999996</v>
      </c>
      <c r="G97" s="104">
        <f>G94+G95</f>
        <v>8.5500000000000007</v>
      </c>
    </row>
    <row r="98" spans="1:7" ht="15.75" x14ac:dyDescent="0.25">
      <c r="A98" s="105" t="s">
        <v>144</v>
      </c>
      <c r="B98" s="106">
        <f>B96</f>
        <v>2.85</v>
      </c>
      <c r="C98" s="106">
        <f>C96</f>
        <v>11.4</v>
      </c>
      <c r="D98" s="106">
        <f t="shared" ref="D98:G98" si="29">D96</f>
        <v>7.125</v>
      </c>
      <c r="E98" s="106">
        <f t="shared" si="29"/>
        <v>5.7</v>
      </c>
      <c r="F98" s="106">
        <f t="shared" si="29"/>
        <v>9.9749999999999996</v>
      </c>
      <c r="G98" s="106">
        <f t="shared" si="29"/>
        <v>8.5500000000000007</v>
      </c>
    </row>
    <row r="99" spans="1:7" x14ac:dyDescent="0.2">
      <c r="A99" s="197" t="s">
        <v>132</v>
      </c>
      <c r="B99" s="197"/>
      <c r="C99" s="197"/>
      <c r="D99" s="197"/>
      <c r="E99" s="197"/>
      <c r="F99" s="197"/>
    </row>
    <row r="100" spans="1:7" x14ac:dyDescent="0.2">
      <c r="A100" s="197"/>
      <c r="B100" s="197"/>
      <c r="C100" s="197"/>
      <c r="D100" s="197"/>
      <c r="E100" s="197"/>
      <c r="F100" s="197"/>
    </row>
    <row r="101" spans="1:7" x14ac:dyDescent="0.2">
      <c r="A101" s="197"/>
      <c r="B101" s="197"/>
      <c r="C101" s="197"/>
      <c r="D101" s="197"/>
      <c r="E101" s="197"/>
      <c r="F101" s="197"/>
    </row>
    <row r="103" spans="1:7" ht="19.5" customHeight="1" x14ac:dyDescent="0.2">
      <c r="A103" s="198" t="s">
        <v>76</v>
      </c>
      <c r="B103" s="198"/>
      <c r="C103" s="198"/>
      <c r="D103" s="198" t="s">
        <v>77</v>
      </c>
      <c r="E103" s="198"/>
      <c r="F103" s="198"/>
    </row>
    <row r="104" spans="1:7" ht="34.5" customHeight="1" x14ac:dyDescent="0.2">
      <c r="A104" s="52"/>
      <c r="B104" s="89" t="s">
        <v>90</v>
      </c>
      <c r="C104" s="90"/>
      <c r="D104" s="52"/>
      <c r="E104" s="203" t="s">
        <v>90</v>
      </c>
      <c r="F104" s="204"/>
    </row>
    <row r="105" spans="1:7" ht="21.75" customHeight="1" x14ac:dyDescent="0.2">
      <c r="A105" s="82" t="s">
        <v>59</v>
      </c>
      <c r="B105" s="82" t="s">
        <v>133</v>
      </c>
      <c r="C105" s="82" t="s">
        <v>14</v>
      </c>
      <c r="D105" s="82" t="s">
        <v>65</v>
      </c>
      <c r="E105" s="82" t="s">
        <v>137</v>
      </c>
      <c r="F105" s="82" t="s">
        <v>14</v>
      </c>
    </row>
    <row r="106" spans="1:7" x14ac:dyDescent="0.2">
      <c r="A106" s="199">
        <f>H87</f>
        <v>10.458954477981198</v>
      </c>
      <c r="B106" s="84">
        <f>C97</f>
        <v>9.8000000000000007</v>
      </c>
      <c r="C106" s="85">
        <f>B106/A106</f>
        <v>0.93699614245683283</v>
      </c>
      <c r="D106" s="200">
        <f>H88</f>
        <v>8.3770441898527004</v>
      </c>
      <c r="E106" s="84">
        <f>G98</f>
        <v>8.5500000000000007</v>
      </c>
      <c r="F106" s="85">
        <f>E106/D106</f>
        <v>1.0206464005951892</v>
      </c>
    </row>
    <row r="107" spans="1:7" ht="15.75" x14ac:dyDescent="0.2">
      <c r="A107" s="199"/>
      <c r="B107" s="82" t="s">
        <v>92</v>
      </c>
      <c r="C107" s="82" t="s">
        <v>14</v>
      </c>
      <c r="D107" s="201"/>
      <c r="E107" s="82" t="s">
        <v>149</v>
      </c>
      <c r="F107" s="82" t="s">
        <v>14</v>
      </c>
    </row>
    <row r="108" spans="1:7" x14ac:dyDescent="0.2">
      <c r="A108" s="199"/>
      <c r="B108" s="84">
        <f>G97</f>
        <v>8.5500000000000007</v>
      </c>
      <c r="C108" s="85">
        <f>B108/A106</f>
        <v>0.81748132836795118</v>
      </c>
      <c r="D108" s="202"/>
      <c r="E108" s="84">
        <f>F98</f>
        <v>9.9749999999999996</v>
      </c>
      <c r="F108" s="85">
        <f>E108/D106</f>
        <v>1.1907541340277206</v>
      </c>
    </row>
    <row r="114" spans="1:11" ht="15.75" x14ac:dyDescent="0.25">
      <c r="A114" s="205" t="s">
        <v>94</v>
      </c>
      <c r="B114" s="205"/>
      <c r="C114" s="205"/>
      <c r="D114" s="205"/>
      <c r="E114" s="205"/>
      <c r="G114" s="205" t="s">
        <v>94</v>
      </c>
      <c r="H114" s="205"/>
      <c r="I114" s="205"/>
      <c r="J114" s="205"/>
      <c r="K114" s="205"/>
    </row>
    <row r="115" spans="1:11" s="96" customFormat="1" ht="47.25" x14ac:dyDescent="0.2">
      <c r="A115" s="91"/>
      <c r="B115" s="91" t="s">
        <v>97</v>
      </c>
      <c r="C115" s="98" t="s">
        <v>102</v>
      </c>
      <c r="D115" s="91" t="s">
        <v>102</v>
      </c>
      <c r="E115" s="91" t="s">
        <v>103</v>
      </c>
      <c r="G115" s="91"/>
      <c r="H115" s="91" t="s">
        <v>97</v>
      </c>
      <c r="I115" s="98" t="s">
        <v>112</v>
      </c>
      <c r="J115" s="91" t="s">
        <v>102</v>
      </c>
      <c r="K115" s="91" t="s">
        <v>103</v>
      </c>
    </row>
    <row r="116" spans="1:11" ht="15.75" x14ac:dyDescent="0.25">
      <c r="A116" s="49" t="s">
        <v>135</v>
      </c>
      <c r="B116" s="49">
        <v>38</v>
      </c>
      <c r="C116" s="97" t="str">
        <f>B105</f>
        <v xml:space="preserve"> OPÇÃO 1</v>
      </c>
      <c r="D116" s="50">
        <f>B94+B95</f>
        <v>4.9000000000000004</v>
      </c>
      <c r="E116" s="94">
        <f>2*D116*20*4+2*D116*15.5*34</f>
        <v>5948.6</v>
      </c>
      <c r="G116" s="49" t="s">
        <v>135</v>
      </c>
      <c r="H116" s="49">
        <v>38</v>
      </c>
      <c r="I116" s="97" t="str">
        <f>B107</f>
        <v xml:space="preserve"> OPÇÃO 5</v>
      </c>
      <c r="J116" s="50">
        <f>B94</f>
        <v>2.85</v>
      </c>
      <c r="K116" s="94">
        <f>3*J116*15.5*34+3*J116*20*4</f>
        <v>5189.8500000000004</v>
      </c>
    </row>
    <row r="117" spans="1:11" x14ac:dyDescent="0.2">
      <c r="A117" s="49"/>
      <c r="B117" s="49"/>
      <c r="C117" s="95">
        <f>B106</f>
        <v>9.8000000000000007</v>
      </c>
      <c r="D117" s="50"/>
      <c r="E117" s="94"/>
      <c r="G117" s="49"/>
      <c r="H117" s="49"/>
      <c r="I117" s="95">
        <f>G97</f>
        <v>8.5500000000000007</v>
      </c>
      <c r="J117" s="94"/>
      <c r="K117" s="94">
        <f>2*J117*20*H117</f>
        <v>0</v>
      </c>
    </row>
    <row r="118" spans="1:11" ht="15.75" x14ac:dyDescent="0.25">
      <c r="A118" s="92" t="s">
        <v>96</v>
      </c>
      <c r="B118" s="92">
        <f>SUM(B116:B117)</f>
        <v>38</v>
      </c>
      <c r="C118" s="88"/>
      <c r="D118" s="93"/>
      <c r="E118" s="93">
        <f>SUM(E116:E117)</f>
        <v>5948.6</v>
      </c>
      <c r="G118" s="92" t="s">
        <v>96</v>
      </c>
      <c r="H118" s="92">
        <f>SUM(H116:H117)</f>
        <v>38</v>
      </c>
      <c r="I118" s="88"/>
      <c r="J118" s="93"/>
      <c r="K118" s="93">
        <f>SUM(K116:K117)</f>
        <v>5189.8500000000004</v>
      </c>
    </row>
    <row r="119" spans="1:11" ht="15.75" x14ac:dyDescent="0.25">
      <c r="A119" s="49" t="s">
        <v>136</v>
      </c>
      <c r="B119" s="49">
        <v>67</v>
      </c>
      <c r="C119" s="97" t="str">
        <f>E105</f>
        <v>OPÇÃO 5</v>
      </c>
      <c r="D119" s="50">
        <f>B94</f>
        <v>2.85</v>
      </c>
      <c r="E119" s="94">
        <f>D119*3*15.5*52+D119*3*15*20</f>
        <v>9456.2999999999993</v>
      </c>
      <c r="G119" s="49" t="s">
        <v>136</v>
      </c>
      <c r="H119" s="49">
        <v>67</v>
      </c>
      <c r="I119" s="97" t="str">
        <f>E107</f>
        <v xml:space="preserve"> OPÇÃO 4</v>
      </c>
      <c r="J119" s="50">
        <f>B96</f>
        <v>2.85</v>
      </c>
      <c r="K119" s="94">
        <f>J119*3.5*15.5*52+J119*3.5*20*15</f>
        <v>11032.349999999999</v>
      </c>
    </row>
    <row r="120" spans="1:11" x14ac:dyDescent="0.2">
      <c r="A120" s="49"/>
      <c r="B120" s="49"/>
      <c r="C120" s="95">
        <f>E106</f>
        <v>8.5500000000000007</v>
      </c>
      <c r="D120" s="50">
        <f>D119</f>
        <v>2.85</v>
      </c>
      <c r="E120" s="94">
        <f>D120*2*20*B120</f>
        <v>0</v>
      </c>
      <c r="G120" s="49"/>
      <c r="H120" s="49"/>
      <c r="I120" s="95">
        <f>E108</f>
        <v>9.9749999999999996</v>
      </c>
      <c r="J120" s="50"/>
      <c r="K120" s="94">
        <f>J120*2*20*H120</f>
        <v>0</v>
      </c>
    </row>
    <row r="121" spans="1:11" ht="15.75" x14ac:dyDescent="0.25">
      <c r="A121" s="92" t="s">
        <v>101</v>
      </c>
      <c r="B121" s="92">
        <f>SUM(B119:B120)</f>
        <v>67</v>
      </c>
      <c r="C121" s="49"/>
      <c r="D121" s="93"/>
      <c r="E121" s="93">
        <f>SUM(E119:E120)</f>
        <v>9456.2999999999993</v>
      </c>
      <c r="G121" s="92" t="s">
        <v>101</v>
      </c>
      <c r="H121" s="92">
        <f>SUM(H119:H120)</f>
        <v>67</v>
      </c>
      <c r="I121" s="49"/>
      <c r="J121" s="93"/>
      <c r="K121" s="93">
        <f>SUM(K119:K120)</f>
        <v>11032.349999999999</v>
      </c>
    </row>
    <row r="123" spans="1:11" ht="15.75" x14ac:dyDescent="0.25">
      <c r="A123" s="205" t="s">
        <v>113</v>
      </c>
      <c r="B123" s="205"/>
      <c r="C123" s="205"/>
      <c r="D123" s="205"/>
      <c r="E123" s="205"/>
    </row>
    <row r="124" spans="1:11" ht="31.5" x14ac:dyDescent="0.2">
      <c r="A124" s="91"/>
      <c r="B124" s="91" t="s">
        <v>97</v>
      </c>
      <c r="C124" s="86" t="s">
        <v>107</v>
      </c>
      <c r="D124" s="91" t="s">
        <v>102</v>
      </c>
      <c r="E124" s="91" t="s">
        <v>103</v>
      </c>
    </row>
    <row r="125" spans="1:11" x14ac:dyDescent="0.2">
      <c r="A125" s="49" t="s">
        <v>135</v>
      </c>
      <c r="B125" s="49">
        <v>38</v>
      </c>
      <c r="C125" s="206">
        <f>D97</f>
        <v>7.75</v>
      </c>
      <c r="D125" s="94">
        <f>B94+B95/2</f>
        <v>3.875</v>
      </c>
      <c r="E125" s="94">
        <f>D125*2*15.5*34+D125*2*20*4</f>
        <v>4704.25</v>
      </c>
    </row>
    <row r="126" spans="1:11" x14ac:dyDescent="0.2">
      <c r="A126" s="49"/>
      <c r="B126" s="49"/>
      <c r="C126" s="207"/>
      <c r="D126" s="94"/>
      <c r="E126" s="94">
        <f>2*D126*20*B126</f>
        <v>0</v>
      </c>
    </row>
    <row r="127" spans="1:11" ht="15.75" x14ac:dyDescent="0.25">
      <c r="A127" s="92" t="s">
        <v>96</v>
      </c>
      <c r="B127" s="92">
        <f>SUM(B125:B126)</f>
        <v>38</v>
      </c>
      <c r="C127" s="107" t="s">
        <v>93</v>
      </c>
      <c r="D127" s="93"/>
      <c r="E127" s="93">
        <f>SUM(E125:E126)</f>
        <v>4704.25</v>
      </c>
    </row>
    <row r="128" spans="1:11" x14ac:dyDescent="0.2">
      <c r="A128" s="49" t="s">
        <v>136</v>
      </c>
      <c r="B128" s="49">
        <v>67</v>
      </c>
      <c r="C128" s="206">
        <f>E98</f>
        <v>5.7</v>
      </c>
      <c r="D128" s="50">
        <f>B94</f>
        <v>2.85</v>
      </c>
      <c r="E128" s="94">
        <f>D128*2*15.5*52+D128*2*20*15</f>
        <v>6304.2000000000007</v>
      </c>
    </row>
    <row r="129" spans="1:8" x14ac:dyDescent="0.2">
      <c r="A129" s="49"/>
      <c r="B129" s="49"/>
      <c r="C129" s="207"/>
      <c r="D129" s="94"/>
      <c r="E129" s="94">
        <f>D129*2*20*B129</f>
        <v>0</v>
      </c>
    </row>
    <row r="130" spans="1:8" ht="15.75" x14ac:dyDescent="0.25">
      <c r="A130" s="92" t="s">
        <v>101</v>
      </c>
      <c r="B130" s="92">
        <f>SUM(B128:B129)</f>
        <v>67</v>
      </c>
      <c r="C130" s="49"/>
      <c r="D130" s="93"/>
      <c r="E130" s="93">
        <f>SUM(E128:E129)</f>
        <v>6304.2000000000007</v>
      </c>
    </row>
    <row r="131" spans="1:8" x14ac:dyDescent="0.2">
      <c r="E131" s="102"/>
    </row>
    <row r="133" spans="1:8" ht="52.5" customHeight="1" x14ac:dyDescent="0.2">
      <c r="A133" s="208" t="s">
        <v>138</v>
      </c>
      <c r="B133" s="208"/>
      <c r="D133" s="208" t="s">
        <v>165</v>
      </c>
      <c r="E133" s="208"/>
    </row>
    <row r="134" spans="1:8" ht="15.75" x14ac:dyDescent="0.2">
      <c r="A134" s="91"/>
      <c r="B134" s="91" t="s">
        <v>104</v>
      </c>
      <c r="D134" s="91"/>
      <c r="E134" s="91" t="s">
        <v>104</v>
      </c>
    </row>
    <row r="135" spans="1:8" x14ac:dyDescent="0.2">
      <c r="A135" s="49" t="s">
        <v>135</v>
      </c>
      <c r="B135" s="94">
        <f>E116-E125</f>
        <v>1244.3500000000004</v>
      </c>
      <c r="D135" s="49" t="s">
        <v>135</v>
      </c>
      <c r="E135" s="94">
        <f>K116-E125</f>
        <v>485.60000000000036</v>
      </c>
    </row>
    <row r="136" spans="1:8" x14ac:dyDescent="0.2">
      <c r="A136" s="49"/>
      <c r="B136" s="94">
        <f>E126-E117</f>
        <v>0</v>
      </c>
      <c r="D136" s="49"/>
      <c r="E136" s="94">
        <f>E126-K117</f>
        <v>0</v>
      </c>
    </row>
    <row r="137" spans="1:8" ht="15.75" x14ac:dyDescent="0.25">
      <c r="A137" s="92" t="s">
        <v>96</v>
      </c>
      <c r="B137" s="93">
        <f>SUM(B135:B136)</f>
        <v>1244.3500000000004</v>
      </c>
      <c r="D137" s="92" t="s">
        <v>96</v>
      </c>
      <c r="E137" s="93">
        <f>SUM(E135:E136)</f>
        <v>485.60000000000036</v>
      </c>
    </row>
    <row r="138" spans="1:8" x14ac:dyDescent="0.2">
      <c r="A138" s="49" t="s">
        <v>136</v>
      </c>
      <c r="B138" s="94">
        <f>E119-E128</f>
        <v>3152.0999999999985</v>
      </c>
      <c r="D138" s="49" t="s">
        <v>136</v>
      </c>
      <c r="E138" s="94">
        <f>K119-E128</f>
        <v>4728.1499999999978</v>
      </c>
    </row>
    <row r="139" spans="1:8" x14ac:dyDescent="0.2">
      <c r="A139" s="49"/>
      <c r="B139" s="94">
        <f>E129-E120</f>
        <v>0</v>
      </c>
      <c r="D139" s="49"/>
      <c r="E139" s="94">
        <f>E129-K120</f>
        <v>0</v>
      </c>
    </row>
    <row r="140" spans="1:8" ht="15.75" x14ac:dyDescent="0.25">
      <c r="A140" s="92" t="s">
        <v>101</v>
      </c>
      <c r="B140" s="93">
        <f>SUM(B138:B139)</f>
        <v>3152.0999999999985</v>
      </c>
      <c r="D140" s="92" t="s">
        <v>101</v>
      </c>
      <c r="E140" s="93">
        <f>SUM(E138:E139)</f>
        <v>4728.1499999999978</v>
      </c>
    </row>
    <row r="143" spans="1:8" s="96" customFormat="1" ht="39.75" customHeight="1" x14ac:dyDescent="0.2">
      <c r="A143" s="208" t="s">
        <v>110</v>
      </c>
      <c r="B143" s="208"/>
      <c r="D143" s="208" t="s">
        <v>111</v>
      </c>
      <c r="E143" s="208"/>
      <c r="G143" s="208" t="s">
        <v>152</v>
      </c>
      <c r="H143" s="208"/>
    </row>
    <row r="144" spans="1:8" ht="15.75" x14ac:dyDescent="0.25">
      <c r="A144" s="91"/>
      <c r="B144" s="91" t="s">
        <v>104</v>
      </c>
      <c r="C144" s="4"/>
      <c r="D144" s="91"/>
      <c r="E144" s="91" t="s">
        <v>104</v>
      </c>
      <c r="G144" s="91"/>
      <c r="H144" s="91" t="s">
        <v>104</v>
      </c>
    </row>
    <row r="145" spans="1:8" ht="15.75" x14ac:dyDescent="0.25">
      <c r="A145" s="116" t="s">
        <v>106</v>
      </c>
      <c r="B145" s="117">
        <f>E116-D87</f>
        <v>77.059166666666897</v>
      </c>
      <c r="D145" s="92" t="s">
        <v>106</v>
      </c>
      <c r="E145" s="93">
        <f>K116-D87</f>
        <v>-681.6908333333331</v>
      </c>
      <c r="G145" s="92" t="s">
        <v>106</v>
      </c>
      <c r="H145" s="93">
        <f>E125-D87</f>
        <v>-1167.2908333333335</v>
      </c>
    </row>
    <row r="146" spans="1:8" ht="15.75" x14ac:dyDescent="0.25">
      <c r="A146" s="92" t="s">
        <v>105</v>
      </c>
      <c r="B146" s="93">
        <f>E121-D88</f>
        <v>7323.644166666666</v>
      </c>
      <c r="D146" s="92" t="s">
        <v>105</v>
      </c>
      <c r="E146" s="93">
        <f>K119-D88</f>
        <v>8899.6941666666644</v>
      </c>
      <c r="G146" s="108" t="s">
        <v>105</v>
      </c>
      <c r="H146" s="109">
        <f>E128-D88</f>
        <v>4171.5441666666675</v>
      </c>
    </row>
  </sheetData>
  <mergeCells count="18">
    <mergeCell ref="G143:H143"/>
    <mergeCell ref="A133:B133"/>
    <mergeCell ref="D133:E133"/>
    <mergeCell ref="A143:B143"/>
    <mergeCell ref="D143:E143"/>
    <mergeCell ref="A114:E114"/>
    <mergeCell ref="G114:K114"/>
    <mergeCell ref="A123:E123"/>
    <mergeCell ref="C125:C126"/>
    <mergeCell ref="C128:C129"/>
    <mergeCell ref="A1:H2"/>
    <mergeCell ref="A99:F101"/>
    <mergeCell ref="A103:C103"/>
    <mergeCell ref="D103:F103"/>
    <mergeCell ref="A106:A108"/>
    <mergeCell ref="D106:D108"/>
    <mergeCell ref="E104:F104"/>
    <mergeCell ref="A91:G91"/>
  </mergeCells>
  <pageMargins left="0.511811024" right="0.511811024" top="0.78740157499999996" bottom="0.78740157499999996" header="0.31496062000000002" footer="0.31496062000000002"/>
  <pageSetup paperSize="9" scale="31" orientation="portrait" r:id="rId1"/>
  <rowBreaks count="1" manualBreakCount="1">
    <brk id="9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showGridLines="0" workbookViewId="0">
      <pane ySplit="3" topLeftCell="A4" activePane="bottomLeft" state="frozen"/>
      <selection pane="bottomLeft" activeCell="U37" sqref="U37"/>
    </sheetView>
  </sheetViews>
  <sheetFormatPr defaultRowHeight="15" x14ac:dyDescent="0.25"/>
  <cols>
    <col min="1" max="1" width="15" bestFit="1" customWidth="1"/>
    <col min="2" max="2" width="20.42578125" bestFit="1" customWidth="1"/>
    <col min="3" max="3" width="17.7109375" customWidth="1"/>
    <col min="4" max="4" width="18" bestFit="1" customWidth="1"/>
    <col min="5" max="5" width="10.7109375" customWidth="1"/>
    <col min="6" max="6" width="12" bestFit="1" customWidth="1"/>
    <col min="7" max="7" width="10.5703125" bestFit="1" customWidth="1"/>
  </cols>
  <sheetData>
    <row r="1" spans="1:6" x14ac:dyDescent="0.25">
      <c r="A1" s="172" t="s">
        <v>42</v>
      </c>
      <c r="B1" s="172"/>
      <c r="C1" s="172"/>
      <c r="D1" s="172"/>
      <c r="E1" s="172"/>
      <c r="F1" s="172"/>
    </row>
    <row r="2" spans="1:6" x14ac:dyDescent="0.25">
      <c r="A2" s="172"/>
      <c r="B2" s="172"/>
      <c r="C2" s="172"/>
      <c r="D2" s="172"/>
      <c r="E2" s="172"/>
      <c r="F2" s="172"/>
    </row>
    <row r="3" spans="1:6" ht="47.25" x14ac:dyDescent="0.25">
      <c r="A3" s="22" t="s">
        <v>0</v>
      </c>
      <c r="B3" s="22" t="s">
        <v>6</v>
      </c>
      <c r="C3" s="22" t="s">
        <v>20</v>
      </c>
      <c r="D3" s="22" t="s">
        <v>40</v>
      </c>
      <c r="E3" s="22" t="s">
        <v>15</v>
      </c>
      <c r="F3" s="22" t="s">
        <v>2</v>
      </c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77" t="s">
        <v>22</v>
      </c>
      <c r="B5" s="8" t="s">
        <v>8</v>
      </c>
      <c r="C5" s="5">
        <v>108</v>
      </c>
      <c r="D5" s="6">
        <v>4706.32</v>
      </c>
      <c r="E5" s="10">
        <v>18</v>
      </c>
      <c r="F5" s="6">
        <f>(D5/C5)/E5</f>
        <v>2.4209465020576131</v>
      </c>
    </row>
    <row r="6" spans="1:6" ht="15.75" x14ac:dyDescent="0.25">
      <c r="A6" s="178"/>
      <c r="B6" s="8" t="s">
        <v>9</v>
      </c>
      <c r="C6" s="5">
        <v>285</v>
      </c>
      <c r="D6" s="6">
        <v>17842.89</v>
      </c>
      <c r="E6" s="10">
        <v>18</v>
      </c>
      <c r="F6" s="6">
        <f t="shared" ref="F6:F34" si="0">(D6/C6)/E6</f>
        <v>3.4781461988304092</v>
      </c>
    </row>
    <row r="7" spans="1:6" ht="15.75" x14ac:dyDescent="0.25">
      <c r="A7" s="178"/>
      <c r="B7" s="8" t="s">
        <v>10</v>
      </c>
      <c r="C7" s="5">
        <v>128</v>
      </c>
      <c r="D7" s="6">
        <v>2612.63</v>
      </c>
      <c r="E7" s="10">
        <v>18</v>
      </c>
      <c r="F7" s="6">
        <f t="shared" si="0"/>
        <v>1.1339539930555556</v>
      </c>
    </row>
    <row r="8" spans="1:6" ht="15.75" x14ac:dyDescent="0.25">
      <c r="A8" s="178"/>
      <c r="B8" s="8" t="s">
        <v>11</v>
      </c>
      <c r="C8" s="5">
        <v>143</v>
      </c>
      <c r="D8" s="6">
        <v>3298.58</v>
      </c>
      <c r="E8" s="10">
        <v>18</v>
      </c>
      <c r="F8" s="6">
        <f t="shared" si="0"/>
        <v>1.2814996114996113</v>
      </c>
    </row>
    <row r="9" spans="1:6" ht="15.75" x14ac:dyDescent="0.25">
      <c r="A9" s="173" t="s">
        <v>22</v>
      </c>
      <c r="B9" s="173"/>
      <c r="C9" s="16">
        <f>SUM(C5:C8)</f>
        <v>664</v>
      </c>
      <c r="D9" s="17">
        <f>SUM(D5:D8)</f>
        <v>28460.42</v>
      </c>
      <c r="E9" s="25">
        <v>18</v>
      </c>
      <c r="F9" s="24">
        <f t="shared" si="0"/>
        <v>2.3812265729585005</v>
      </c>
    </row>
    <row r="10" spans="1:6" ht="15.75" x14ac:dyDescent="0.25">
      <c r="A10" s="177" t="s">
        <v>23</v>
      </c>
      <c r="B10" s="8" t="s">
        <v>8</v>
      </c>
      <c r="C10" s="5">
        <v>106</v>
      </c>
      <c r="D10" s="6">
        <v>4593.03</v>
      </c>
      <c r="E10" s="10">
        <v>18</v>
      </c>
      <c r="F10" s="6">
        <f t="shared" si="0"/>
        <v>2.4072484276729558</v>
      </c>
    </row>
    <row r="11" spans="1:6" ht="15.75" x14ac:dyDescent="0.25">
      <c r="A11" s="178"/>
      <c r="B11" s="8" t="s">
        <v>9</v>
      </c>
      <c r="C11" s="5">
        <v>287</v>
      </c>
      <c r="D11" s="6">
        <v>16995.57</v>
      </c>
      <c r="E11" s="10">
        <v>18</v>
      </c>
      <c r="F11" s="6">
        <f t="shared" si="0"/>
        <v>3.289889663182346</v>
      </c>
    </row>
    <row r="12" spans="1:6" ht="15.75" x14ac:dyDescent="0.25">
      <c r="A12" s="178"/>
      <c r="B12" s="8" t="s">
        <v>10</v>
      </c>
      <c r="C12" s="5">
        <v>130</v>
      </c>
      <c r="D12" s="6">
        <v>2658.09</v>
      </c>
      <c r="E12" s="10">
        <v>18</v>
      </c>
      <c r="F12" s="6">
        <f t="shared" si="0"/>
        <v>1.1359358974358975</v>
      </c>
    </row>
    <row r="13" spans="1:6" ht="15.75" x14ac:dyDescent="0.25">
      <c r="A13" s="178"/>
      <c r="B13" s="8" t="s">
        <v>11</v>
      </c>
      <c r="C13" s="5">
        <v>143</v>
      </c>
      <c r="D13" s="6">
        <v>3495.23</v>
      </c>
      <c r="E13" s="10">
        <v>18</v>
      </c>
      <c r="F13" s="6">
        <f t="shared" si="0"/>
        <v>1.3578982128982129</v>
      </c>
    </row>
    <row r="14" spans="1:6" ht="15.75" x14ac:dyDescent="0.25">
      <c r="A14" s="173" t="s">
        <v>23</v>
      </c>
      <c r="B14" s="173"/>
      <c r="C14" s="16">
        <f>SUM(C10:C13)</f>
        <v>666</v>
      </c>
      <c r="D14" s="17">
        <f>SUM(D10:D13)</f>
        <v>27741.919999999998</v>
      </c>
      <c r="E14" s="25">
        <v>18</v>
      </c>
      <c r="F14" s="24">
        <f t="shared" si="0"/>
        <v>2.314140807474141</v>
      </c>
    </row>
    <row r="15" spans="1:6" ht="15.75" x14ac:dyDescent="0.25">
      <c r="A15" s="177" t="s">
        <v>3</v>
      </c>
      <c r="B15" s="8" t="s">
        <v>8</v>
      </c>
      <c r="C15" s="5">
        <v>108</v>
      </c>
      <c r="D15" s="6">
        <v>4562.1400000000003</v>
      </c>
      <c r="E15" s="10">
        <v>22</v>
      </c>
      <c r="F15" s="6">
        <f t="shared" si="0"/>
        <v>1.9200925925925929</v>
      </c>
    </row>
    <row r="16" spans="1:6" ht="15.75" x14ac:dyDescent="0.25">
      <c r="A16" s="178"/>
      <c r="B16" s="8" t="s">
        <v>9</v>
      </c>
      <c r="C16" s="5">
        <v>288</v>
      </c>
      <c r="D16" s="6">
        <v>17382.189999999999</v>
      </c>
      <c r="E16" s="10">
        <v>22</v>
      </c>
      <c r="F16" s="6">
        <f t="shared" si="0"/>
        <v>2.743401199494949</v>
      </c>
    </row>
    <row r="17" spans="1:7" ht="15.75" x14ac:dyDescent="0.25">
      <c r="A17" s="178"/>
      <c r="B17" s="8" t="s">
        <v>10</v>
      </c>
      <c r="C17" s="5">
        <v>133</v>
      </c>
      <c r="D17" s="6">
        <v>2586.73</v>
      </c>
      <c r="E17" s="10">
        <v>22</v>
      </c>
      <c r="F17" s="6">
        <f t="shared" si="0"/>
        <v>0.88404989747095009</v>
      </c>
    </row>
    <row r="18" spans="1:7" ht="15.75" x14ac:dyDescent="0.25">
      <c r="A18" s="178"/>
      <c r="B18" s="8" t="s">
        <v>11</v>
      </c>
      <c r="C18" s="5">
        <v>143</v>
      </c>
      <c r="D18" s="6">
        <v>3408.68</v>
      </c>
      <c r="E18" s="10">
        <v>22</v>
      </c>
      <c r="F18" s="6">
        <f t="shared" si="0"/>
        <v>1.0834965034965034</v>
      </c>
    </row>
    <row r="19" spans="1:7" ht="15.75" x14ac:dyDescent="0.25">
      <c r="A19" s="173" t="s">
        <v>3</v>
      </c>
      <c r="B19" s="173"/>
      <c r="C19" s="16">
        <f>SUM(C15:C18)</f>
        <v>672</v>
      </c>
      <c r="D19" s="17">
        <f>SUM(D15:D18)</f>
        <v>27939.739999999998</v>
      </c>
      <c r="E19" s="25">
        <v>22</v>
      </c>
      <c r="F19" s="24">
        <f t="shared" si="0"/>
        <v>1.8898633658008657</v>
      </c>
      <c r="G19" s="33"/>
    </row>
    <row r="20" spans="1:7" ht="15.75" x14ac:dyDescent="0.25">
      <c r="A20" s="177" t="s">
        <v>4</v>
      </c>
      <c r="B20" s="8" t="s">
        <v>8</v>
      </c>
      <c r="C20" s="5">
        <v>110</v>
      </c>
      <c r="D20" s="6">
        <v>4809.87</v>
      </c>
      <c r="E20" s="10">
        <v>17</v>
      </c>
      <c r="F20" s="6">
        <f t="shared" si="0"/>
        <v>2.5721229946524065</v>
      </c>
    </row>
    <row r="21" spans="1:7" ht="15.75" x14ac:dyDescent="0.25">
      <c r="A21" s="178"/>
      <c r="B21" s="8" t="s">
        <v>9</v>
      </c>
      <c r="C21" s="5">
        <v>286</v>
      </c>
      <c r="D21" s="6">
        <v>17034.87</v>
      </c>
      <c r="E21" s="10">
        <v>17</v>
      </c>
      <c r="F21" s="6">
        <f t="shared" si="0"/>
        <v>3.5036754422048539</v>
      </c>
    </row>
    <row r="22" spans="1:7" ht="15.75" x14ac:dyDescent="0.25">
      <c r="A22" s="178"/>
      <c r="B22" s="8" t="s">
        <v>10</v>
      </c>
      <c r="C22" s="5">
        <v>136</v>
      </c>
      <c r="D22" s="6">
        <v>2569.96</v>
      </c>
      <c r="E22" s="10">
        <v>17</v>
      </c>
      <c r="F22" s="6">
        <f t="shared" si="0"/>
        <v>1.111574394463668</v>
      </c>
    </row>
    <row r="23" spans="1:7" ht="15.75" x14ac:dyDescent="0.25">
      <c r="A23" s="178"/>
      <c r="B23" s="8" t="s">
        <v>11</v>
      </c>
      <c r="C23" s="5">
        <v>146</v>
      </c>
      <c r="D23" s="6">
        <v>3504.06</v>
      </c>
      <c r="E23" s="10">
        <v>17</v>
      </c>
      <c r="F23" s="6">
        <f t="shared" si="0"/>
        <v>1.4117888799355358</v>
      </c>
    </row>
    <row r="24" spans="1:7" ht="15.75" x14ac:dyDescent="0.25">
      <c r="A24" s="173" t="s">
        <v>4</v>
      </c>
      <c r="B24" s="173"/>
      <c r="C24" s="16">
        <f>SUM(C20:C23)</f>
        <v>678</v>
      </c>
      <c r="D24" s="17">
        <f>SUM(D20:D23)</f>
        <v>27918.76</v>
      </c>
      <c r="E24" s="25">
        <v>17</v>
      </c>
      <c r="F24" s="24">
        <f t="shared" si="0"/>
        <v>2.4222418879056047</v>
      </c>
    </row>
    <row r="25" spans="1:7" ht="15.75" x14ac:dyDescent="0.25">
      <c r="A25" s="177" t="s">
        <v>5</v>
      </c>
      <c r="B25" s="8" t="s">
        <v>8</v>
      </c>
      <c r="C25" s="5">
        <v>110</v>
      </c>
      <c r="D25" s="6">
        <v>5354.79</v>
      </c>
      <c r="E25" s="10">
        <v>18</v>
      </c>
      <c r="F25" s="6">
        <f t="shared" si="0"/>
        <v>2.7044393939393938</v>
      </c>
    </row>
    <row r="26" spans="1:7" ht="15.75" x14ac:dyDescent="0.25">
      <c r="A26" s="178"/>
      <c r="B26" s="8" t="s">
        <v>9</v>
      </c>
      <c r="C26" s="5">
        <v>285</v>
      </c>
      <c r="D26" s="6">
        <v>17937.849999999999</v>
      </c>
      <c r="E26" s="10">
        <v>18</v>
      </c>
      <c r="F26" s="6">
        <f t="shared" si="0"/>
        <v>3.4966569200779727</v>
      </c>
    </row>
    <row r="27" spans="1:7" ht="15.75" x14ac:dyDescent="0.25">
      <c r="A27" s="178"/>
      <c r="B27" s="8" t="s">
        <v>10</v>
      </c>
      <c r="C27" s="5">
        <v>135</v>
      </c>
      <c r="D27" s="6">
        <v>2868.09</v>
      </c>
      <c r="E27" s="10">
        <v>18</v>
      </c>
      <c r="F27" s="6">
        <f t="shared" si="0"/>
        <v>1.180283950617284</v>
      </c>
    </row>
    <row r="28" spans="1:7" ht="15.75" x14ac:dyDescent="0.25">
      <c r="A28" s="178"/>
      <c r="B28" s="8" t="s">
        <v>11</v>
      </c>
      <c r="C28" s="5">
        <v>150</v>
      </c>
      <c r="D28" s="6">
        <v>4026.02</v>
      </c>
      <c r="E28" s="10">
        <v>18</v>
      </c>
      <c r="F28" s="6">
        <f t="shared" si="0"/>
        <v>1.4911185185185185</v>
      </c>
    </row>
    <row r="29" spans="1:7" ht="15.75" x14ac:dyDescent="0.25">
      <c r="A29" s="173" t="s">
        <v>5</v>
      </c>
      <c r="B29" s="173"/>
      <c r="C29" s="16">
        <f>SUM(C25:C28)</f>
        <v>680</v>
      </c>
      <c r="D29" s="17">
        <f>SUM(D25:D28)</f>
        <v>30186.75</v>
      </c>
      <c r="E29" s="25">
        <v>18</v>
      </c>
      <c r="F29" s="24">
        <f t="shared" si="0"/>
        <v>2.4662377450980393</v>
      </c>
    </row>
    <row r="30" spans="1:7" ht="15.75" x14ac:dyDescent="0.25">
      <c r="A30" s="175" t="s">
        <v>16</v>
      </c>
      <c r="B30" s="8" t="s">
        <v>8</v>
      </c>
      <c r="C30" s="15">
        <v>111</v>
      </c>
      <c r="D30" s="12">
        <v>5173.8599999999997</v>
      </c>
      <c r="E30" s="13">
        <v>22</v>
      </c>
      <c r="F30" s="6">
        <f t="shared" si="0"/>
        <v>2.1186977886977885</v>
      </c>
    </row>
    <row r="31" spans="1:7" ht="15.75" x14ac:dyDescent="0.25">
      <c r="A31" s="176"/>
      <c r="B31" s="8" t="s">
        <v>9</v>
      </c>
      <c r="C31" s="15">
        <v>285</v>
      </c>
      <c r="D31" s="12">
        <v>18420.169999999998</v>
      </c>
      <c r="E31" s="13">
        <v>22</v>
      </c>
      <c r="F31" s="6">
        <f t="shared" si="0"/>
        <v>2.9378261562998405</v>
      </c>
    </row>
    <row r="32" spans="1:7" ht="15.75" x14ac:dyDescent="0.25">
      <c r="A32" s="176"/>
      <c r="B32" s="8" t="s">
        <v>10</v>
      </c>
      <c r="C32" s="15">
        <v>137</v>
      </c>
      <c r="D32" s="12">
        <v>2798.34</v>
      </c>
      <c r="E32" s="13">
        <v>22</v>
      </c>
      <c r="F32" s="6">
        <f t="shared" si="0"/>
        <v>0.9284472461844725</v>
      </c>
    </row>
    <row r="33" spans="1:6" ht="15.75" x14ac:dyDescent="0.25">
      <c r="A33" s="176"/>
      <c r="B33" s="8" t="s">
        <v>11</v>
      </c>
      <c r="C33" s="15">
        <v>150</v>
      </c>
      <c r="D33" s="12">
        <v>3952.4</v>
      </c>
      <c r="E33" s="13">
        <v>22</v>
      </c>
      <c r="F33" s="6">
        <f t="shared" si="0"/>
        <v>1.1976969696969697</v>
      </c>
    </row>
    <row r="34" spans="1:6" ht="15.75" x14ac:dyDescent="0.25">
      <c r="A34" s="179" t="s">
        <v>16</v>
      </c>
      <c r="B34" s="180"/>
      <c r="C34" s="16">
        <f>SUM(C30:C33)</f>
        <v>683</v>
      </c>
      <c r="D34" s="17">
        <f>SUM(D30:D33)</f>
        <v>30344.77</v>
      </c>
      <c r="E34" s="20">
        <v>22</v>
      </c>
      <c r="F34" s="24">
        <f t="shared" si="0"/>
        <v>2.0194842273392783</v>
      </c>
    </row>
    <row r="35" spans="1:6" ht="15" customHeight="1" x14ac:dyDescent="0.25">
      <c r="A35" s="183" t="s">
        <v>18</v>
      </c>
      <c r="B35" s="183"/>
      <c r="C35" s="185">
        <f>AVERAGE(C9,C14,C19,C24,C29,C34)</f>
        <v>673.83333333333337</v>
      </c>
      <c r="D35" s="174">
        <f>AVERAGE(D9,D14,D19,D24,D29,D34)</f>
        <v>28765.393333333326</v>
      </c>
      <c r="E35" s="209">
        <f>AVERAGE(E9,E14,E19,E24,E29,E34)</f>
        <v>19.166666666666668</v>
      </c>
      <c r="F35" s="174">
        <f>(D35/C35)/E35</f>
        <v>2.2272616330963872</v>
      </c>
    </row>
    <row r="36" spans="1:6" ht="15" customHeight="1" x14ac:dyDescent="0.25">
      <c r="A36" s="184"/>
      <c r="B36" s="184"/>
      <c r="C36" s="185"/>
      <c r="D36" s="174"/>
      <c r="E36" s="209"/>
      <c r="F36" s="174"/>
    </row>
    <row r="37" spans="1:6" x14ac:dyDescent="0.25">
      <c r="A37" s="182" t="s">
        <v>19</v>
      </c>
      <c r="B37" s="182"/>
      <c r="C37" s="182"/>
      <c r="D37" s="182"/>
      <c r="E37" s="182"/>
      <c r="F37" s="182"/>
    </row>
    <row r="38" spans="1:6" x14ac:dyDescent="0.25">
      <c r="A38" s="182"/>
      <c r="B38" s="182"/>
      <c r="C38" s="182"/>
      <c r="D38" s="182"/>
      <c r="E38" s="182"/>
      <c r="F38" s="182"/>
    </row>
    <row r="39" spans="1:6" ht="15.75" x14ac:dyDescent="0.25">
      <c r="A39" s="194" t="s">
        <v>8</v>
      </c>
      <c r="B39" s="194"/>
      <c r="C39" s="194"/>
      <c r="D39" s="187">
        <f>D5+D10+D15+D20+D25+D30</f>
        <v>29200.01</v>
      </c>
      <c r="E39" s="187"/>
      <c r="F39" s="187"/>
    </row>
    <row r="40" spans="1:6" ht="15.75" x14ac:dyDescent="0.25">
      <c r="A40" s="194" t="s">
        <v>9</v>
      </c>
      <c r="B40" s="194"/>
      <c r="C40" s="194"/>
      <c r="D40" s="187">
        <f>D6+D11+D16+D21+D26+D31</f>
        <v>105613.54</v>
      </c>
      <c r="E40" s="187"/>
      <c r="F40" s="187"/>
    </row>
    <row r="41" spans="1:6" ht="15.75" x14ac:dyDescent="0.25">
      <c r="A41" s="194" t="s">
        <v>10</v>
      </c>
      <c r="B41" s="194"/>
      <c r="C41" s="194"/>
      <c r="D41" s="187">
        <f>D7+D12+D17+D22+D27+D32</f>
        <v>16093.84</v>
      </c>
      <c r="E41" s="187"/>
      <c r="F41" s="187"/>
    </row>
    <row r="42" spans="1:6" ht="15.75" x14ac:dyDescent="0.25">
      <c r="A42" s="194" t="s">
        <v>11</v>
      </c>
      <c r="B42" s="194"/>
      <c r="C42" s="194"/>
      <c r="D42" s="187">
        <f>D8+D13+D18+D23+D28+D33</f>
        <v>21684.97</v>
      </c>
      <c r="E42" s="187"/>
      <c r="F42" s="187"/>
    </row>
    <row r="43" spans="1:6" x14ac:dyDescent="0.25">
      <c r="A43" s="195" t="s">
        <v>17</v>
      </c>
      <c r="B43" s="195"/>
      <c r="C43" s="195"/>
      <c r="D43" s="188">
        <f>SUM(D9+D14+D19+D24+D29+D34)</f>
        <v>172592.35999999996</v>
      </c>
      <c r="E43" s="189"/>
      <c r="F43" s="190"/>
    </row>
    <row r="44" spans="1:6" x14ac:dyDescent="0.25">
      <c r="A44" s="196"/>
      <c r="B44" s="196"/>
      <c r="C44" s="196"/>
      <c r="D44" s="191"/>
      <c r="E44" s="192"/>
      <c r="F44" s="193"/>
    </row>
  </sheetData>
  <mergeCells count="29">
    <mergeCell ref="A43:C44"/>
    <mergeCell ref="D43:F44"/>
    <mergeCell ref="A40:C40"/>
    <mergeCell ref="D40:F40"/>
    <mergeCell ref="A41:C41"/>
    <mergeCell ref="D41:F41"/>
    <mergeCell ref="A42:C42"/>
    <mergeCell ref="D42:F42"/>
    <mergeCell ref="A30:A33"/>
    <mergeCell ref="F35:F36"/>
    <mergeCell ref="A37:F38"/>
    <mergeCell ref="A39:C39"/>
    <mergeCell ref="D39:F39"/>
    <mergeCell ref="A15:A18"/>
    <mergeCell ref="E35:E36"/>
    <mergeCell ref="A1:F2"/>
    <mergeCell ref="A5:A8"/>
    <mergeCell ref="A9:B9"/>
    <mergeCell ref="A10:A13"/>
    <mergeCell ref="A14:B14"/>
    <mergeCell ref="A34:B34"/>
    <mergeCell ref="A35:B36"/>
    <mergeCell ref="C35:C36"/>
    <mergeCell ref="D35:D36"/>
    <mergeCell ref="A19:B19"/>
    <mergeCell ref="A20:A23"/>
    <mergeCell ref="A24:B24"/>
    <mergeCell ref="A25:A28"/>
    <mergeCell ref="A29:B29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6"/>
  <sheetViews>
    <sheetView showGridLines="0" view="pageBreakPreview" zoomScaleNormal="100" zoomScaleSheetLayoutView="100" workbookViewId="0">
      <pane ySplit="3" topLeftCell="A112" activePane="bottomLeft" state="frozen"/>
      <selection activeCell="H145" sqref="H145"/>
      <selection pane="bottomLeft" activeCell="H145" sqref="H145"/>
    </sheetView>
  </sheetViews>
  <sheetFormatPr defaultColWidth="9.140625" defaultRowHeight="15" x14ac:dyDescent="0.2"/>
  <cols>
    <col min="1" max="1" width="38" style="1" customWidth="1"/>
    <col min="2" max="2" width="23.140625" style="1" customWidth="1"/>
    <col min="3" max="3" width="18.140625" style="1" customWidth="1"/>
    <col min="4" max="4" width="36.5703125" style="1" customWidth="1"/>
    <col min="5" max="5" width="25.140625" style="1" customWidth="1"/>
    <col min="6" max="6" width="25.42578125" style="1" customWidth="1"/>
    <col min="7" max="7" width="25.28515625" style="1" customWidth="1"/>
    <col min="8" max="8" width="16.42578125" style="1" customWidth="1"/>
    <col min="9" max="9" width="21.7109375" style="1" customWidth="1"/>
    <col min="10" max="10" width="22.5703125" style="1" customWidth="1"/>
    <col min="11" max="11" width="17.28515625" style="1" customWidth="1"/>
    <col min="12" max="12" width="15.140625" style="1" bestFit="1" customWidth="1"/>
    <col min="13" max="13" width="21.28515625" style="1" customWidth="1"/>
    <col min="14" max="17" width="9.140625" style="1"/>
    <col min="18" max="18" width="9.140625" style="1" customWidth="1"/>
    <col min="19" max="16384" width="9.140625" style="1"/>
  </cols>
  <sheetData>
    <row r="1" spans="1:11" ht="15" customHeight="1" x14ac:dyDescent="0.2">
      <c r="A1" s="172" t="s">
        <v>130</v>
      </c>
      <c r="B1" s="172"/>
      <c r="C1" s="172"/>
      <c r="D1" s="172"/>
      <c r="E1" s="172"/>
      <c r="F1" s="172"/>
      <c r="G1" s="172"/>
      <c r="H1" s="172"/>
    </row>
    <row r="2" spans="1:11" ht="15" customHeight="1" x14ac:dyDescent="0.2">
      <c r="A2" s="172"/>
      <c r="B2" s="172"/>
      <c r="C2" s="172"/>
      <c r="D2" s="172"/>
      <c r="E2" s="172"/>
      <c r="F2" s="172"/>
      <c r="G2" s="172"/>
      <c r="H2" s="172"/>
    </row>
    <row r="3" spans="1:11" ht="72.75" customHeight="1" x14ac:dyDescent="0.2">
      <c r="A3" s="22" t="s">
        <v>6</v>
      </c>
      <c r="B3" s="22" t="s">
        <v>85</v>
      </c>
      <c r="C3" s="22" t="s">
        <v>56</v>
      </c>
      <c r="D3" s="22" t="s">
        <v>12</v>
      </c>
      <c r="E3" s="22" t="s">
        <v>58</v>
      </c>
      <c r="F3" s="22" t="s">
        <v>57</v>
      </c>
      <c r="G3" s="22" t="s">
        <v>15</v>
      </c>
      <c r="H3" s="22" t="s">
        <v>66</v>
      </c>
    </row>
    <row r="4" spans="1:11" ht="15.75" x14ac:dyDescent="0.2">
      <c r="A4" s="37"/>
      <c r="B4" s="37"/>
      <c r="C4" s="37"/>
      <c r="D4" s="39" t="s">
        <v>3</v>
      </c>
      <c r="E4" s="39"/>
      <c r="F4" s="39"/>
      <c r="G4" s="37"/>
      <c r="H4" s="38"/>
    </row>
    <row r="5" spans="1:11" ht="15.75" x14ac:dyDescent="0.2">
      <c r="A5" s="7" t="s">
        <v>124</v>
      </c>
      <c r="B5" s="5"/>
      <c r="C5" s="5">
        <v>34</v>
      </c>
      <c r="D5" s="29">
        <v>5666.3</v>
      </c>
      <c r="E5" s="29">
        <v>3181.4</v>
      </c>
      <c r="F5" s="29">
        <v>3699.08</v>
      </c>
      <c r="G5" s="10">
        <v>16</v>
      </c>
      <c r="H5" s="6">
        <f>D5/C5/G5</f>
        <v>10.415992647058824</v>
      </c>
      <c r="J5" s="32"/>
      <c r="K5" s="32"/>
    </row>
    <row r="6" spans="1:11" ht="15.75" x14ac:dyDescent="0.2">
      <c r="A6" s="41" t="s">
        <v>61</v>
      </c>
      <c r="B6" s="42"/>
      <c r="C6" s="42">
        <f>SUM(C5:C5)</f>
        <v>34</v>
      </c>
      <c r="D6" s="43">
        <f>SUM(D5:D5)</f>
        <v>5666.3</v>
      </c>
      <c r="E6" s="43">
        <f>SUM(E5:E5)</f>
        <v>3181.4</v>
      </c>
      <c r="F6" s="43">
        <f>SUM(F5:F5)</f>
        <v>3699.08</v>
      </c>
      <c r="G6" s="44">
        <v>16</v>
      </c>
      <c r="H6" s="6">
        <f t="shared" ref="H6:H8" si="0">D6/C6/G6</f>
        <v>10.415992647058824</v>
      </c>
    </row>
    <row r="7" spans="1:11" ht="15.75" x14ac:dyDescent="0.2">
      <c r="A7" s="7" t="s">
        <v>125</v>
      </c>
      <c r="B7" s="5"/>
      <c r="C7" s="5">
        <v>15</v>
      </c>
      <c r="D7" s="29">
        <v>2058.3000000000002</v>
      </c>
      <c r="E7" s="29">
        <v>928.8</v>
      </c>
      <c r="F7" s="29">
        <v>1046.51</v>
      </c>
      <c r="G7" s="10">
        <v>16</v>
      </c>
      <c r="H7" s="6">
        <f t="shared" si="0"/>
        <v>8.5762499999999999</v>
      </c>
    </row>
    <row r="8" spans="1:11" ht="15.75" x14ac:dyDescent="0.2">
      <c r="A8" s="46" t="s">
        <v>62</v>
      </c>
      <c r="B8" s="42"/>
      <c r="C8" s="42">
        <f>SUM(C7:C7)</f>
        <v>15</v>
      </c>
      <c r="D8" s="43">
        <f>SUM(D7:D7)</f>
        <v>2058.3000000000002</v>
      </c>
      <c r="E8" s="43">
        <f>SUM(E7:E7)</f>
        <v>928.8</v>
      </c>
      <c r="F8" s="43">
        <f>SUM(F7:F7)</f>
        <v>1046.51</v>
      </c>
      <c r="G8" s="44">
        <v>16</v>
      </c>
      <c r="H8" s="45">
        <f t="shared" si="0"/>
        <v>8.5762499999999999</v>
      </c>
    </row>
    <row r="9" spans="1:11" ht="15.75" x14ac:dyDescent="0.2">
      <c r="A9" s="36" t="str">
        <f>CONCATENATE("TOTAL ",D4)</f>
        <v>TOTAL JANEIRO</v>
      </c>
      <c r="B9" s="16">
        <f>B6+B8</f>
        <v>0</v>
      </c>
      <c r="C9" s="16">
        <f>C6+C8</f>
        <v>49</v>
      </c>
      <c r="D9" s="30">
        <f>D6+D8</f>
        <v>7724.6</v>
      </c>
      <c r="E9" s="30">
        <f>E6+E8</f>
        <v>4110.2</v>
      </c>
      <c r="F9" s="30">
        <f>F6+F8</f>
        <v>4745.59</v>
      </c>
      <c r="G9" s="25">
        <v>16</v>
      </c>
      <c r="H9" s="24">
        <f>D9/C9/G9</f>
        <v>9.85280612244898</v>
      </c>
    </row>
    <row r="10" spans="1:11" ht="15.75" x14ac:dyDescent="0.2">
      <c r="A10" s="37"/>
      <c r="B10" s="37"/>
      <c r="C10" s="37"/>
      <c r="D10" s="39" t="s">
        <v>4</v>
      </c>
      <c r="E10" s="39"/>
      <c r="F10" s="39"/>
      <c r="G10" s="37"/>
      <c r="H10" s="38"/>
    </row>
    <row r="11" spans="1:11" ht="15.75" x14ac:dyDescent="0.2">
      <c r="A11" s="7" t="s">
        <v>124</v>
      </c>
      <c r="B11" s="5"/>
      <c r="C11" s="5">
        <v>35</v>
      </c>
      <c r="D11" s="29">
        <v>5718.4</v>
      </c>
      <c r="E11" s="29">
        <v>3048.37</v>
      </c>
      <c r="F11" s="29">
        <v>3544.42</v>
      </c>
      <c r="G11" s="10">
        <v>14</v>
      </c>
      <c r="H11" s="6">
        <f>D11/G11/C11</f>
        <v>11.670204081632653</v>
      </c>
      <c r="I11" s="32"/>
    </row>
    <row r="12" spans="1:11" ht="15.75" x14ac:dyDescent="0.2">
      <c r="A12" s="41" t="s">
        <v>61</v>
      </c>
      <c r="B12" s="42"/>
      <c r="C12" s="42">
        <f>SUM(C11:C11)</f>
        <v>35</v>
      </c>
      <c r="D12" s="43">
        <f>SUM(D11:D11)</f>
        <v>5718.4</v>
      </c>
      <c r="E12" s="43">
        <f>SUM(E11:E11)</f>
        <v>3048.37</v>
      </c>
      <c r="F12" s="43">
        <f>SUM(F11:F11)</f>
        <v>3544.42</v>
      </c>
      <c r="G12" s="44">
        <v>14</v>
      </c>
      <c r="H12" s="6">
        <f t="shared" ref="H12" si="1">D12/C12/G12</f>
        <v>11.670204081632651</v>
      </c>
    </row>
    <row r="13" spans="1:11" ht="15.75" x14ac:dyDescent="0.2">
      <c r="A13" s="7" t="s">
        <v>125</v>
      </c>
      <c r="B13" s="5"/>
      <c r="C13" s="5">
        <v>20</v>
      </c>
      <c r="D13" s="29">
        <v>2545.1999999999998</v>
      </c>
      <c r="E13" s="29">
        <v>1037.49</v>
      </c>
      <c r="F13" s="29">
        <v>1160.8599999999999</v>
      </c>
      <c r="G13" s="10">
        <v>14</v>
      </c>
      <c r="H13" s="6">
        <f t="shared" ref="H13" si="2">D13/G13/C13</f>
        <v>9.09</v>
      </c>
    </row>
    <row r="14" spans="1:11" ht="15.75" x14ac:dyDescent="0.2">
      <c r="A14" s="46" t="s">
        <v>62</v>
      </c>
      <c r="B14" s="42"/>
      <c r="C14" s="42">
        <f>SUM(C13:C13)</f>
        <v>20</v>
      </c>
      <c r="D14" s="43">
        <f>SUM(D13:D13)</f>
        <v>2545.1999999999998</v>
      </c>
      <c r="E14" s="43">
        <f>SUM(E13:E13)</f>
        <v>1037.49</v>
      </c>
      <c r="F14" s="43">
        <f>SUM(F13:F13)</f>
        <v>1160.8599999999999</v>
      </c>
      <c r="G14" s="44">
        <v>14</v>
      </c>
      <c r="H14" s="45">
        <f t="shared" ref="H14" si="3">D14/C14/G14</f>
        <v>9.09</v>
      </c>
    </row>
    <row r="15" spans="1:11" ht="15.75" x14ac:dyDescent="0.2">
      <c r="A15" s="36" t="str">
        <f>CONCATENATE("TOTAL ",D10)</f>
        <v>TOTAL FEVEREIRO</v>
      </c>
      <c r="B15" s="16">
        <f>B12+B14</f>
        <v>0</v>
      </c>
      <c r="C15" s="16">
        <f>C12+C14</f>
        <v>55</v>
      </c>
      <c r="D15" s="30">
        <f>D12+D14</f>
        <v>8263.5999999999985</v>
      </c>
      <c r="E15" s="30">
        <f>E12+E14</f>
        <v>4085.8599999999997</v>
      </c>
      <c r="F15" s="30">
        <f>F12+F14</f>
        <v>4705.28</v>
      </c>
      <c r="G15" s="25">
        <v>14</v>
      </c>
      <c r="H15" s="24">
        <f>D15/G15/C15</f>
        <v>10.73194805194805</v>
      </c>
    </row>
    <row r="16" spans="1:11" ht="15.75" x14ac:dyDescent="0.2">
      <c r="A16" s="37"/>
      <c r="B16" s="37"/>
      <c r="C16" s="37"/>
      <c r="D16" s="39" t="s">
        <v>5</v>
      </c>
      <c r="E16" s="39"/>
      <c r="F16" s="39"/>
      <c r="G16" s="37"/>
      <c r="H16" s="38"/>
    </row>
    <row r="17" spans="1:8" ht="15.75" x14ac:dyDescent="0.2">
      <c r="A17" s="7" t="s">
        <v>124</v>
      </c>
      <c r="B17" s="5"/>
      <c r="C17" s="5">
        <v>34</v>
      </c>
      <c r="D17" s="6">
        <v>6414.3</v>
      </c>
      <c r="E17" s="6">
        <v>3854.07</v>
      </c>
      <c r="F17" s="6">
        <v>4481.2299999999996</v>
      </c>
      <c r="G17" s="10">
        <v>17</v>
      </c>
      <c r="H17" s="6">
        <f>(D17/C17)/G17</f>
        <v>11.097404844290658</v>
      </c>
    </row>
    <row r="18" spans="1:8" ht="15.75" x14ac:dyDescent="0.2">
      <c r="A18" s="41" t="s">
        <v>61</v>
      </c>
      <c r="B18" s="42"/>
      <c r="C18" s="42">
        <f>SUM(C17:C17)</f>
        <v>34</v>
      </c>
      <c r="D18" s="43">
        <f>SUM(D17:D17)</f>
        <v>6414.3</v>
      </c>
      <c r="E18" s="43">
        <f>SUM(E17:E17)</f>
        <v>3854.07</v>
      </c>
      <c r="F18" s="43">
        <f>SUM(F17:F17)</f>
        <v>4481.2299999999996</v>
      </c>
      <c r="G18" s="44">
        <v>17</v>
      </c>
      <c r="H18" s="6">
        <f t="shared" ref="H18" si="4">D18/C18/G18</f>
        <v>11.097404844290658</v>
      </c>
    </row>
    <row r="19" spans="1:8" ht="15.75" x14ac:dyDescent="0.2">
      <c r="A19" s="7" t="s">
        <v>126</v>
      </c>
      <c r="B19" s="5"/>
      <c r="C19" s="5">
        <v>16</v>
      </c>
      <c r="D19" s="6">
        <v>2662.7</v>
      </c>
      <c r="E19" s="6">
        <v>1445.19</v>
      </c>
      <c r="F19" s="6">
        <v>1633.12</v>
      </c>
      <c r="G19" s="10">
        <v>17</v>
      </c>
      <c r="H19" s="6">
        <f t="shared" ref="H19" si="5">(D19/C19)/G19</f>
        <v>9.7893382352941174</v>
      </c>
    </row>
    <row r="20" spans="1:8" ht="15.75" x14ac:dyDescent="0.2">
      <c r="A20" s="46" t="s">
        <v>62</v>
      </c>
      <c r="B20" s="42"/>
      <c r="C20" s="42">
        <f>SUM(C19:C19)</f>
        <v>16</v>
      </c>
      <c r="D20" s="43">
        <f>SUM(D19:D19)</f>
        <v>2662.7</v>
      </c>
      <c r="E20" s="43">
        <f>SUM(E19:E19)</f>
        <v>1445.19</v>
      </c>
      <c r="F20" s="43">
        <f>SUM(F19:F19)</f>
        <v>1633.12</v>
      </c>
      <c r="G20" s="44">
        <v>17</v>
      </c>
      <c r="H20" s="45">
        <f>D20/C20/G20</f>
        <v>9.7893382352941174</v>
      </c>
    </row>
    <row r="21" spans="1:8" ht="15.75" x14ac:dyDescent="0.2">
      <c r="A21" s="36" t="str">
        <f>CONCATENATE("TOTAL ",D16)</f>
        <v>TOTAL MARÇO</v>
      </c>
      <c r="B21" s="16">
        <f>B18+B20</f>
        <v>0</v>
      </c>
      <c r="C21" s="16">
        <f>C18+C20</f>
        <v>50</v>
      </c>
      <c r="D21" s="30">
        <f>D18+D20</f>
        <v>9077</v>
      </c>
      <c r="E21" s="30">
        <f>E18+E20</f>
        <v>5299.26</v>
      </c>
      <c r="F21" s="30">
        <f>F18+F20</f>
        <v>6114.3499999999995</v>
      </c>
      <c r="G21" s="25">
        <v>17</v>
      </c>
      <c r="H21" s="24">
        <f>(D21/C21)/G21</f>
        <v>10.678823529411764</v>
      </c>
    </row>
    <row r="22" spans="1:8" ht="15.75" x14ac:dyDescent="0.2">
      <c r="A22" s="37"/>
      <c r="B22" s="37"/>
      <c r="C22" s="37"/>
      <c r="D22" s="39" t="s">
        <v>16</v>
      </c>
      <c r="E22" s="39"/>
      <c r="F22" s="39"/>
      <c r="G22" s="37"/>
      <c r="H22" s="38"/>
    </row>
    <row r="23" spans="1:8" ht="15.75" x14ac:dyDescent="0.2">
      <c r="A23" s="7" t="s">
        <v>124</v>
      </c>
      <c r="B23" s="5"/>
      <c r="C23" s="5">
        <v>35</v>
      </c>
      <c r="D23" s="6">
        <v>5766.3</v>
      </c>
      <c r="E23" s="6">
        <v>3276.35</v>
      </c>
      <c r="F23" s="6">
        <v>3809.5</v>
      </c>
      <c r="G23" s="10">
        <v>15</v>
      </c>
      <c r="H23" s="6">
        <f>(D23/C23)/G23</f>
        <v>10.983428571428572</v>
      </c>
    </row>
    <row r="24" spans="1:8" ht="15.75" x14ac:dyDescent="0.2">
      <c r="A24" s="41" t="s">
        <v>61</v>
      </c>
      <c r="B24" s="42"/>
      <c r="C24" s="42">
        <f>SUM(C23:C23)</f>
        <v>35</v>
      </c>
      <c r="D24" s="43">
        <f>SUM(D23:D23)</f>
        <v>5766.3</v>
      </c>
      <c r="E24" s="43">
        <f>SUM(E23:E23)</f>
        <v>3276.35</v>
      </c>
      <c r="F24" s="43">
        <f>SUM(F23:F23)</f>
        <v>3809.5</v>
      </c>
      <c r="G24" s="44">
        <v>15</v>
      </c>
      <c r="H24" s="6">
        <f t="shared" ref="H24" si="6">D24/C24/G24</f>
        <v>10.983428571428572</v>
      </c>
    </row>
    <row r="25" spans="1:8" ht="15.75" x14ac:dyDescent="0.2">
      <c r="A25" s="7" t="s">
        <v>126</v>
      </c>
      <c r="B25" s="5"/>
      <c r="C25" s="5">
        <v>17</v>
      </c>
      <c r="D25" s="6">
        <v>2493.8000000000002</v>
      </c>
      <c r="E25" s="6">
        <v>1206.49</v>
      </c>
      <c r="F25" s="6">
        <v>1358.74</v>
      </c>
      <c r="G25" s="10">
        <v>15</v>
      </c>
      <c r="H25" s="6">
        <f t="shared" ref="H25" si="7">(D25/C25)/G25</f>
        <v>9.7796078431372564</v>
      </c>
    </row>
    <row r="26" spans="1:8" ht="15.75" x14ac:dyDescent="0.2">
      <c r="A26" s="46" t="s">
        <v>62</v>
      </c>
      <c r="B26" s="42"/>
      <c r="C26" s="42">
        <f>SUM(C25:C25)</f>
        <v>17</v>
      </c>
      <c r="D26" s="43">
        <f>SUM(D25:D25)</f>
        <v>2493.8000000000002</v>
      </c>
      <c r="E26" s="43">
        <f>SUM(E25:E25)</f>
        <v>1206.49</v>
      </c>
      <c r="F26" s="43">
        <f>SUM(F25:F25)</f>
        <v>1358.74</v>
      </c>
      <c r="G26" s="44">
        <v>15</v>
      </c>
      <c r="H26" s="45">
        <f>D26/C26/G26</f>
        <v>9.7796078431372564</v>
      </c>
    </row>
    <row r="27" spans="1:8" ht="15.75" x14ac:dyDescent="0.2">
      <c r="A27" s="36" t="str">
        <f>CONCATENATE("TOTAL ",D22)</f>
        <v>TOTAL ABRIL</v>
      </c>
      <c r="B27" s="16">
        <f>B24+B26</f>
        <v>0</v>
      </c>
      <c r="C27" s="16">
        <f>C24+C26</f>
        <v>52</v>
      </c>
      <c r="D27" s="30">
        <f>D24+D26</f>
        <v>8260.1</v>
      </c>
      <c r="E27" s="30">
        <f>E24+E26</f>
        <v>4482.84</v>
      </c>
      <c r="F27" s="30">
        <f>F24+F26</f>
        <v>5168.24</v>
      </c>
      <c r="G27" s="25">
        <v>15</v>
      </c>
      <c r="H27" s="24">
        <f>(D27/C27)/G27</f>
        <v>10.589871794871794</v>
      </c>
    </row>
    <row r="28" spans="1:8" ht="15.75" x14ac:dyDescent="0.2">
      <c r="A28" s="37"/>
      <c r="B28" s="37"/>
      <c r="C28" s="37"/>
      <c r="D28" s="39" t="s">
        <v>48</v>
      </c>
      <c r="E28" s="39"/>
      <c r="F28" s="39"/>
      <c r="G28" s="37"/>
      <c r="H28" s="38"/>
    </row>
    <row r="29" spans="1:8" ht="15.75" x14ac:dyDescent="0.2">
      <c r="A29" s="7" t="s">
        <v>124</v>
      </c>
      <c r="B29" s="5"/>
      <c r="C29" s="5">
        <v>33</v>
      </c>
      <c r="D29" s="6">
        <v>6138</v>
      </c>
      <c r="E29" s="6">
        <v>3465</v>
      </c>
      <c r="F29" s="6">
        <v>4028.85</v>
      </c>
      <c r="G29" s="10">
        <v>17</v>
      </c>
      <c r="H29" s="6">
        <f>(D29/C29)/G29</f>
        <v>10.941176470588236</v>
      </c>
    </row>
    <row r="30" spans="1:8" ht="15.75" x14ac:dyDescent="0.2">
      <c r="A30" s="41" t="s">
        <v>61</v>
      </c>
      <c r="B30" s="42"/>
      <c r="C30" s="42">
        <f>SUM(C29:C29)</f>
        <v>33</v>
      </c>
      <c r="D30" s="43">
        <f>SUM(D29:D29)</f>
        <v>6138</v>
      </c>
      <c r="E30" s="43">
        <f>SUM(E29:E29)</f>
        <v>3465</v>
      </c>
      <c r="F30" s="43">
        <f>SUM(F29:F29)</f>
        <v>4028.85</v>
      </c>
      <c r="G30" s="44">
        <v>17</v>
      </c>
      <c r="H30" s="6">
        <f t="shared" ref="H30" si="8">D30/C30/G30</f>
        <v>10.941176470588236</v>
      </c>
    </row>
    <row r="31" spans="1:8" ht="15.75" x14ac:dyDescent="0.2">
      <c r="A31" s="7" t="s">
        <v>126</v>
      </c>
      <c r="B31" s="5"/>
      <c r="C31" s="5">
        <v>16</v>
      </c>
      <c r="D31" s="6">
        <v>2568.4</v>
      </c>
      <c r="E31" s="6">
        <v>1265.4000000000001</v>
      </c>
      <c r="F31" s="6">
        <v>1441.25</v>
      </c>
      <c r="G31" s="10">
        <v>17</v>
      </c>
      <c r="H31" s="6">
        <f t="shared" ref="H31" si="9">(D31/C31)/G31</f>
        <v>9.4426470588235301</v>
      </c>
    </row>
    <row r="32" spans="1:8" ht="15.75" x14ac:dyDescent="0.2">
      <c r="A32" s="46" t="s">
        <v>62</v>
      </c>
      <c r="B32" s="42"/>
      <c r="C32" s="42">
        <f>SUM(C31:C31)</f>
        <v>16</v>
      </c>
      <c r="D32" s="43">
        <f>SUM(D31:D31)</f>
        <v>2568.4</v>
      </c>
      <c r="E32" s="43">
        <f>SUM(E31:E31)</f>
        <v>1265.4000000000001</v>
      </c>
      <c r="F32" s="43">
        <f>SUM(F31:F31)</f>
        <v>1441.25</v>
      </c>
      <c r="G32" s="44">
        <v>17</v>
      </c>
      <c r="H32" s="45">
        <f>D32/C32/G32</f>
        <v>9.4426470588235301</v>
      </c>
    </row>
    <row r="33" spans="1:9" ht="15.75" x14ac:dyDescent="0.2">
      <c r="A33" s="36" t="str">
        <f>CONCATENATE("TOTAL ",D28)</f>
        <v>TOTAL MAIO</v>
      </c>
      <c r="B33" s="16">
        <f>B30+B32</f>
        <v>0</v>
      </c>
      <c r="C33" s="16">
        <f>C30+C32</f>
        <v>49</v>
      </c>
      <c r="D33" s="30">
        <f>D30+D32</f>
        <v>8706.4</v>
      </c>
      <c r="E33" s="30">
        <f>E30+E32</f>
        <v>4730.3999999999996</v>
      </c>
      <c r="F33" s="30">
        <f>F30+F32</f>
        <v>5470.1</v>
      </c>
      <c r="G33" s="25">
        <v>17</v>
      </c>
      <c r="H33" s="24">
        <f>(D33/G33)/C33</f>
        <v>10.451860744297718</v>
      </c>
    </row>
    <row r="34" spans="1:9" ht="15.75" x14ac:dyDescent="0.2">
      <c r="A34" s="37"/>
      <c r="B34" s="37"/>
      <c r="C34" s="37"/>
      <c r="D34" s="39" t="s">
        <v>53</v>
      </c>
      <c r="E34" s="39"/>
      <c r="F34" s="39"/>
      <c r="G34" s="37"/>
      <c r="H34" s="38"/>
    </row>
    <row r="35" spans="1:9" ht="15.75" x14ac:dyDescent="0.2">
      <c r="A35" s="7" t="s">
        <v>124</v>
      </c>
      <c r="B35" s="5"/>
      <c r="C35" s="5">
        <v>29</v>
      </c>
      <c r="D35" s="6">
        <v>5320.7</v>
      </c>
      <c r="E35" s="6">
        <v>2971.7</v>
      </c>
      <c r="F35" s="6">
        <v>3455.28</v>
      </c>
      <c r="G35" s="10">
        <v>15</v>
      </c>
      <c r="H35" s="6">
        <f>(D35/C35)/G35</f>
        <v>12.231494252873564</v>
      </c>
    </row>
    <row r="36" spans="1:9" ht="15.75" x14ac:dyDescent="0.2">
      <c r="A36" s="41" t="s">
        <v>61</v>
      </c>
      <c r="B36" s="42"/>
      <c r="C36" s="42">
        <f>SUM(C35:C35)</f>
        <v>29</v>
      </c>
      <c r="D36" s="43">
        <f>SUM(D35:D35)</f>
        <v>5320.7</v>
      </c>
      <c r="E36" s="43">
        <f>SUM(E35:E35)</f>
        <v>2971.7</v>
      </c>
      <c r="F36" s="43">
        <f>SUM(F35:F35)</f>
        <v>3455.28</v>
      </c>
      <c r="G36" s="44">
        <v>15</v>
      </c>
      <c r="H36" s="6">
        <f t="shared" ref="H36" si="10">D36/C36/G36</f>
        <v>12.231494252873564</v>
      </c>
    </row>
    <row r="37" spans="1:9" ht="15.75" x14ac:dyDescent="0.2">
      <c r="A37" s="7" t="s">
        <v>126</v>
      </c>
      <c r="B37" s="5"/>
      <c r="C37" s="5">
        <v>14</v>
      </c>
      <c r="D37" s="6">
        <v>1887</v>
      </c>
      <c r="E37" s="6">
        <v>753</v>
      </c>
      <c r="F37" s="6">
        <v>853.28</v>
      </c>
      <c r="G37" s="10">
        <v>15</v>
      </c>
      <c r="H37" s="6">
        <f t="shared" ref="H37" si="11">(D37/C37)/G37</f>
        <v>8.9857142857142858</v>
      </c>
    </row>
    <row r="38" spans="1:9" ht="15.75" x14ac:dyDescent="0.2">
      <c r="A38" s="46" t="s">
        <v>62</v>
      </c>
      <c r="B38" s="42"/>
      <c r="C38" s="42">
        <f>SUM(C37:C37)</f>
        <v>14</v>
      </c>
      <c r="D38" s="43">
        <f>SUM(D37:D37)</f>
        <v>1887</v>
      </c>
      <c r="E38" s="43">
        <f>SUM(E37:E37)</f>
        <v>753</v>
      </c>
      <c r="F38" s="43">
        <f>SUM(F37:F37)</f>
        <v>853.28</v>
      </c>
      <c r="G38" s="44">
        <v>15</v>
      </c>
      <c r="H38" s="45">
        <f>D38/C38/G38</f>
        <v>8.9857142857142858</v>
      </c>
    </row>
    <row r="39" spans="1:9" ht="15.75" x14ac:dyDescent="0.2">
      <c r="A39" s="36" t="str">
        <f>CONCATENATE("TOTAL ",D34)</f>
        <v>TOTAL JUNHO</v>
      </c>
      <c r="B39" s="16">
        <f>B36+B38</f>
        <v>0</v>
      </c>
      <c r="C39" s="16">
        <f>C36+C38</f>
        <v>43</v>
      </c>
      <c r="D39" s="30">
        <f>D36+D38</f>
        <v>7207.7</v>
      </c>
      <c r="E39" s="30">
        <f>E36+E38</f>
        <v>3724.7</v>
      </c>
      <c r="F39" s="30">
        <f>F36+F38</f>
        <v>4308.5600000000004</v>
      </c>
      <c r="G39" s="25">
        <v>15</v>
      </c>
      <c r="H39" s="24">
        <f>(D39/G39)/C39</f>
        <v>11.174728682170542</v>
      </c>
    </row>
    <row r="40" spans="1:9" ht="15.75" x14ac:dyDescent="0.2">
      <c r="A40" s="37"/>
      <c r="B40" s="37"/>
      <c r="C40" s="37"/>
      <c r="D40" s="39" t="s">
        <v>49</v>
      </c>
      <c r="E40" s="39"/>
      <c r="F40" s="39"/>
      <c r="G40" s="37"/>
      <c r="H40" s="38"/>
    </row>
    <row r="41" spans="1:9" ht="15.75" x14ac:dyDescent="0.2">
      <c r="A41" s="7" t="s">
        <v>124</v>
      </c>
      <c r="B41" s="5"/>
      <c r="C41" s="5">
        <v>30</v>
      </c>
      <c r="D41" s="6">
        <v>3945</v>
      </c>
      <c r="E41" s="6">
        <v>1709.2</v>
      </c>
      <c r="F41" s="6">
        <v>1987.33</v>
      </c>
      <c r="G41" s="10">
        <v>14</v>
      </c>
      <c r="H41" s="6">
        <f t="shared" ref="H41:H43" si="12">(D41/C41)/G41</f>
        <v>9.3928571428571423</v>
      </c>
    </row>
    <row r="42" spans="1:9" ht="15.75" x14ac:dyDescent="0.2">
      <c r="A42" s="41" t="s">
        <v>61</v>
      </c>
      <c r="B42" s="42"/>
      <c r="C42" s="42">
        <f>SUM(C41:C41)</f>
        <v>30</v>
      </c>
      <c r="D42" s="43">
        <f>SUM(D41:D41)</f>
        <v>3945</v>
      </c>
      <c r="E42" s="43">
        <f>SUM(E41:E41)</f>
        <v>1709.2</v>
      </c>
      <c r="F42" s="43">
        <f>SUM(F41:F41)</f>
        <v>1987.33</v>
      </c>
      <c r="G42" s="44">
        <v>14</v>
      </c>
      <c r="H42" s="6">
        <f t="shared" ref="H42" si="13">D42/C42/G42</f>
        <v>9.3928571428571423</v>
      </c>
    </row>
    <row r="43" spans="1:9" ht="15.75" x14ac:dyDescent="0.2">
      <c r="A43" s="7" t="s">
        <v>126</v>
      </c>
      <c r="B43" s="5"/>
      <c r="C43" s="5">
        <v>16</v>
      </c>
      <c r="D43" s="6">
        <v>2362.1999999999998</v>
      </c>
      <c r="E43" s="6">
        <v>1133.4000000000001</v>
      </c>
      <c r="F43" s="6">
        <v>1284.4000000000001</v>
      </c>
      <c r="G43" s="10">
        <v>14</v>
      </c>
      <c r="H43" s="6">
        <f t="shared" si="12"/>
        <v>10.545535714285714</v>
      </c>
    </row>
    <row r="44" spans="1:9" ht="15.75" x14ac:dyDescent="0.2">
      <c r="A44" s="46" t="s">
        <v>62</v>
      </c>
      <c r="B44" s="42"/>
      <c r="C44" s="42">
        <f>SUM(C43:C43)</f>
        <v>16</v>
      </c>
      <c r="D44" s="43">
        <f>SUM(D43:D43)</f>
        <v>2362.1999999999998</v>
      </c>
      <c r="E44" s="43">
        <f>SUM(E43:E43)</f>
        <v>1133.4000000000001</v>
      </c>
      <c r="F44" s="43">
        <f>SUM(F43:F43)</f>
        <v>1284.4000000000001</v>
      </c>
      <c r="G44" s="44">
        <v>14</v>
      </c>
      <c r="H44" s="45">
        <f>D44/C44/G44</f>
        <v>10.545535714285714</v>
      </c>
    </row>
    <row r="45" spans="1:9" ht="15.75" x14ac:dyDescent="0.2">
      <c r="A45" s="36" t="str">
        <f>CONCATENATE("TOTAL ",D40)</f>
        <v>TOTAL JULHO</v>
      </c>
      <c r="B45" s="16">
        <f>B42+B44</f>
        <v>0</v>
      </c>
      <c r="C45" s="16">
        <f>C42+C44</f>
        <v>46</v>
      </c>
      <c r="D45" s="30">
        <f>D42+D44</f>
        <v>6307.2</v>
      </c>
      <c r="E45" s="30">
        <f>E42+E44</f>
        <v>2842.6000000000004</v>
      </c>
      <c r="F45" s="30">
        <f>F42+F44</f>
        <v>3271.73</v>
      </c>
      <c r="G45" s="25">
        <v>14</v>
      </c>
      <c r="H45" s="24">
        <f>(D45/G45)/C45</f>
        <v>9.7937888198757754</v>
      </c>
    </row>
    <row r="46" spans="1:9" ht="15.75" customHeight="1" x14ac:dyDescent="0.2">
      <c r="A46" s="37"/>
      <c r="B46" s="37"/>
      <c r="C46" s="37"/>
      <c r="D46" s="39" t="s">
        <v>50</v>
      </c>
      <c r="E46" s="39"/>
      <c r="F46" s="39"/>
      <c r="G46" s="37"/>
      <c r="H46" s="38"/>
      <c r="I46" s="11"/>
    </row>
    <row r="47" spans="1:9" ht="15.75" customHeight="1" x14ac:dyDescent="0.2">
      <c r="A47" s="7" t="s">
        <v>124</v>
      </c>
      <c r="B47" s="5"/>
      <c r="C47" s="5">
        <v>38</v>
      </c>
      <c r="D47" s="6">
        <v>5860.3</v>
      </c>
      <c r="E47" s="6">
        <v>3438.4</v>
      </c>
      <c r="F47" s="6">
        <v>3997.92</v>
      </c>
      <c r="G47" s="10">
        <v>14</v>
      </c>
      <c r="H47" s="6">
        <f t="shared" ref="H47:H49" si="14">(D47/C47)/G47</f>
        <v>11.015601503759399</v>
      </c>
    </row>
    <row r="48" spans="1:9" ht="15.75" x14ac:dyDescent="0.2">
      <c r="A48" s="41" t="s">
        <v>61</v>
      </c>
      <c r="B48" s="42"/>
      <c r="C48" s="42">
        <f>SUM(C47:C47)</f>
        <v>38</v>
      </c>
      <c r="D48" s="43">
        <f>SUM(D47:D47)</f>
        <v>5860.3</v>
      </c>
      <c r="E48" s="43">
        <f>SUM(E47:E47)</f>
        <v>3438.4</v>
      </c>
      <c r="F48" s="43">
        <f>SUM(F47:F47)</f>
        <v>3997.92</v>
      </c>
      <c r="G48" s="44">
        <v>14</v>
      </c>
      <c r="H48" s="6">
        <f t="shared" ref="H48" si="15">D48/C48/G48</f>
        <v>11.015601503759399</v>
      </c>
    </row>
    <row r="49" spans="1:8" ht="15" customHeight="1" x14ac:dyDescent="0.2">
      <c r="A49" s="7" t="s">
        <v>126</v>
      </c>
      <c r="B49" s="5"/>
      <c r="C49" s="5">
        <v>17</v>
      </c>
      <c r="D49" s="6">
        <v>2452.6</v>
      </c>
      <c r="E49" s="6">
        <v>1191.7</v>
      </c>
      <c r="F49" s="6">
        <v>1349.71</v>
      </c>
      <c r="G49" s="10">
        <v>14</v>
      </c>
      <c r="H49" s="6">
        <f t="shared" si="14"/>
        <v>10.305042016806722</v>
      </c>
    </row>
    <row r="50" spans="1:8" ht="15.75" x14ac:dyDescent="0.2">
      <c r="A50" s="46" t="s">
        <v>62</v>
      </c>
      <c r="B50" s="42"/>
      <c r="C50" s="42">
        <f>SUM(C49:C49)</f>
        <v>17</v>
      </c>
      <c r="D50" s="43">
        <f>SUM(D49:D49)</f>
        <v>2452.6</v>
      </c>
      <c r="E50" s="43">
        <f>SUM(E49:E49)</f>
        <v>1191.7</v>
      </c>
      <c r="F50" s="43">
        <f>SUM(F49:F49)</f>
        <v>1349.71</v>
      </c>
      <c r="G50" s="44">
        <v>14</v>
      </c>
      <c r="H50" s="45">
        <f>D50/C50/G50</f>
        <v>10.305042016806722</v>
      </c>
    </row>
    <row r="51" spans="1:8" ht="15.75" x14ac:dyDescent="0.2">
      <c r="A51" s="36" t="str">
        <f>CONCATENATE("TOTAL ",D46)</f>
        <v>TOTAL AGOSTO</v>
      </c>
      <c r="B51" s="16">
        <f>B48+B50</f>
        <v>0</v>
      </c>
      <c r="C51" s="16">
        <f>C48+C50</f>
        <v>55</v>
      </c>
      <c r="D51" s="30">
        <f>D48+D50</f>
        <v>8312.9</v>
      </c>
      <c r="E51" s="30">
        <f>E48+E50</f>
        <v>4630.1000000000004</v>
      </c>
      <c r="F51" s="30">
        <f>F48+F50</f>
        <v>5347.63</v>
      </c>
      <c r="G51" s="25">
        <f>G50</f>
        <v>14</v>
      </c>
      <c r="H51" s="24">
        <f>(D51/G51)/C51</f>
        <v>10.795974025974024</v>
      </c>
    </row>
    <row r="52" spans="1:8" ht="15.75" x14ac:dyDescent="0.2">
      <c r="A52" s="37"/>
      <c r="B52" s="37"/>
      <c r="C52" s="37"/>
      <c r="D52" s="39" t="s">
        <v>51</v>
      </c>
      <c r="E52" s="39"/>
      <c r="F52" s="39"/>
      <c r="G52" s="37">
        <v>14</v>
      </c>
      <c r="H52" s="38"/>
    </row>
    <row r="53" spans="1:8" ht="15.75" x14ac:dyDescent="0.2">
      <c r="A53" s="7" t="s">
        <v>124</v>
      </c>
      <c r="B53" s="5"/>
      <c r="C53" s="5">
        <v>40</v>
      </c>
      <c r="D53" s="6">
        <v>5814.6</v>
      </c>
      <c r="E53" s="6">
        <v>3306.3</v>
      </c>
      <c r="F53" s="6">
        <v>3844.32</v>
      </c>
      <c r="G53" s="10">
        <v>13</v>
      </c>
      <c r="H53" s="6">
        <f t="shared" ref="H53:H55" si="16">(D53/C53)/G53</f>
        <v>11.181923076923077</v>
      </c>
    </row>
    <row r="54" spans="1:8" ht="15.75" x14ac:dyDescent="0.2">
      <c r="A54" s="41" t="s">
        <v>61</v>
      </c>
      <c r="B54" s="42"/>
      <c r="C54" s="42">
        <f>SUM(C53:C53)</f>
        <v>40</v>
      </c>
      <c r="D54" s="43">
        <f>SUM(D53:D53)</f>
        <v>5814.6</v>
      </c>
      <c r="E54" s="43">
        <f>SUM(E53:E53)</f>
        <v>3306.3</v>
      </c>
      <c r="F54" s="43">
        <f>SUM(F53:F53)</f>
        <v>3844.32</v>
      </c>
      <c r="G54" s="44">
        <v>13</v>
      </c>
      <c r="H54" s="6">
        <f t="shared" ref="H54" si="17">D54/C54/G54</f>
        <v>11.181923076923077</v>
      </c>
    </row>
    <row r="55" spans="1:8" ht="15" customHeight="1" x14ac:dyDescent="0.2">
      <c r="A55" s="7" t="s">
        <v>126</v>
      </c>
      <c r="B55" s="5"/>
      <c r="C55" s="5">
        <v>17</v>
      </c>
      <c r="D55" s="6">
        <v>1923.6</v>
      </c>
      <c r="E55" s="6">
        <v>821.7</v>
      </c>
      <c r="F55" s="6">
        <v>930.1</v>
      </c>
      <c r="G55" s="10">
        <v>13</v>
      </c>
      <c r="H55" s="6">
        <f t="shared" si="16"/>
        <v>8.7040723981900445</v>
      </c>
    </row>
    <row r="56" spans="1:8" ht="15.75" x14ac:dyDescent="0.2">
      <c r="A56" s="46" t="s">
        <v>62</v>
      </c>
      <c r="B56" s="42"/>
      <c r="C56" s="42">
        <f>SUM(C55:C55)</f>
        <v>17</v>
      </c>
      <c r="D56" s="43">
        <f>SUM(D55:D55)</f>
        <v>1923.6</v>
      </c>
      <c r="E56" s="43">
        <f>SUM(E55:E55)</f>
        <v>821.7</v>
      </c>
      <c r="F56" s="43">
        <f>SUM(F55:F55)</f>
        <v>930.1</v>
      </c>
      <c r="G56" s="44">
        <v>13</v>
      </c>
      <c r="H56" s="45">
        <f>D56/C56/G56</f>
        <v>8.7040723981900445</v>
      </c>
    </row>
    <row r="57" spans="1:8" ht="15.75" x14ac:dyDescent="0.2">
      <c r="A57" s="36" t="str">
        <f>CONCATENATE("TOTAL ",D52)</f>
        <v>TOTAL SETEMBRO</v>
      </c>
      <c r="B57" s="16">
        <f>B54+B56</f>
        <v>0</v>
      </c>
      <c r="C57" s="16">
        <f>C54+C56</f>
        <v>57</v>
      </c>
      <c r="D57" s="30">
        <f>D54+D56</f>
        <v>7738.2000000000007</v>
      </c>
      <c r="E57" s="30">
        <f>E54+E56</f>
        <v>4128</v>
      </c>
      <c r="F57" s="30">
        <f>F54+F56</f>
        <v>4774.42</v>
      </c>
      <c r="G57" s="25">
        <v>13</v>
      </c>
      <c r="H57" s="24">
        <f>(D57/G57)/C57</f>
        <v>10.442914979757086</v>
      </c>
    </row>
    <row r="58" spans="1:8" ht="15.75" x14ac:dyDescent="0.2">
      <c r="A58" s="37"/>
      <c r="B58" s="37"/>
      <c r="C58" s="37"/>
      <c r="D58" s="39" t="s">
        <v>52</v>
      </c>
      <c r="E58" s="39"/>
      <c r="F58" s="39"/>
      <c r="G58" s="37"/>
      <c r="H58" s="38"/>
    </row>
    <row r="59" spans="1:8" ht="15.75" x14ac:dyDescent="0.2">
      <c r="A59" s="7" t="s">
        <v>124</v>
      </c>
      <c r="B59" s="5"/>
      <c r="C59" s="5">
        <v>33</v>
      </c>
      <c r="D59" s="6">
        <v>5608.8</v>
      </c>
      <c r="E59" s="6">
        <v>3178.8</v>
      </c>
      <c r="F59" s="6">
        <v>3696.08</v>
      </c>
      <c r="G59" s="10">
        <v>14</v>
      </c>
      <c r="H59" s="6">
        <f t="shared" ref="H59:H61" si="18">(D59/C59)/G59</f>
        <v>12.14025974025974</v>
      </c>
    </row>
    <row r="60" spans="1:8" ht="15.75" x14ac:dyDescent="0.2">
      <c r="A60" s="41" t="s">
        <v>61</v>
      </c>
      <c r="B60" s="42"/>
      <c r="C60" s="42">
        <f>SUM(C59:C59)</f>
        <v>33</v>
      </c>
      <c r="D60" s="43">
        <f>SUM(D59:D59)</f>
        <v>5608.8</v>
      </c>
      <c r="E60" s="43">
        <f>SUM(E59:E59)</f>
        <v>3178.8</v>
      </c>
      <c r="F60" s="43">
        <f>SUM(F59:F59)</f>
        <v>3696.08</v>
      </c>
      <c r="G60" s="44">
        <v>14</v>
      </c>
      <c r="H60" s="6">
        <f>D60/C60/G60</f>
        <v>12.14025974025974</v>
      </c>
    </row>
    <row r="61" spans="1:8" ht="15.75" x14ac:dyDescent="0.2">
      <c r="A61" s="7" t="s">
        <v>126</v>
      </c>
      <c r="B61" s="5"/>
      <c r="C61" s="5">
        <v>19</v>
      </c>
      <c r="D61" s="6">
        <v>2364.4</v>
      </c>
      <c r="E61" s="6">
        <v>1179.0999999999999</v>
      </c>
      <c r="F61" s="6">
        <v>1135.78</v>
      </c>
      <c r="G61" s="10">
        <v>14</v>
      </c>
      <c r="H61" s="6">
        <f t="shared" si="18"/>
        <v>8.8887218045112792</v>
      </c>
    </row>
    <row r="62" spans="1:8" ht="15.75" x14ac:dyDescent="0.2">
      <c r="A62" s="46" t="s">
        <v>62</v>
      </c>
      <c r="B62" s="42"/>
      <c r="C62" s="42">
        <f>SUM(C61:C61)</f>
        <v>19</v>
      </c>
      <c r="D62" s="43">
        <f>SUM(D61:D61)</f>
        <v>2364.4</v>
      </c>
      <c r="E62" s="43">
        <f>SUM(E61:E61)</f>
        <v>1179.0999999999999</v>
      </c>
      <c r="F62" s="43">
        <f>SUM(F61:F61)</f>
        <v>1135.78</v>
      </c>
      <c r="G62" s="44">
        <v>14</v>
      </c>
      <c r="H62" s="45">
        <f>D62/C62/G62</f>
        <v>8.8887218045112792</v>
      </c>
    </row>
    <row r="63" spans="1:8" ht="15.75" x14ac:dyDescent="0.2">
      <c r="A63" s="36" t="str">
        <f>CONCATENATE("TOTAL ",D58)</f>
        <v>TOTAL OUTUBRO</v>
      </c>
      <c r="B63" s="16">
        <f>B60+B62</f>
        <v>0</v>
      </c>
      <c r="C63" s="16">
        <f>C60+C62</f>
        <v>52</v>
      </c>
      <c r="D63" s="30">
        <f>D60+D62</f>
        <v>7973.2000000000007</v>
      </c>
      <c r="E63" s="30">
        <f>E60+E62</f>
        <v>4357.8999999999996</v>
      </c>
      <c r="F63" s="30">
        <f>F60+F62</f>
        <v>4831.8599999999997</v>
      </c>
      <c r="G63" s="25">
        <v>14</v>
      </c>
      <c r="H63" s="24">
        <f>(D63/G63)/C63</f>
        <v>10.952197802197803</v>
      </c>
    </row>
    <row r="64" spans="1:8" ht="15.75" x14ac:dyDescent="0.2">
      <c r="A64" s="37"/>
      <c r="B64" s="37"/>
      <c r="C64" s="37"/>
      <c r="D64" s="39" t="s">
        <v>22</v>
      </c>
      <c r="E64" s="39"/>
      <c r="F64" s="39"/>
      <c r="G64" s="37"/>
      <c r="H64" s="38"/>
    </row>
    <row r="65" spans="1:10" ht="15.75" x14ac:dyDescent="0.2">
      <c r="A65" s="7" t="s">
        <v>124</v>
      </c>
      <c r="B65" s="5"/>
      <c r="C65" s="15">
        <v>31</v>
      </c>
      <c r="D65" s="12">
        <v>5832.5</v>
      </c>
      <c r="E65" s="14">
        <v>3483.5</v>
      </c>
      <c r="F65" s="14">
        <v>4050.36</v>
      </c>
      <c r="G65" s="10">
        <v>14</v>
      </c>
      <c r="H65" s="6">
        <f t="shared" ref="H65:H67" si="19">(D65/C65)/G65</f>
        <v>13.438940092165899</v>
      </c>
    </row>
    <row r="66" spans="1:10" ht="15.75" x14ac:dyDescent="0.2">
      <c r="A66" s="41" t="s">
        <v>61</v>
      </c>
      <c r="B66" s="42"/>
      <c r="C66" s="42">
        <f>SUM(C65:C65)</f>
        <v>31</v>
      </c>
      <c r="D66" s="43">
        <f>SUM(D65:D65)</f>
        <v>5832.5</v>
      </c>
      <c r="E66" s="43">
        <f>SUM(E65:E65)</f>
        <v>3483.5</v>
      </c>
      <c r="F66" s="43">
        <f>SUM(F65:F65)</f>
        <v>4050.36</v>
      </c>
      <c r="G66" s="44">
        <v>14</v>
      </c>
      <c r="H66" s="6">
        <f t="shared" ref="H66" si="20">D66/C66/G66</f>
        <v>13.438940092165899</v>
      </c>
    </row>
    <row r="67" spans="1:10" ht="15.75" x14ac:dyDescent="0.2">
      <c r="A67" s="7" t="s">
        <v>126</v>
      </c>
      <c r="B67" s="5"/>
      <c r="C67" s="15">
        <v>18</v>
      </c>
      <c r="D67" s="12">
        <v>2361.1999999999998</v>
      </c>
      <c r="E67" s="14">
        <v>1039.7</v>
      </c>
      <c r="F67" s="14">
        <v>1179.8800000000001</v>
      </c>
      <c r="G67" s="13">
        <v>14</v>
      </c>
      <c r="H67" s="6">
        <f t="shared" si="19"/>
        <v>9.3698412698412703</v>
      </c>
    </row>
    <row r="68" spans="1:10" ht="15.75" x14ac:dyDescent="0.2">
      <c r="A68" s="46" t="s">
        <v>62</v>
      </c>
      <c r="B68" s="42"/>
      <c r="C68" s="42">
        <f>SUM(C67:C67)</f>
        <v>18</v>
      </c>
      <c r="D68" s="43">
        <f>SUM(D67:D67)</f>
        <v>2361.1999999999998</v>
      </c>
      <c r="E68" s="43">
        <f>SUM(E67:E67)</f>
        <v>1039.7</v>
      </c>
      <c r="F68" s="43">
        <f>SUM(F67:F67)</f>
        <v>1179.8800000000001</v>
      </c>
      <c r="G68" s="44">
        <v>14</v>
      </c>
      <c r="H68" s="45">
        <f>D68/C68/G68</f>
        <v>9.3698412698412703</v>
      </c>
    </row>
    <row r="69" spans="1:10" ht="15.75" x14ac:dyDescent="0.2">
      <c r="A69" s="36" t="str">
        <f>CONCATENATE("TOTAL ",D64)</f>
        <v>TOTAL NOVEMBRO</v>
      </c>
      <c r="B69" s="16">
        <f>B66+B68</f>
        <v>0</v>
      </c>
      <c r="C69" s="16">
        <f>C66+C68</f>
        <v>49</v>
      </c>
      <c r="D69" s="30">
        <f>D66+D68</f>
        <v>8193.7000000000007</v>
      </c>
      <c r="E69" s="30">
        <f>E66+E68</f>
        <v>4523.2</v>
      </c>
      <c r="F69" s="30">
        <f>F66+F68</f>
        <v>5230.24</v>
      </c>
      <c r="G69" s="25">
        <v>14</v>
      </c>
      <c r="H69" s="24">
        <f>(D69/G69)/C69</f>
        <v>11.944169096209913</v>
      </c>
    </row>
    <row r="70" spans="1:10" ht="15.75" x14ac:dyDescent="0.2">
      <c r="A70" s="37"/>
      <c r="B70" s="37"/>
      <c r="C70" s="37"/>
      <c r="D70" s="39" t="s">
        <v>23</v>
      </c>
      <c r="E70" s="39"/>
      <c r="F70" s="39"/>
      <c r="G70" s="37"/>
      <c r="H70" s="38"/>
    </row>
    <row r="71" spans="1:10" ht="15.75" x14ac:dyDescent="0.2">
      <c r="A71" s="7" t="s">
        <v>124</v>
      </c>
      <c r="B71" s="15"/>
      <c r="C71" s="15">
        <v>34</v>
      </c>
      <c r="D71" s="12">
        <v>6286.1</v>
      </c>
      <c r="E71" s="14">
        <v>3694.1</v>
      </c>
      <c r="F71" s="14">
        <v>4281.88</v>
      </c>
      <c r="G71" s="13">
        <v>14</v>
      </c>
      <c r="H71" s="6">
        <f>(D71/C71)/G71</f>
        <v>13.206092436974791</v>
      </c>
    </row>
    <row r="72" spans="1:10" ht="15.75" x14ac:dyDescent="0.2">
      <c r="A72" s="41" t="s">
        <v>61</v>
      </c>
      <c r="B72" s="42"/>
      <c r="C72" s="42">
        <f>SUM(C71:C71)</f>
        <v>34</v>
      </c>
      <c r="D72" s="43">
        <f>SUM(D71:D71)</f>
        <v>6286.1</v>
      </c>
      <c r="E72" s="43">
        <f>SUM(E71:E71)</f>
        <v>3694.1</v>
      </c>
      <c r="F72" s="43">
        <f>SUM(F71:F71)</f>
        <v>4281.88</v>
      </c>
      <c r="G72" s="44">
        <v>14</v>
      </c>
      <c r="H72" s="6">
        <f t="shared" ref="H72" si="21">D72/C72/G72</f>
        <v>13.206092436974791</v>
      </c>
    </row>
    <row r="73" spans="1:10" ht="15.75" x14ac:dyDescent="0.2">
      <c r="A73" s="7" t="s">
        <v>126</v>
      </c>
      <c r="B73" s="15"/>
      <c r="C73" s="15">
        <v>17</v>
      </c>
      <c r="D73" s="12">
        <v>1721.7</v>
      </c>
      <c r="E73" s="14">
        <v>648.9</v>
      </c>
      <c r="F73" s="14">
        <v>736.1</v>
      </c>
      <c r="G73" s="13">
        <v>14</v>
      </c>
      <c r="H73" s="6">
        <f t="shared" ref="H73" si="22">(D73/C73)/G73</f>
        <v>7.2340336134453782</v>
      </c>
      <c r="J73" s="11"/>
    </row>
    <row r="74" spans="1:10" ht="15.75" x14ac:dyDescent="0.2">
      <c r="A74" s="46" t="s">
        <v>62</v>
      </c>
      <c r="B74" s="42"/>
      <c r="C74" s="42">
        <f>SUM(C73:C73)</f>
        <v>17</v>
      </c>
      <c r="D74" s="43">
        <f>SUM(D73:D73)</f>
        <v>1721.7</v>
      </c>
      <c r="E74" s="43">
        <f>SUM(E73:E73)</f>
        <v>648.9</v>
      </c>
      <c r="F74" s="43">
        <f>SUM(F73:F73)</f>
        <v>736.1</v>
      </c>
      <c r="G74" s="44">
        <v>14</v>
      </c>
      <c r="H74" s="45">
        <f>D74/C74/G74</f>
        <v>7.2340336134453782</v>
      </c>
    </row>
    <row r="75" spans="1:10" ht="15.75" x14ac:dyDescent="0.2">
      <c r="A75" s="36" t="str">
        <f>CONCATENATE("TOTAL ",D70)</f>
        <v>TOTAL DEZEMBRO</v>
      </c>
      <c r="B75" s="16">
        <f>B72+B74</f>
        <v>0</v>
      </c>
      <c r="C75" s="16">
        <f>C72+C74</f>
        <v>51</v>
      </c>
      <c r="D75" s="30">
        <f>D72+D74</f>
        <v>8007.8</v>
      </c>
      <c r="E75" s="30">
        <f>E72+E74</f>
        <v>4343</v>
      </c>
      <c r="F75" s="30">
        <f>F72+F74</f>
        <v>5017.9800000000005</v>
      </c>
      <c r="G75" s="20">
        <v>14</v>
      </c>
      <c r="H75" s="24">
        <f>(D75/G75)/C75</f>
        <v>11.215406162464985</v>
      </c>
    </row>
    <row r="76" spans="1:10" ht="15.75" x14ac:dyDescent="0.2">
      <c r="A76" s="70" t="s">
        <v>60</v>
      </c>
      <c r="B76" s="71">
        <f>AVERAGE(B75,B69,B63,B57,B51,B45,B39,B33,B27,B21,B15,B9,)</f>
        <v>0</v>
      </c>
      <c r="C76" s="71">
        <f>AVERAGE(C75,C69,C63,C57,C51,C45,C39,C33,C27,C21,C15,C9)</f>
        <v>50.666666666666664</v>
      </c>
      <c r="D76" s="72">
        <f>AVERAGE(D75,D69,D63,D57,D51,D45,D39,D33,D27,D21,D15,D9)</f>
        <v>7981.0333333333328</v>
      </c>
      <c r="E76" s="72">
        <f>AVERAGE(E75,E69,E63,E57,E51,E45,E39,E33,E27,E21,E15,E9)</f>
        <v>4271.5049999999992</v>
      </c>
      <c r="F76" s="72">
        <f>AVERAGE(F75,F69,F63,F57,F51,F45,F39,F33,F27,F21,F15,F9)</f>
        <v>4915.498333333333</v>
      </c>
      <c r="G76" s="73">
        <f>AVERAGE(G75,G69,G63,G57,G51,G45,G39,G33,G27,G21,G15,G9)</f>
        <v>14.75</v>
      </c>
      <c r="H76" s="74">
        <f>(D76/C76)/G76</f>
        <v>10.679348795718107</v>
      </c>
      <c r="I76" s="11"/>
    </row>
    <row r="77" spans="1:10" ht="15" customHeight="1" x14ac:dyDescent="0.2">
      <c r="A77" s="70" t="s">
        <v>59</v>
      </c>
      <c r="B77" s="71"/>
      <c r="C77" s="71">
        <f>AVERAGE(C72,C66,C60,C54,C48,C42,C36,C30,C24,C18,C12,C6)</f>
        <v>33.833333333333336</v>
      </c>
      <c r="D77" s="72">
        <f>AVERAGE(D72,D66,D60,D54,D48,D42,D36,D30,D24,D18,D12,D6)</f>
        <v>5697.6083333333336</v>
      </c>
      <c r="E77" s="72">
        <f>AVERAGE(E72,E66,E60,E54,E48,E42,E36,E30,E24,E18,E12,E6)</f>
        <v>3217.2658333333334</v>
      </c>
      <c r="F77" s="72">
        <f>AVERAGE(F72,F66,F60,F54,F48,F42,F36,F30,F24,F18,F12,F6)</f>
        <v>3739.6875</v>
      </c>
      <c r="G77" s="73">
        <f>AVERAGE(G72,G66,G60,G54,G48,G42,G36,G30,G24,G18,G12,G6)</f>
        <v>14.75</v>
      </c>
      <c r="H77" s="72">
        <f>(D77/C77)/G77</f>
        <v>11.417099440594471</v>
      </c>
    </row>
    <row r="78" spans="1:10" ht="15" customHeight="1" x14ac:dyDescent="0.2">
      <c r="A78" s="70" t="s">
        <v>65</v>
      </c>
      <c r="B78" s="71"/>
      <c r="C78" s="71">
        <f>AVERAGE(C74,C68,C62,C56,C50,C44,C38,C32,C26,C20,C14,C8)</f>
        <v>16.833333333333332</v>
      </c>
      <c r="D78" s="72">
        <f>AVERAGE(D74,D68,D62,D56,D50,D44,D38,D32,D26,D20,D14,D8)</f>
        <v>2283.4250000000002</v>
      </c>
      <c r="E78" s="72">
        <f>AVERAGE(E74,E68,E62,E56,E50,E44,E38,E32,E26,E20,E14,E8)</f>
        <v>1054.2391666666665</v>
      </c>
      <c r="F78" s="72">
        <f>AVERAGE(F74,F68,F62,F56,F50,F44,F38,F32,F26,F20,F14,F8)</f>
        <v>1175.8108333333334</v>
      </c>
      <c r="G78" s="73">
        <f>AVERAGE(G74,G68,G62,G56,G50,G44,G38,G32,G26,G20,G14,G8)</f>
        <v>14.75</v>
      </c>
      <c r="H78" s="72">
        <f>(D78/C78)/G78</f>
        <v>9.1965430441349234</v>
      </c>
      <c r="J78" s="11"/>
    </row>
    <row r="79" spans="1:10" ht="15" customHeight="1" x14ac:dyDescent="0.2">
      <c r="A79" s="68"/>
      <c r="B79" s="75"/>
      <c r="C79" s="75"/>
      <c r="D79" s="76"/>
      <c r="E79" s="77"/>
      <c r="F79" s="77"/>
      <c r="G79" s="78"/>
      <c r="H79" s="79"/>
    </row>
    <row r="80" spans="1:10" ht="15" customHeight="1" x14ac:dyDescent="0.2">
      <c r="A80" s="68"/>
      <c r="B80" s="80"/>
      <c r="C80" s="75"/>
      <c r="D80" s="81"/>
      <c r="E80" s="77" t="s">
        <v>63</v>
      </c>
      <c r="F80" s="77"/>
      <c r="G80" s="78"/>
      <c r="H80" s="79"/>
    </row>
    <row r="81" spans="1:13" s="47" customFormat="1" ht="78.75" x14ac:dyDescent="0.25">
      <c r="A81" s="53"/>
      <c r="B81" s="54"/>
      <c r="C81" s="54" t="s">
        <v>56</v>
      </c>
      <c r="D81" s="52" t="s">
        <v>12</v>
      </c>
      <c r="E81" s="55" t="s">
        <v>58</v>
      </c>
      <c r="F81" s="55" t="s">
        <v>57</v>
      </c>
      <c r="G81" s="56" t="s">
        <v>68</v>
      </c>
      <c r="H81" s="55" t="s">
        <v>69</v>
      </c>
    </row>
    <row r="82" spans="1:13" x14ac:dyDescent="0.2">
      <c r="A82" s="57" t="s">
        <v>124</v>
      </c>
      <c r="B82" s="58"/>
      <c r="C82" s="59">
        <f>C5+C11+C17+C23+C29+C35+C41+C47+C53+C59+C65+C71</f>
        <v>406</v>
      </c>
      <c r="D82" s="60">
        <f>D5+D11+D17+D23+D29+D35+D41+D47+D53+D59+D65+D71</f>
        <v>68371.3</v>
      </c>
      <c r="E82" s="60">
        <f>E5+E11+E17+E23+E29+E35+E41+E47+E53+E59+E65+E71</f>
        <v>38607.19</v>
      </c>
      <c r="F82" s="60">
        <f>F5+F11+F17+F23+F29+F35+F41+F47+F53+F59+F65+F71</f>
        <v>44876.249999999993</v>
      </c>
      <c r="G82" s="61">
        <f>(G5+G11+G17+G23+G29+G35+G41+G47+G53+G59+G65+G71)/12</f>
        <v>14.75</v>
      </c>
      <c r="H82" s="60">
        <f t="shared" ref="H82:H88" si="23">D82/C82/G82</f>
        <v>11.417099440594471</v>
      </c>
    </row>
    <row r="83" spans="1:13" s="4" customFormat="1" ht="15.75" x14ac:dyDescent="0.25">
      <c r="A83" s="62" t="s">
        <v>61</v>
      </c>
      <c r="B83" s="63"/>
      <c r="C83" s="64">
        <f>SUM(C82)</f>
        <v>406</v>
      </c>
      <c r="D83" s="65">
        <f>SUM(D82:D82)</f>
        <v>68371.3</v>
      </c>
      <c r="E83" s="65">
        <f>SUM(E82:E82)</f>
        <v>38607.19</v>
      </c>
      <c r="F83" s="65">
        <f>SUM(F82:F82)</f>
        <v>44876.249999999993</v>
      </c>
      <c r="G83" s="66">
        <f>SUM(G82:G82)</f>
        <v>14.75</v>
      </c>
      <c r="H83" s="65">
        <f t="shared" si="23"/>
        <v>11.417099440594471</v>
      </c>
    </row>
    <row r="84" spans="1:13" x14ac:dyDescent="0.2">
      <c r="A84" s="57" t="s">
        <v>126</v>
      </c>
      <c r="B84" s="58"/>
      <c r="C84" s="59">
        <f t="shared" ref="C84:F85" si="24">C7+C13+C19+C25+C31+C37+C43+C49+C55+C61+C67+C73</f>
        <v>202</v>
      </c>
      <c r="D84" s="60">
        <f t="shared" si="24"/>
        <v>27401.1</v>
      </c>
      <c r="E84" s="60">
        <f t="shared" si="24"/>
        <v>12650.870000000003</v>
      </c>
      <c r="F84" s="60">
        <f t="shared" si="24"/>
        <v>14109.730000000001</v>
      </c>
      <c r="G84" s="61">
        <f>(G7+G13+G19+G25+G31+G37+G43+G49+G55+G61+G67+G73)/12</f>
        <v>14.75</v>
      </c>
      <c r="H84" s="60">
        <f t="shared" si="23"/>
        <v>9.1965430441349199</v>
      </c>
    </row>
    <row r="85" spans="1:13" s="4" customFormat="1" ht="15.75" x14ac:dyDescent="0.25">
      <c r="A85" s="68" t="s">
        <v>62</v>
      </c>
      <c r="B85" s="63"/>
      <c r="C85" s="64">
        <f t="shared" si="24"/>
        <v>202</v>
      </c>
      <c r="D85" s="65">
        <f t="shared" si="24"/>
        <v>27401.1</v>
      </c>
      <c r="E85" s="65">
        <f t="shared" si="24"/>
        <v>12650.870000000003</v>
      </c>
      <c r="F85" s="65">
        <f t="shared" si="24"/>
        <v>14109.730000000001</v>
      </c>
      <c r="G85" s="66">
        <f>SUM(G84:G84)</f>
        <v>14.75</v>
      </c>
      <c r="H85" s="65">
        <f t="shared" si="23"/>
        <v>9.1965430441349199</v>
      </c>
      <c r="I85" s="48"/>
    </row>
    <row r="86" spans="1:13" ht="15.75" x14ac:dyDescent="0.2">
      <c r="A86" s="68" t="s">
        <v>17</v>
      </c>
      <c r="B86" s="63"/>
      <c r="C86" s="64">
        <f>SUM(C83+C85)</f>
        <v>608</v>
      </c>
      <c r="D86" s="65">
        <f>SUM(D83+D85)</f>
        <v>95772.4</v>
      </c>
      <c r="E86" s="65">
        <f>SUM(E83+E85)</f>
        <v>51258.060000000005</v>
      </c>
      <c r="F86" s="65">
        <f>SUM(F83+F85)</f>
        <v>58985.979999999996</v>
      </c>
      <c r="G86" s="66">
        <f>(G85+G83)/2</f>
        <v>14.75</v>
      </c>
      <c r="H86" s="65">
        <f>D86/C86/G86</f>
        <v>10.679348795718107</v>
      </c>
      <c r="I86" s="32"/>
    </row>
    <row r="87" spans="1:13" ht="15.75" x14ac:dyDescent="0.2">
      <c r="A87" s="68" t="s">
        <v>59</v>
      </c>
      <c r="B87" s="63"/>
      <c r="C87" s="69">
        <f>C83/12</f>
        <v>33.833333333333336</v>
      </c>
      <c r="D87" s="65">
        <f>D83/12</f>
        <v>5697.6083333333336</v>
      </c>
      <c r="E87" s="65">
        <f t="shared" ref="E87:F87" si="25">E83/12</f>
        <v>3217.2658333333334</v>
      </c>
      <c r="F87" s="65">
        <f t="shared" si="25"/>
        <v>3739.6874999999995</v>
      </c>
      <c r="G87" s="66">
        <f>G83</f>
        <v>14.75</v>
      </c>
      <c r="H87" s="65">
        <f t="shared" si="23"/>
        <v>11.417099440594471</v>
      </c>
      <c r="I87" s="32"/>
    </row>
    <row r="88" spans="1:13" ht="15.75" x14ac:dyDescent="0.2">
      <c r="A88" s="68" t="s">
        <v>65</v>
      </c>
      <c r="B88" s="63"/>
      <c r="C88" s="69">
        <f>C85/12</f>
        <v>16.833333333333332</v>
      </c>
      <c r="D88" s="65">
        <f t="shared" ref="D88:F88" si="26">D85/12</f>
        <v>2283.4249999999997</v>
      </c>
      <c r="E88" s="65">
        <f t="shared" si="26"/>
        <v>1054.239166666667</v>
      </c>
      <c r="F88" s="65">
        <f t="shared" si="26"/>
        <v>1175.8108333333334</v>
      </c>
      <c r="G88" s="66">
        <f>G85</f>
        <v>14.75</v>
      </c>
      <c r="H88" s="65">
        <f t="shared" si="23"/>
        <v>9.1965430441349199</v>
      </c>
      <c r="I88" s="32"/>
    </row>
    <row r="89" spans="1:13" ht="15.75" x14ac:dyDescent="0.2">
      <c r="A89" s="62" t="s">
        <v>64</v>
      </c>
      <c r="B89" s="63"/>
      <c r="C89" s="69">
        <f>C86/12</f>
        <v>50.666666666666664</v>
      </c>
      <c r="D89" s="65">
        <f>D86/12</f>
        <v>7981.0333333333328</v>
      </c>
      <c r="E89" s="65">
        <f>E86/12</f>
        <v>4271.5050000000001</v>
      </c>
      <c r="F89" s="65">
        <f>F86/12</f>
        <v>4915.498333333333</v>
      </c>
      <c r="G89" s="66">
        <f>(G88+G87)/2</f>
        <v>14.75</v>
      </c>
      <c r="H89" s="65">
        <f>D89/C89/G89</f>
        <v>10.679348795718107</v>
      </c>
      <c r="I89" s="32"/>
    </row>
    <row r="91" spans="1:13" ht="15.75" x14ac:dyDescent="0.2">
      <c r="A91" s="172" t="s">
        <v>67</v>
      </c>
      <c r="B91" s="172"/>
      <c r="C91" s="172"/>
      <c r="D91" s="172"/>
      <c r="E91" s="172"/>
      <c r="F91" s="172"/>
      <c r="G91" s="172"/>
    </row>
    <row r="93" spans="1:13" ht="94.5" x14ac:dyDescent="0.2">
      <c r="A93" s="52" t="s">
        <v>139</v>
      </c>
      <c r="B93" s="52" t="s">
        <v>74</v>
      </c>
      <c r="C93" s="52" t="s">
        <v>147</v>
      </c>
      <c r="D93" s="52" t="s">
        <v>146</v>
      </c>
      <c r="E93" s="52" t="s">
        <v>150</v>
      </c>
      <c r="F93" s="52" t="s">
        <v>148</v>
      </c>
      <c r="G93" s="52" t="s">
        <v>145</v>
      </c>
      <c r="I93" s="114" t="s">
        <v>156</v>
      </c>
      <c r="J93" s="114" t="s">
        <v>134</v>
      </c>
      <c r="K93" s="114" t="s">
        <v>158</v>
      </c>
      <c r="L93" s="114" t="s">
        <v>169</v>
      </c>
      <c r="M93" s="114" t="s">
        <v>161</v>
      </c>
    </row>
    <row r="94" spans="1:13" ht="31.5" x14ac:dyDescent="0.25">
      <c r="A94" s="49" t="s">
        <v>141</v>
      </c>
      <c r="B94" s="50">
        <v>3.4</v>
      </c>
      <c r="C94" s="51">
        <f>B94*2</f>
        <v>6.8</v>
      </c>
      <c r="D94" s="51">
        <f>B94*2</f>
        <v>6.8</v>
      </c>
      <c r="E94" s="51">
        <f>B94*2</f>
        <v>6.8</v>
      </c>
      <c r="F94" s="51">
        <f>B94*0</f>
        <v>0</v>
      </c>
      <c r="G94" s="51">
        <f>B94*3</f>
        <v>10.199999999999999</v>
      </c>
      <c r="I94" s="115" t="s">
        <v>135</v>
      </c>
      <c r="J94" s="111" t="s">
        <v>157</v>
      </c>
      <c r="K94" s="112">
        <f>C97</f>
        <v>11.7</v>
      </c>
      <c r="L94" s="113">
        <f>K94*15.5*34+K94*20*4</f>
        <v>7101.9</v>
      </c>
      <c r="M94" s="113">
        <f>L94-D87</f>
        <v>1404.2916666666661</v>
      </c>
    </row>
    <row r="95" spans="1:13" ht="31.5" x14ac:dyDescent="0.25">
      <c r="A95" s="49" t="s">
        <v>142</v>
      </c>
      <c r="B95" s="50">
        <v>2.4500000000000002</v>
      </c>
      <c r="C95" s="51">
        <f>B95*2</f>
        <v>4.9000000000000004</v>
      </c>
      <c r="D95" s="51">
        <f>B95</f>
        <v>2.4500000000000002</v>
      </c>
      <c r="E95" s="50">
        <v>0</v>
      </c>
      <c r="F95" s="50">
        <f>B95*2</f>
        <v>4.9000000000000004</v>
      </c>
      <c r="G95" s="50">
        <f>B95*0</f>
        <v>0</v>
      </c>
      <c r="I95" s="115" t="s">
        <v>136</v>
      </c>
      <c r="J95" s="111" t="s">
        <v>160</v>
      </c>
      <c r="K95" s="50">
        <f>B96*2</f>
        <v>6.2</v>
      </c>
      <c r="L95" s="113">
        <f>K95*15*20+K95*52*15.5</f>
        <v>6857.2000000000007</v>
      </c>
      <c r="M95" s="113">
        <f>L95-D88</f>
        <v>4573.7750000000015</v>
      </c>
    </row>
    <row r="96" spans="1:13" ht="15.75" x14ac:dyDescent="0.2">
      <c r="A96" s="49" t="s">
        <v>140</v>
      </c>
      <c r="B96" s="50">
        <v>3.1</v>
      </c>
      <c r="C96" s="51">
        <f>B96*4</f>
        <v>12.4</v>
      </c>
      <c r="D96" s="51">
        <f>B96*2.5</f>
        <v>7.75</v>
      </c>
      <c r="E96" s="50">
        <f>B96*2</f>
        <v>6.2</v>
      </c>
      <c r="F96" s="50">
        <f>B96*3.5</f>
        <v>10.85</v>
      </c>
      <c r="G96" s="50">
        <f>B96*3</f>
        <v>9.3000000000000007</v>
      </c>
      <c r="I96" s="210" t="s">
        <v>168</v>
      </c>
      <c r="J96" s="210"/>
      <c r="K96" s="210"/>
      <c r="L96" s="133">
        <f>L94+L95-D89</f>
        <v>5978.0666666666675</v>
      </c>
      <c r="M96" s="134">
        <f>M94+M95</f>
        <v>5978.0666666666675</v>
      </c>
    </row>
    <row r="97" spans="1:7" ht="15.75" x14ac:dyDescent="0.25">
      <c r="A97" s="103" t="s">
        <v>143</v>
      </c>
      <c r="B97" s="104">
        <f t="shared" ref="B97:F97" si="27">B94+B95</f>
        <v>5.85</v>
      </c>
      <c r="C97" s="104">
        <f>C94+C95</f>
        <v>11.7</v>
      </c>
      <c r="D97" s="104">
        <f>D94+D95</f>
        <v>9.25</v>
      </c>
      <c r="E97" s="104">
        <f t="shared" si="27"/>
        <v>6.8</v>
      </c>
      <c r="F97" s="104">
        <f t="shared" si="27"/>
        <v>4.9000000000000004</v>
      </c>
      <c r="G97" s="104">
        <f>G94+G95</f>
        <v>10.199999999999999</v>
      </c>
    </row>
    <row r="98" spans="1:7" ht="15.75" x14ac:dyDescent="0.25">
      <c r="A98" s="105" t="s">
        <v>144</v>
      </c>
      <c r="B98" s="106">
        <f>B96</f>
        <v>3.1</v>
      </c>
      <c r="C98" s="106">
        <f>C96</f>
        <v>12.4</v>
      </c>
      <c r="D98" s="106">
        <f t="shared" ref="D98:G98" si="28">D96</f>
        <v>7.75</v>
      </c>
      <c r="E98" s="106">
        <f t="shared" si="28"/>
        <v>6.2</v>
      </c>
      <c r="F98" s="106">
        <f t="shared" si="28"/>
        <v>10.85</v>
      </c>
      <c r="G98" s="106">
        <f t="shared" si="28"/>
        <v>9.3000000000000007</v>
      </c>
    </row>
    <row r="99" spans="1:7" x14ac:dyDescent="0.2">
      <c r="A99" s="197" t="s">
        <v>79</v>
      </c>
      <c r="B99" s="197"/>
      <c r="C99" s="197"/>
      <c r="D99" s="197"/>
      <c r="E99" s="197"/>
      <c r="F99" s="197"/>
    </row>
    <row r="100" spans="1:7" x14ac:dyDescent="0.2">
      <c r="A100" s="197"/>
      <c r="B100" s="197"/>
      <c r="C100" s="197"/>
      <c r="D100" s="197"/>
      <c r="E100" s="197"/>
      <c r="F100" s="197"/>
    </row>
    <row r="101" spans="1:7" x14ac:dyDescent="0.2">
      <c r="A101" s="197"/>
      <c r="B101" s="197"/>
      <c r="C101" s="197"/>
      <c r="D101" s="197"/>
      <c r="E101" s="197"/>
      <c r="F101" s="197"/>
    </row>
    <row r="103" spans="1:7" ht="19.5" customHeight="1" x14ac:dyDescent="0.2">
      <c r="A103" s="198" t="s">
        <v>76</v>
      </c>
      <c r="B103" s="198"/>
      <c r="C103" s="198"/>
      <c r="D103" s="198" t="s">
        <v>77</v>
      </c>
      <c r="E103" s="198"/>
      <c r="F103" s="198"/>
    </row>
    <row r="104" spans="1:7" ht="34.5" customHeight="1" x14ac:dyDescent="0.2">
      <c r="A104" s="52"/>
      <c r="B104" s="89" t="s">
        <v>90</v>
      </c>
      <c r="C104" s="90"/>
      <c r="D104" s="52"/>
      <c r="E104" s="203" t="s">
        <v>90</v>
      </c>
      <c r="F104" s="204"/>
    </row>
    <row r="105" spans="1:7" ht="21.75" customHeight="1" x14ac:dyDescent="0.2">
      <c r="A105" s="82" t="s">
        <v>59</v>
      </c>
      <c r="B105" s="82" t="s">
        <v>133</v>
      </c>
      <c r="C105" s="82" t="s">
        <v>14</v>
      </c>
      <c r="D105" s="82" t="s">
        <v>65</v>
      </c>
      <c r="E105" s="82" t="s">
        <v>137</v>
      </c>
      <c r="F105" s="82" t="s">
        <v>14</v>
      </c>
    </row>
    <row r="106" spans="1:7" x14ac:dyDescent="0.2">
      <c r="A106" s="199">
        <f>H87</f>
        <v>11.417099440594471</v>
      </c>
      <c r="B106" s="84">
        <f>C97</f>
        <v>11.7</v>
      </c>
      <c r="C106" s="85">
        <f>B106/A106</f>
        <v>1.0247786717526215</v>
      </c>
      <c r="D106" s="200">
        <f>H88</f>
        <v>9.1965430441349199</v>
      </c>
      <c r="E106" s="84">
        <f>G98</f>
        <v>9.3000000000000007</v>
      </c>
      <c r="F106" s="85">
        <f>E106/D106</f>
        <v>1.0112495483757955</v>
      </c>
    </row>
    <row r="107" spans="1:7" ht="15.75" x14ac:dyDescent="0.2">
      <c r="A107" s="199"/>
      <c r="B107" s="82" t="s">
        <v>92</v>
      </c>
      <c r="C107" s="82" t="s">
        <v>14</v>
      </c>
      <c r="D107" s="201"/>
      <c r="E107" s="82" t="s">
        <v>149</v>
      </c>
      <c r="F107" s="82" t="s">
        <v>14</v>
      </c>
    </row>
    <row r="108" spans="1:7" x14ac:dyDescent="0.2">
      <c r="A108" s="199"/>
      <c r="B108" s="84">
        <f>G97</f>
        <v>10.199999999999999</v>
      </c>
      <c r="C108" s="85">
        <f>B108/A106</f>
        <v>0.8933967907586956</v>
      </c>
      <c r="D108" s="202"/>
      <c r="E108" s="84">
        <f>F98</f>
        <v>10.85</v>
      </c>
      <c r="F108" s="85">
        <f>E108/D106</f>
        <v>1.1797911397717613</v>
      </c>
    </row>
    <row r="114" spans="1:11" ht="15.75" x14ac:dyDescent="0.25">
      <c r="A114" s="205" t="s">
        <v>94</v>
      </c>
      <c r="B114" s="205"/>
      <c r="C114" s="205"/>
      <c r="D114" s="205"/>
      <c r="E114" s="205"/>
      <c r="G114" s="205" t="s">
        <v>94</v>
      </c>
      <c r="H114" s="205"/>
      <c r="I114" s="205"/>
      <c r="J114" s="205"/>
      <c r="K114" s="205"/>
    </row>
    <row r="115" spans="1:11" s="96" customFormat="1" ht="63" customHeight="1" x14ac:dyDescent="0.2">
      <c r="A115" s="91"/>
      <c r="B115" s="91" t="s">
        <v>97</v>
      </c>
      <c r="C115" s="98" t="s">
        <v>102</v>
      </c>
      <c r="D115" s="91" t="s">
        <v>102</v>
      </c>
      <c r="E115" s="91" t="s">
        <v>103</v>
      </c>
      <c r="G115" s="91"/>
      <c r="H115" s="91" t="s">
        <v>97</v>
      </c>
      <c r="I115" s="98" t="s">
        <v>112</v>
      </c>
      <c r="J115" s="91" t="s">
        <v>102</v>
      </c>
      <c r="K115" s="91" t="s">
        <v>103</v>
      </c>
    </row>
    <row r="116" spans="1:11" ht="15.75" x14ac:dyDescent="0.25">
      <c r="A116" s="49" t="s">
        <v>135</v>
      </c>
      <c r="B116" s="49">
        <v>38</v>
      </c>
      <c r="C116" s="97" t="str">
        <f>B105</f>
        <v xml:space="preserve"> OPÇÃO 1</v>
      </c>
      <c r="D116" s="50">
        <f>B94+B95</f>
        <v>5.85</v>
      </c>
      <c r="E116" s="94">
        <f>D116*20*4*2+D116*15.5*34*2</f>
        <v>7101.9</v>
      </c>
      <c r="G116" s="49" t="s">
        <v>135</v>
      </c>
      <c r="H116" s="49">
        <v>38</v>
      </c>
      <c r="I116" s="97" t="str">
        <f>B107</f>
        <v xml:space="preserve"> OPÇÃO 5</v>
      </c>
      <c r="J116" s="50">
        <f>B94</f>
        <v>3.4</v>
      </c>
      <c r="K116" s="94">
        <f>3*J116*15.5*34+3*J116*20*4</f>
        <v>6191.4</v>
      </c>
    </row>
    <row r="117" spans="1:11" x14ac:dyDescent="0.2">
      <c r="A117" s="49"/>
      <c r="B117" s="49"/>
      <c r="C117" s="95">
        <f>B106</f>
        <v>11.7</v>
      </c>
      <c r="D117" s="50">
        <f>D116</f>
        <v>5.85</v>
      </c>
      <c r="E117" s="94">
        <f>2.5*D117*20*B117</f>
        <v>0</v>
      </c>
      <c r="G117" s="49"/>
      <c r="H117" s="49"/>
      <c r="I117" s="95">
        <f>G97</f>
        <v>10.199999999999999</v>
      </c>
      <c r="J117" s="94">
        <f>J116</f>
        <v>3.4</v>
      </c>
      <c r="K117" s="94">
        <f>2*J117*20*H117</f>
        <v>0</v>
      </c>
    </row>
    <row r="118" spans="1:11" ht="15.75" x14ac:dyDescent="0.25">
      <c r="A118" s="92" t="s">
        <v>96</v>
      </c>
      <c r="B118" s="92">
        <f>SUM(B116:B117)</f>
        <v>38</v>
      </c>
      <c r="C118" s="88"/>
      <c r="D118" s="93"/>
      <c r="E118" s="93">
        <f>SUM(E116:E117)</f>
        <v>7101.9</v>
      </c>
      <c r="G118" s="92" t="s">
        <v>96</v>
      </c>
      <c r="H118" s="92">
        <f>SUM(H116:H117)</f>
        <v>38</v>
      </c>
      <c r="I118" s="88"/>
      <c r="J118" s="93"/>
      <c r="K118" s="93">
        <f>SUM(K116:K117)</f>
        <v>6191.4</v>
      </c>
    </row>
    <row r="119" spans="1:11" ht="15.75" x14ac:dyDescent="0.25">
      <c r="A119" s="49" t="s">
        <v>136</v>
      </c>
      <c r="B119" s="49">
        <v>67</v>
      </c>
      <c r="C119" s="97" t="str">
        <f>E105</f>
        <v>OPÇÃO 5</v>
      </c>
      <c r="D119" s="50">
        <f>B96</f>
        <v>3.1</v>
      </c>
      <c r="E119" s="94">
        <f>D119*3*15.5*52+4*3*20*D119</f>
        <v>8239.7999999999993</v>
      </c>
      <c r="G119" s="49" t="s">
        <v>136</v>
      </c>
      <c r="H119" s="49">
        <v>67</v>
      </c>
      <c r="I119" s="97" t="str">
        <f>E107</f>
        <v xml:space="preserve"> OPÇÃO 4</v>
      </c>
      <c r="J119" s="50">
        <f>B96</f>
        <v>3.1</v>
      </c>
      <c r="K119" s="94">
        <f>J119*3.5*15.5*52+J119*3.5*20*15</f>
        <v>12000.099999999999</v>
      </c>
    </row>
    <row r="120" spans="1:11" x14ac:dyDescent="0.2">
      <c r="A120" s="49"/>
      <c r="B120" s="49"/>
      <c r="C120" s="95">
        <f>E106</f>
        <v>9.3000000000000007</v>
      </c>
      <c r="D120" s="50">
        <f>D119</f>
        <v>3.1</v>
      </c>
      <c r="E120" s="94">
        <f>D120*2*20*B120</f>
        <v>0</v>
      </c>
      <c r="G120" s="49"/>
      <c r="H120" s="49"/>
      <c r="I120" s="95">
        <f>E108</f>
        <v>10.85</v>
      </c>
      <c r="J120" s="50">
        <f>J119</f>
        <v>3.1</v>
      </c>
      <c r="K120" s="94">
        <f>J120*2*20*H120</f>
        <v>0</v>
      </c>
    </row>
    <row r="121" spans="1:11" ht="15.75" x14ac:dyDescent="0.25">
      <c r="A121" s="92" t="s">
        <v>101</v>
      </c>
      <c r="B121" s="92">
        <f>SUM(B119:B120)</f>
        <v>67</v>
      </c>
      <c r="C121" s="49"/>
      <c r="D121" s="93"/>
      <c r="E121" s="93">
        <f>SUM(E119:E120)</f>
        <v>8239.7999999999993</v>
      </c>
      <c r="G121" s="92" t="s">
        <v>101</v>
      </c>
      <c r="H121" s="92">
        <f>SUM(H119:H120)</f>
        <v>67</v>
      </c>
      <c r="I121" s="49"/>
      <c r="J121" s="93"/>
      <c r="K121" s="93">
        <f>SUM(K119:K120)</f>
        <v>12000.099999999999</v>
      </c>
    </row>
    <row r="123" spans="1:11" ht="15.75" x14ac:dyDescent="0.25">
      <c r="A123" s="205" t="s">
        <v>153</v>
      </c>
      <c r="B123" s="205"/>
      <c r="C123" s="205"/>
      <c r="D123" s="205"/>
      <c r="E123" s="205"/>
    </row>
    <row r="124" spans="1:11" ht="31.5" x14ac:dyDescent="0.2">
      <c r="A124" s="91"/>
      <c r="B124" s="91" t="s">
        <v>97</v>
      </c>
      <c r="C124" s="86" t="s">
        <v>107</v>
      </c>
      <c r="D124" s="91" t="s">
        <v>102</v>
      </c>
      <c r="E124" s="91" t="s">
        <v>103</v>
      </c>
    </row>
    <row r="125" spans="1:11" x14ac:dyDescent="0.2">
      <c r="A125" s="49" t="s">
        <v>135</v>
      </c>
      <c r="B125" s="49">
        <v>38</v>
      </c>
      <c r="C125" s="206">
        <f>D97</f>
        <v>9.25</v>
      </c>
      <c r="D125" s="94">
        <f>B94+B95/2</f>
        <v>4.625</v>
      </c>
      <c r="E125" s="94">
        <f>D125*2*34*15.5+D125*2*4*20</f>
        <v>5614.75</v>
      </c>
    </row>
    <row r="126" spans="1:11" x14ac:dyDescent="0.2">
      <c r="A126" s="49"/>
      <c r="B126" s="49"/>
      <c r="C126" s="207"/>
      <c r="D126" s="94"/>
      <c r="E126" s="94">
        <f>2*D126*20*B126</f>
        <v>0</v>
      </c>
    </row>
    <row r="127" spans="1:11" ht="15.75" x14ac:dyDescent="0.25">
      <c r="A127" s="92" t="s">
        <v>96</v>
      </c>
      <c r="B127" s="92">
        <f>SUM(B125:B126)</f>
        <v>38</v>
      </c>
      <c r="C127" s="107" t="s">
        <v>151</v>
      </c>
      <c r="D127" s="93"/>
      <c r="E127" s="93">
        <f>SUM(E125:E126)</f>
        <v>5614.75</v>
      </c>
    </row>
    <row r="128" spans="1:11" x14ac:dyDescent="0.2">
      <c r="A128" s="49" t="s">
        <v>136</v>
      </c>
      <c r="B128" s="49">
        <v>67</v>
      </c>
      <c r="C128" s="206">
        <f>E98</f>
        <v>6.2</v>
      </c>
      <c r="D128" s="50">
        <f>B96</f>
        <v>3.1</v>
      </c>
      <c r="E128" s="94">
        <f>D128*2*15.5*52+D128*2*20*15</f>
        <v>6857.2000000000007</v>
      </c>
    </row>
    <row r="129" spans="1:8" x14ac:dyDescent="0.2">
      <c r="A129" s="49"/>
      <c r="B129" s="49"/>
      <c r="C129" s="207"/>
      <c r="D129" s="94"/>
      <c r="E129" s="94">
        <f>D129*2*20*B129</f>
        <v>0</v>
      </c>
    </row>
    <row r="130" spans="1:8" ht="15.75" x14ac:dyDescent="0.25">
      <c r="A130" s="92" t="s">
        <v>101</v>
      </c>
      <c r="B130" s="92">
        <f>SUM(B128:B129)</f>
        <v>67</v>
      </c>
      <c r="C130" s="49"/>
      <c r="D130" s="93"/>
      <c r="E130" s="93">
        <f>SUM(E128:E129)</f>
        <v>6857.2000000000007</v>
      </c>
    </row>
    <row r="133" spans="1:8" ht="52.5" customHeight="1" x14ac:dyDescent="0.2">
      <c r="A133" s="208" t="s">
        <v>138</v>
      </c>
      <c r="B133" s="208"/>
      <c r="D133" s="208" t="s">
        <v>164</v>
      </c>
      <c r="E133" s="208"/>
    </row>
    <row r="134" spans="1:8" ht="15.75" x14ac:dyDescent="0.2">
      <c r="A134" s="91"/>
      <c r="B134" s="91" t="s">
        <v>104</v>
      </c>
      <c r="D134" s="91"/>
      <c r="E134" s="91" t="s">
        <v>104</v>
      </c>
    </row>
    <row r="135" spans="1:8" x14ac:dyDescent="0.2">
      <c r="A135" s="49" t="s">
        <v>135</v>
      </c>
      <c r="B135" s="94">
        <f>E116-E125</f>
        <v>1487.1499999999996</v>
      </c>
      <c r="D135" s="49" t="s">
        <v>98</v>
      </c>
      <c r="E135" s="94">
        <f>E125-K116</f>
        <v>-576.64999999999964</v>
      </c>
    </row>
    <row r="136" spans="1:8" x14ac:dyDescent="0.2">
      <c r="A136" s="49"/>
      <c r="B136" s="94">
        <f>E126-E117</f>
        <v>0</v>
      </c>
      <c r="D136" s="49" t="s">
        <v>95</v>
      </c>
      <c r="E136" s="94">
        <f>E126-K117</f>
        <v>0</v>
      </c>
    </row>
    <row r="137" spans="1:8" ht="15.75" x14ac:dyDescent="0.25">
      <c r="A137" s="92" t="s">
        <v>96</v>
      </c>
      <c r="B137" s="93">
        <f>SUM(B135:B136)</f>
        <v>1487.1499999999996</v>
      </c>
      <c r="D137" s="92" t="s">
        <v>96</v>
      </c>
      <c r="E137" s="93">
        <f>SUM(E135:E136)</f>
        <v>-576.64999999999964</v>
      </c>
    </row>
    <row r="138" spans="1:8" x14ac:dyDescent="0.2">
      <c r="A138" s="49" t="s">
        <v>136</v>
      </c>
      <c r="B138" s="94">
        <f>E119-E128</f>
        <v>1382.5999999999985</v>
      </c>
      <c r="D138" s="49" t="s">
        <v>99</v>
      </c>
      <c r="E138" s="94">
        <f>E128-K119</f>
        <v>-5142.8999999999978</v>
      </c>
    </row>
    <row r="139" spans="1:8" x14ac:dyDescent="0.2">
      <c r="A139" s="49"/>
      <c r="B139" s="94">
        <f>E129-E120</f>
        <v>0</v>
      </c>
      <c r="D139" s="49" t="s">
        <v>100</v>
      </c>
      <c r="E139" s="94">
        <f>E129-K120</f>
        <v>0</v>
      </c>
    </row>
    <row r="140" spans="1:8" ht="15.75" x14ac:dyDescent="0.25">
      <c r="A140" s="92" t="s">
        <v>101</v>
      </c>
      <c r="B140" s="93">
        <f>SUM(B138:B139)</f>
        <v>1382.5999999999985</v>
      </c>
      <c r="D140" s="92" t="s">
        <v>101</v>
      </c>
      <c r="E140" s="93">
        <f>SUM(E138:E139)</f>
        <v>-5142.8999999999978</v>
      </c>
    </row>
    <row r="143" spans="1:8" s="96" customFormat="1" ht="39.75" customHeight="1" x14ac:dyDescent="0.2">
      <c r="A143" s="208" t="s">
        <v>110</v>
      </c>
      <c r="B143" s="208"/>
      <c r="D143" s="208" t="s">
        <v>111</v>
      </c>
      <c r="E143" s="208"/>
      <c r="G143" s="208" t="s">
        <v>152</v>
      </c>
      <c r="H143" s="208"/>
    </row>
    <row r="144" spans="1:8" ht="15.75" x14ac:dyDescent="0.25">
      <c r="A144" s="91"/>
      <c r="B144" s="91" t="s">
        <v>104</v>
      </c>
      <c r="C144" s="4"/>
      <c r="D144" s="91"/>
      <c r="E144" s="91" t="s">
        <v>104</v>
      </c>
      <c r="G144" s="91"/>
      <c r="H144" s="91" t="s">
        <v>104</v>
      </c>
    </row>
    <row r="145" spans="1:9" ht="15.75" x14ac:dyDescent="0.25">
      <c r="A145" s="108" t="s">
        <v>106</v>
      </c>
      <c r="B145" s="109">
        <f>E116-E125</f>
        <v>1487.1499999999996</v>
      </c>
      <c r="C145" s="110" t="s">
        <v>155</v>
      </c>
      <c r="D145" s="92" t="s">
        <v>106</v>
      </c>
      <c r="E145" s="93">
        <f>K116-D87</f>
        <v>493.79166666666606</v>
      </c>
      <c r="G145" s="92" t="s">
        <v>106</v>
      </c>
      <c r="H145" s="93">
        <f>E125-D87</f>
        <v>-82.858333333333576</v>
      </c>
    </row>
    <row r="146" spans="1:9" ht="15.75" x14ac:dyDescent="0.25">
      <c r="A146" s="92" t="s">
        <v>105</v>
      </c>
      <c r="B146" s="93">
        <f>E119-D88</f>
        <v>5956.375</v>
      </c>
      <c r="D146" s="92" t="s">
        <v>105</v>
      </c>
      <c r="E146" s="93">
        <f>K119-D88</f>
        <v>9716.6749999999993</v>
      </c>
      <c r="G146" s="108" t="s">
        <v>105</v>
      </c>
      <c r="H146" s="109">
        <f>E128-D88</f>
        <v>4573.7750000000015</v>
      </c>
      <c r="I146" s="110" t="s">
        <v>154</v>
      </c>
    </row>
  </sheetData>
  <mergeCells count="19">
    <mergeCell ref="A133:B133"/>
    <mergeCell ref="D133:E133"/>
    <mergeCell ref="I96:K96"/>
    <mergeCell ref="A143:B143"/>
    <mergeCell ref="D143:E143"/>
    <mergeCell ref="G143:H143"/>
    <mergeCell ref="C125:C126"/>
    <mergeCell ref="E104:F104"/>
    <mergeCell ref="A106:A108"/>
    <mergeCell ref="D106:D108"/>
    <mergeCell ref="A114:E114"/>
    <mergeCell ref="G114:K114"/>
    <mergeCell ref="A123:E123"/>
    <mergeCell ref="C128:C129"/>
    <mergeCell ref="A1:H2"/>
    <mergeCell ref="A91:G91"/>
    <mergeCell ref="A99:F101"/>
    <mergeCell ref="A103:C103"/>
    <mergeCell ref="D103:F103"/>
  </mergeCells>
  <pageMargins left="0.511811024" right="0.511811024" top="0.78740157499999996" bottom="0.78740157499999996" header="0.31496062000000002" footer="0.31496062000000002"/>
  <pageSetup paperSize="9" scale="31" orientation="portrait" r:id="rId1"/>
  <rowBreaks count="1" manualBreakCount="1">
    <brk id="90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7"/>
  <sheetViews>
    <sheetView showGridLines="0" view="pageBreakPreview" zoomScaleNormal="100" zoomScaleSheetLayoutView="100" workbookViewId="0">
      <pane ySplit="3" topLeftCell="A4" activePane="bottomLeft" state="frozen"/>
      <selection pane="bottomLeft" activeCell="G159" sqref="G159"/>
    </sheetView>
  </sheetViews>
  <sheetFormatPr defaultColWidth="9.140625" defaultRowHeight="15" x14ac:dyDescent="0.2"/>
  <cols>
    <col min="1" max="1" width="39.7109375" style="1" customWidth="1"/>
    <col min="2" max="2" width="21.28515625" style="1" customWidth="1"/>
    <col min="3" max="3" width="18.140625" style="1" customWidth="1"/>
    <col min="4" max="4" width="38.85546875" style="1" customWidth="1"/>
    <col min="5" max="5" width="25.140625" style="1" customWidth="1"/>
    <col min="6" max="6" width="25.42578125" style="1" customWidth="1"/>
    <col min="7" max="7" width="37.140625" style="1" customWidth="1"/>
    <col min="8" max="8" width="16.42578125" style="1" customWidth="1"/>
    <col min="9" max="9" width="25.140625" style="1" customWidth="1"/>
    <col min="10" max="10" width="16.85546875" style="1" customWidth="1"/>
    <col min="11" max="11" width="17.5703125" style="1" customWidth="1"/>
    <col min="12" max="16384" width="9.140625" style="1"/>
  </cols>
  <sheetData>
    <row r="1" spans="1:9" ht="15" customHeight="1" x14ac:dyDescent="0.2">
      <c r="A1" s="172" t="s">
        <v>67</v>
      </c>
      <c r="B1" s="172"/>
      <c r="C1" s="172"/>
      <c r="D1" s="172"/>
      <c r="E1" s="172"/>
      <c r="F1" s="172"/>
      <c r="G1" s="172"/>
      <c r="H1" s="172"/>
    </row>
    <row r="2" spans="1:9" ht="15" customHeight="1" x14ac:dyDescent="0.2">
      <c r="A2" s="172"/>
      <c r="B2" s="172"/>
      <c r="C2" s="172"/>
      <c r="D2" s="172"/>
      <c r="E2" s="172"/>
      <c r="F2" s="172"/>
      <c r="G2" s="172"/>
      <c r="H2" s="172"/>
    </row>
    <row r="3" spans="1:9" ht="72.75" customHeight="1" x14ac:dyDescent="0.2">
      <c r="A3" s="22" t="s">
        <v>6</v>
      </c>
      <c r="B3" s="22" t="s">
        <v>20</v>
      </c>
      <c r="C3" s="22" t="s">
        <v>56</v>
      </c>
      <c r="D3" s="22" t="s">
        <v>12</v>
      </c>
      <c r="E3" s="22" t="s">
        <v>58</v>
      </c>
      <c r="F3" s="22" t="s">
        <v>57</v>
      </c>
      <c r="G3" s="22" t="s">
        <v>70</v>
      </c>
      <c r="H3" s="22" t="s">
        <v>66</v>
      </c>
    </row>
    <row r="4" spans="1:9" ht="15.75" x14ac:dyDescent="0.2">
      <c r="A4" s="37"/>
      <c r="B4" s="37"/>
      <c r="C4" s="37"/>
      <c r="D4" s="39" t="s">
        <v>3</v>
      </c>
      <c r="E4" s="39"/>
      <c r="F4" s="39"/>
      <c r="G4" s="37"/>
      <c r="H4" s="38"/>
    </row>
    <row r="5" spans="1:9" ht="15.75" x14ac:dyDescent="0.2">
      <c r="A5" s="7" t="s">
        <v>8</v>
      </c>
      <c r="B5" s="5"/>
      <c r="C5" s="5">
        <v>123</v>
      </c>
      <c r="D5" s="29">
        <v>21072.78</v>
      </c>
      <c r="E5" s="29">
        <v>15726.79</v>
      </c>
      <c r="F5" s="29">
        <v>18340.580000000002</v>
      </c>
      <c r="G5" s="10">
        <v>22</v>
      </c>
      <c r="H5" s="6">
        <f>D5/C5/G5</f>
        <v>7.7874279379157425</v>
      </c>
    </row>
    <row r="6" spans="1:9" ht="15.75" x14ac:dyDescent="0.2">
      <c r="A6" s="7" t="s">
        <v>9</v>
      </c>
      <c r="B6" s="5"/>
      <c r="C6" s="5">
        <v>333</v>
      </c>
      <c r="D6" s="29">
        <v>46432.06</v>
      </c>
      <c r="E6" s="29">
        <v>27970.65</v>
      </c>
      <c r="F6" s="29">
        <v>32619.37</v>
      </c>
      <c r="G6" s="10">
        <v>22</v>
      </c>
      <c r="H6" s="6">
        <f t="shared" ref="H6:H12" si="0">D6/C6/G6</f>
        <v>6.3379825279825273</v>
      </c>
    </row>
    <row r="7" spans="1:9" ht="15.75" x14ac:dyDescent="0.2">
      <c r="A7" s="7" t="s">
        <v>54</v>
      </c>
      <c r="B7" s="5"/>
      <c r="C7" s="5">
        <v>27</v>
      </c>
      <c r="D7" s="29">
        <v>3996.54</v>
      </c>
      <c r="E7" s="29">
        <v>1414.2</v>
      </c>
      <c r="F7" s="29">
        <v>1593.52</v>
      </c>
      <c r="G7" s="10">
        <v>22</v>
      </c>
      <c r="H7" s="6">
        <f t="shared" si="0"/>
        <v>6.7281818181818185</v>
      </c>
    </row>
    <row r="8" spans="1:9" ht="15.75" x14ac:dyDescent="0.2">
      <c r="A8" s="41" t="s">
        <v>61</v>
      </c>
      <c r="B8" s="42"/>
      <c r="C8" s="42">
        <f>SUM(C5:C7)</f>
        <v>483</v>
      </c>
      <c r="D8" s="43">
        <f>SUM(D5:D7)</f>
        <v>71501.37999999999</v>
      </c>
      <c r="E8" s="43">
        <f t="shared" ref="E8:F8" si="1">SUM(E5:E7)</f>
        <v>45111.64</v>
      </c>
      <c r="F8" s="43">
        <f t="shared" si="1"/>
        <v>52553.469999999994</v>
      </c>
      <c r="G8" s="44">
        <v>22</v>
      </c>
      <c r="H8" s="45">
        <f t="shared" si="0"/>
        <v>6.7289083380387718</v>
      </c>
    </row>
    <row r="9" spans="1:9" ht="15.75" x14ac:dyDescent="0.2">
      <c r="A9" s="7" t="s">
        <v>10</v>
      </c>
      <c r="B9" s="5"/>
      <c r="C9" s="5">
        <v>99</v>
      </c>
      <c r="D9" s="29">
        <v>9887.5</v>
      </c>
      <c r="E9" s="29">
        <v>6939.53</v>
      </c>
      <c r="F9" s="29">
        <v>7892.98</v>
      </c>
      <c r="G9" s="10">
        <v>22</v>
      </c>
      <c r="H9" s="6">
        <f t="shared" si="0"/>
        <v>4.5397153351698805</v>
      </c>
    </row>
    <row r="10" spans="1:9" ht="15.75" x14ac:dyDescent="0.2">
      <c r="A10" s="7" t="s">
        <v>11</v>
      </c>
      <c r="B10" s="5"/>
      <c r="C10" s="5">
        <v>85</v>
      </c>
      <c r="D10" s="29">
        <v>9241.58</v>
      </c>
      <c r="E10" s="29">
        <v>5295.92</v>
      </c>
      <c r="F10" s="29">
        <v>5999.92</v>
      </c>
      <c r="G10" s="10">
        <v>22</v>
      </c>
      <c r="H10" s="6">
        <f t="shared" si="0"/>
        <v>4.9420213903743315</v>
      </c>
    </row>
    <row r="11" spans="1:9" ht="15.75" x14ac:dyDescent="0.2">
      <c r="A11" s="40" t="s">
        <v>55</v>
      </c>
      <c r="B11" s="5"/>
      <c r="C11" s="5">
        <v>7</v>
      </c>
      <c r="D11" s="29">
        <v>1029.0999999999999</v>
      </c>
      <c r="E11" s="29">
        <v>357.3</v>
      </c>
      <c r="F11" s="29">
        <v>408.41</v>
      </c>
      <c r="G11" s="10">
        <v>22</v>
      </c>
      <c r="H11" s="6">
        <f t="shared" si="0"/>
        <v>6.6824675324675322</v>
      </c>
    </row>
    <row r="12" spans="1:9" ht="15.75" x14ac:dyDescent="0.2">
      <c r="A12" s="46" t="s">
        <v>62</v>
      </c>
      <c r="B12" s="42"/>
      <c r="C12" s="42">
        <f>SUM(C9:C11)</f>
        <v>191</v>
      </c>
      <c r="D12" s="43">
        <f>SUM(D9:D11)</f>
        <v>20158.18</v>
      </c>
      <c r="E12" s="43">
        <f t="shared" ref="E12:F12" si="2">SUM(E9:E11)</f>
        <v>12592.75</v>
      </c>
      <c r="F12" s="43">
        <f t="shared" si="2"/>
        <v>14301.31</v>
      </c>
      <c r="G12" s="44">
        <v>22</v>
      </c>
      <c r="H12" s="45">
        <f t="shared" si="0"/>
        <v>4.7972822465492619</v>
      </c>
    </row>
    <row r="13" spans="1:9" ht="15.75" x14ac:dyDescent="0.2">
      <c r="A13" s="36" t="str">
        <f>CONCATENATE("TOTAL ",D4)</f>
        <v>TOTAL JANEIRO</v>
      </c>
      <c r="B13" s="16">
        <f>B8+B12</f>
        <v>0</v>
      </c>
      <c r="C13" s="16">
        <f>C8+C12</f>
        <v>674</v>
      </c>
      <c r="D13" s="30">
        <f>D8+D12</f>
        <v>91659.56</v>
      </c>
      <c r="E13" s="30">
        <f t="shared" ref="E13:F13" si="3">E8+E12</f>
        <v>57704.39</v>
      </c>
      <c r="F13" s="30">
        <f t="shared" si="3"/>
        <v>66854.78</v>
      </c>
      <c r="G13" s="25">
        <v>22</v>
      </c>
      <c r="H13" s="24">
        <f>D13/C13/G13</f>
        <v>6.1815187483139997</v>
      </c>
    </row>
    <row r="14" spans="1:9" ht="15.75" x14ac:dyDescent="0.2">
      <c r="A14" s="37"/>
      <c r="B14" s="37"/>
      <c r="C14" s="37"/>
      <c r="D14" s="39" t="s">
        <v>4</v>
      </c>
      <c r="E14" s="39"/>
      <c r="F14" s="39"/>
      <c r="G14" s="37"/>
      <c r="H14" s="38"/>
    </row>
    <row r="15" spans="1:9" ht="15.75" x14ac:dyDescent="0.2">
      <c r="A15" s="7" t="s">
        <v>8</v>
      </c>
      <c r="B15" s="5"/>
      <c r="C15" s="5">
        <v>119</v>
      </c>
      <c r="D15" s="29">
        <v>17450.12</v>
      </c>
      <c r="E15" s="29">
        <v>12120.21</v>
      </c>
      <c r="F15" s="29">
        <v>13657.05</v>
      </c>
      <c r="G15" s="10">
        <v>20</v>
      </c>
      <c r="H15" s="6">
        <f>D15/G15/C15</f>
        <v>7.3319831932773107</v>
      </c>
      <c r="I15" s="32"/>
    </row>
    <row r="16" spans="1:9" ht="15.75" x14ac:dyDescent="0.2">
      <c r="A16" s="7" t="s">
        <v>9</v>
      </c>
      <c r="B16" s="5"/>
      <c r="C16" s="5">
        <v>335</v>
      </c>
      <c r="D16" s="29">
        <v>39699.910000000003</v>
      </c>
      <c r="E16" s="29">
        <v>21696.38</v>
      </c>
      <c r="F16" s="29">
        <v>24447.48</v>
      </c>
      <c r="G16" s="10">
        <v>20</v>
      </c>
      <c r="H16" s="6">
        <f t="shared" ref="H16:H21" si="4">D16/G16/C16</f>
        <v>5.9253597014925381</v>
      </c>
    </row>
    <row r="17" spans="1:8" ht="15.75" x14ac:dyDescent="0.2">
      <c r="A17" s="7" t="s">
        <v>54</v>
      </c>
      <c r="B17" s="5"/>
      <c r="C17" s="5">
        <v>27</v>
      </c>
      <c r="D17" s="29">
        <v>3691.92</v>
      </c>
      <c r="E17" s="29">
        <v>1023.05</v>
      </c>
      <c r="F17" s="29">
        <v>1152.77</v>
      </c>
      <c r="G17" s="10">
        <v>20</v>
      </c>
      <c r="H17" s="6">
        <f t="shared" si="4"/>
        <v>6.8368888888888888</v>
      </c>
    </row>
    <row r="18" spans="1:8" ht="15.75" x14ac:dyDescent="0.2">
      <c r="A18" s="41" t="s">
        <v>61</v>
      </c>
      <c r="B18" s="42"/>
      <c r="C18" s="42">
        <f>SUM(C15:C17)</f>
        <v>481</v>
      </c>
      <c r="D18" s="43">
        <f>SUM(D15:D17)</f>
        <v>60841.95</v>
      </c>
      <c r="E18" s="43">
        <f t="shared" ref="E18:F18" si="5">SUM(E15:E17)</f>
        <v>34839.64</v>
      </c>
      <c r="F18" s="43">
        <f t="shared" si="5"/>
        <v>39257.299999999996</v>
      </c>
      <c r="G18" s="44">
        <v>20</v>
      </c>
      <c r="H18" s="6">
        <f t="shared" ref="H18" si="6">D18/C18/G18</f>
        <v>6.3245270270270266</v>
      </c>
    </row>
    <row r="19" spans="1:8" ht="15.75" x14ac:dyDescent="0.2">
      <c r="A19" s="7" t="s">
        <v>10</v>
      </c>
      <c r="B19" s="5"/>
      <c r="C19" s="5">
        <v>94</v>
      </c>
      <c r="D19" s="29">
        <v>8798.2999999999993</v>
      </c>
      <c r="E19" s="29">
        <v>5929.53</v>
      </c>
      <c r="F19" s="29">
        <v>6744.73</v>
      </c>
      <c r="G19" s="10">
        <v>20</v>
      </c>
      <c r="H19" s="6">
        <f t="shared" si="4"/>
        <v>4.6799468085106382</v>
      </c>
    </row>
    <row r="20" spans="1:8" ht="15.75" x14ac:dyDescent="0.2">
      <c r="A20" s="7" t="s">
        <v>11</v>
      </c>
      <c r="B20" s="5"/>
      <c r="C20" s="5">
        <v>83</v>
      </c>
      <c r="D20" s="29">
        <v>8556.2199999999993</v>
      </c>
      <c r="E20" s="29">
        <v>4525.45</v>
      </c>
      <c r="F20" s="29">
        <v>5128.05</v>
      </c>
      <c r="G20" s="10">
        <v>20</v>
      </c>
      <c r="H20" s="6">
        <f t="shared" si="4"/>
        <v>5.1543493975903614</v>
      </c>
    </row>
    <row r="21" spans="1:8" ht="15.75" x14ac:dyDescent="0.2">
      <c r="A21" s="40" t="s">
        <v>55</v>
      </c>
      <c r="B21" s="5"/>
      <c r="C21" s="5">
        <v>6</v>
      </c>
      <c r="D21" s="29">
        <v>582.1</v>
      </c>
      <c r="E21" s="29">
        <v>142.97999999999999</v>
      </c>
      <c r="F21" s="29">
        <v>163.57</v>
      </c>
      <c r="G21" s="10">
        <v>20</v>
      </c>
      <c r="H21" s="6">
        <f t="shared" si="4"/>
        <v>4.8508333333333331</v>
      </c>
    </row>
    <row r="22" spans="1:8" ht="15.75" x14ac:dyDescent="0.2">
      <c r="A22" s="46" t="s">
        <v>62</v>
      </c>
      <c r="B22" s="42"/>
      <c r="C22" s="42">
        <f>SUM(C19:C21)</f>
        <v>183</v>
      </c>
      <c r="D22" s="43">
        <f>SUM(D19:D21)</f>
        <v>17936.619999999995</v>
      </c>
      <c r="E22" s="43">
        <f t="shared" ref="E22:F22" si="7">SUM(E19:E21)</f>
        <v>10597.96</v>
      </c>
      <c r="F22" s="43">
        <f t="shared" si="7"/>
        <v>12036.349999999999</v>
      </c>
      <c r="G22" s="44">
        <v>20</v>
      </c>
      <c r="H22" s="45">
        <f t="shared" ref="H22" si="8">D22/C22/G22</f>
        <v>4.9007158469945349</v>
      </c>
    </row>
    <row r="23" spans="1:8" ht="15.75" x14ac:dyDescent="0.2">
      <c r="A23" s="36" t="str">
        <f>CONCATENATE("TOTAL ",D14)</f>
        <v>TOTAL FEVEREIRO</v>
      </c>
      <c r="B23" s="16">
        <f>B18+B22</f>
        <v>0</v>
      </c>
      <c r="C23" s="16">
        <f>C18+C22</f>
        <v>664</v>
      </c>
      <c r="D23" s="30">
        <f>D18+D22</f>
        <v>78778.569999999992</v>
      </c>
      <c r="E23" s="30">
        <f t="shared" ref="E23:F23" si="9">E18+E22</f>
        <v>45437.599999999999</v>
      </c>
      <c r="F23" s="30">
        <f t="shared" si="9"/>
        <v>51293.649999999994</v>
      </c>
      <c r="G23" s="25">
        <v>20</v>
      </c>
      <c r="H23" s="24">
        <f>D23/G23/C23</f>
        <v>5.9321212349397587</v>
      </c>
    </row>
    <row r="24" spans="1:8" ht="15.75" x14ac:dyDescent="0.2">
      <c r="A24" s="37"/>
      <c r="B24" s="37"/>
      <c r="C24" s="37"/>
      <c r="D24" s="39" t="s">
        <v>5</v>
      </c>
      <c r="E24" s="39"/>
      <c r="F24" s="39"/>
      <c r="G24" s="37"/>
      <c r="H24" s="38"/>
    </row>
    <row r="25" spans="1:8" ht="15.75" x14ac:dyDescent="0.2">
      <c r="A25" s="7" t="s">
        <v>8</v>
      </c>
      <c r="B25" s="5"/>
      <c r="C25" s="5">
        <v>130</v>
      </c>
      <c r="D25" s="6">
        <v>15279.66</v>
      </c>
      <c r="E25" s="6">
        <v>9636.9500000000007</v>
      </c>
      <c r="F25" s="6">
        <v>10858.92</v>
      </c>
      <c r="G25" s="10">
        <v>18</v>
      </c>
      <c r="H25" s="6">
        <f>(D25/C25)/G25</f>
        <v>6.5297692307692303</v>
      </c>
    </row>
    <row r="26" spans="1:8" ht="15.75" x14ac:dyDescent="0.2">
      <c r="A26" s="7" t="s">
        <v>9</v>
      </c>
      <c r="B26" s="5"/>
      <c r="C26" s="5">
        <v>336</v>
      </c>
      <c r="D26" s="6">
        <v>35610.65</v>
      </c>
      <c r="E26" s="6">
        <v>16629.560000000001</v>
      </c>
      <c r="F26" s="6">
        <v>18738.189999999999</v>
      </c>
      <c r="G26" s="10">
        <v>18</v>
      </c>
      <c r="H26" s="6">
        <f>(D26/C26)/G26</f>
        <v>5.8880042989417989</v>
      </c>
    </row>
    <row r="27" spans="1:8" ht="15.75" x14ac:dyDescent="0.2">
      <c r="A27" s="7" t="s">
        <v>54</v>
      </c>
      <c r="B27" s="5"/>
      <c r="C27" s="5">
        <v>24</v>
      </c>
      <c r="D27" s="29">
        <v>2901.38</v>
      </c>
      <c r="E27" s="29">
        <v>667.96</v>
      </c>
      <c r="F27" s="29">
        <v>752.66</v>
      </c>
      <c r="G27" s="10">
        <v>18</v>
      </c>
      <c r="H27" s="6">
        <f t="shared" ref="H27:H30" si="10">(D27/C27)/G27</f>
        <v>6.7161574074074073</v>
      </c>
    </row>
    <row r="28" spans="1:8" ht="15.75" x14ac:dyDescent="0.2">
      <c r="A28" s="41" t="s">
        <v>61</v>
      </c>
      <c r="B28" s="42"/>
      <c r="C28" s="42">
        <f>SUM(C25:C27)</f>
        <v>490</v>
      </c>
      <c r="D28" s="43">
        <f>SUM(D25:D27)</f>
        <v>53791.689999999995</v>
      </c>
      <c r="E28" s="43">
        <f t="shared" ref="E28:F28" si="11">SUM(E25:E27)</f>
        <v>26934.47</v>
      </c>
      <c r="F28" s="43">
        <f t="shared" si="11"/>
        <v>30349.77</v>
      </c>
      <c r="G28" s="44">
        <v>18</v>
      </c>
      <c r="H28" s="6">
        <f t="shared" ref="H28" si="12">D28/C28/G28</f>
        <v>6.0988310657596365</v>
      </c>
    </row>
    <row r="29" spans="1:8" ht="15.75" x14ac:dyDescent="0.2">
      <c r="A29" s="7" t="s">
        <v>10</v>
      </c>
      <c r="B29" s="5"/>
      <c r="C29" s="5">
        <v>90</v>
      </c>
      <c r="D29" s="6">
        <v>7882.1</v>
      </c>
      <c r="E29" s="6">
        <v>4917.1499999999996</v>
      </c>
      <c r="F29" s="6">
        <v>5595.36</v>
      </c>
      <c r="G29" s="10">
        <v>18</v>
      </c>
      <c r="H29" s="6">
        <f t="shared" si="10"/>
        <v>4.8654938271604946</v>
      </c>
    </row>
    <row r="30" spans="1:8" ht="15.75" x14ac:dyDescent="0.2">
      <c r="A30" s="7" t="s">
        <v>11</v>
      </c>
      <c r="B30" s="5"/>
      <c r="C30" s="5">
        <v>79</v>
      </c>
      <c r="D30" s="6">
        <v>7492.96</v>
      </c>
      <c r="E30" s="6">
        <v>3779.73</v>
      </c>
      <c r="F30" s="6">
        <v>4283.22</v>
      </c>
      <c r="G30" s="10">
        <v>18</v>
      </c>
      <c r="H30" s="6">
        <f t="shared" si="10"/>
        <v>5.2693108298171589</v>
      </c>
    </row>
    <row r="31" spans="1:8" ht="15.75" x14ac:dyDescent="0.2">
      <c r="A31" s="40" t="s">
        <v>55</v>
      </c>
      <c r="B31" s="5"/>
      <c r="C31" s="5">
        <v>5</v>
      </c>
      <c r="D31" s="29">
        <v>305.60000000000002</v>
      </c>
      <c r="E31" s="29">
        <v>30.08</v>
      </c>
      <c r="F31" s="29">
        <v>34.67</v>
      </c>
      <c r="G31" s="10">
        <v>18</v>
      </c>
      <c r="H31" s="6">
        <f>(D31/C31)/G31</f>
        <v>3.3955555555555557</v>
      </c>
    </row>
    <row r="32" spans="1:8" ht="15.75" x14ac:dyDescent="0.2">
      <c r="A32" s="46" t="s">
        <v>62</v>
      </c>
      <c r="B32" s="42"/>
      <c r="C32" s="42">
        <f>SUM(C29:C31)</f>
        <v>174</v>
      </c>
      <c r="D32" s="43">
        <f>SUM(D29:D31)</f>
        <v>15680.660000000002</v>
      </c>
      <c r="E32" s="43">
        <f t="shared" ref="E32:F32" si="13">SUM(E29:E31)</f>
        <v>8726.9599999999991</v>
      </c>
      <c r="F32" s="43">
        <f t="shared" si="13"/>
        <v>9913.25</v>
      </c>
      <c r="G32" s="44">
        <v>18</v>
      </c>
      <c r="H32" s="45">
        <f>D32/C32/G32</f>
        <v>5.0065964240102172</v>
      </c>
    </row>
    <row r="33" spans="1:10" ht="15.75" x14ac:dyDescent="0.2">
      <c r="A33" s="36" t="str">
        <f>CONCATENATE("TOTAL ",D24)</f>
        <v>TOTAL MARÇO</v>
      </c>
      <c r="B33" s="16">
        <f>B28+B32</f>
        <v>0</v>
      </c>
      <c r="C33" s="16">
        <f>C28+C32</f>
        <v>664</v>
      </c>
      <c r="D33" s="30">
        <f>D28+D32</f>
        <v>69472.349999999991</v>
      </c>
      <c r="E33" s="30">
        <f>E28+E32</f>
        <v>35661.43</v>
      </c>
      <c r="F33" s="30">
        <f>F28+F32</f>
        <v>40263.020000000004</v>
      </c>
      <c r="G33" s="25">
        <v>18</v>
      </c>
      <c r="H33" s="24">
        <f>(D33/C33)/G33</f>
        <v>5.8126129518072283</v>
      </c>
    </row>
    <row r="34" spans="1:10" ht="15.75" x14ac:dyDescent="0.2">
      <c r="A34" s="37"/>
      <c r="B34" s="37"/>
      <c r="C34" s="37"/>
      <c r="D34" s="39" t="s">
        <v>16</v>
      </c>
      <c r="E34" s="39"/>
      <c r="F34" s="39"/>
      <c r="G34" s="37"/>
      <c r="H34" s="38"/>
    </row>
    <row r="35" spans="1:10" ht="15.75" x14ac:dyDescent="0.2">
      <c r="A35" s="7" t="s">
        <v>8</v>
      </c>
      <c r="B35" s="5"/>
      <c r="C35" s="5">
        <v>133</v>
      </c>
      <c r="D35" s="6">
        <v>16884.02</v>
      </c>
      <c r="E35" s="6">
        <v>11044.01</v>
      </c>
      <c r="F35" s="6">
        <v>12444.4</v>
      </c>
      <c r="G35" s="10">
        <v>18</v>
      </c>
      <c r="H35" s="6">
        <f>(D35/C35)/G35</f>
        <v>7.0526399331662493</v>
      </c>
    </row>
    <row r="36" spans="1:10" ht="15.75" x14ac:dyDescent="0.25">
      <c r="A36" s="7" t="s">
        <v>9</v>
      </c>
      <c r="B36" s="5"/>
      <c r="C36" s="5">
        <v>320</v>
      </c>
      <c r="D36" s="6">
        <v>37443.97</v>
      </c>
      <c r="E36" s="6">
        <v>18088.7</v>
      </c>
      <c r="F36" s="6">
        <v>20382.34</v>
      </c>
      <c r="G36" s="10">
        <v>18</v>
      </c>
      <c r="H36" s="6">
        <f t="shared" ref="H36:H41" si="14">(D36/C36)/G36</f>
        <v>6.5006892361111106</v>
      </c>
      <c r="I36" s="4"/>
    </row>
    <row r="37" spans="1:10" ht="15.75" x14ac:dyDescent="0.25">
      <c r="A37" s="7" t="s">
        <v>54</v>
      </c>
      <c r="B37" s="5"/>
      <c r="C37" s="5">
        <v>25</v>
      </c>
      <c r="D37" s="29">
        <v>2978.46</v>
      </c>
      <c r="E37" s="29">
        <v>612.94000000000005</v>
      </c>
      <c r="F37" s="29">
        <v>714.82</v>
      </c>
      <c r="G37" s="10">
        <v>18</v>
      </c>
      <c r="H37" s="6">
        <f t="shared" si="14"/>
        <v>6.6188000000000002</v>
      </c>
      <c r="I37" s="4"/>
    </row>
    <row r="38" spans="1:10" ht="15.75" x14ac:dyDescent="0.2">
      <c r="A38" s="41" t="s">
        <v>61</v>
      </c>
      <c r="B38" s="42"/>
      <c r="C38" s="42">
        <f>SUM(C35:C37)</f>
        <v>478</v>
      </c>
      <c r="D38" s="43">
        <f>SUM(D35:D37)</f>
        <v>57306.450000000004</v>
      </c>
      <c r="E38" s="43">
        <f t="shared" ref="E38:F38" si="15">SUM(E35:E37)</f>
        <v>29745.649999999998</v>
      </c>
      <c r="F38" s="43">
        <f t="shared" si="15"/>
        <v>33541.56</v>
      </c>
      <c r="G38" s="44">
        <v>18</v>
      </c>
      <c r="H38" s="6">
        <f t="shared" ref="H38" si="16">D38/C38/G38</f>
        <v>6.6604428172942827</v>
      </c>
    </row>
    <row r="39" spans="1:10" ht="15.75" x14ac:dyDescent="0.2">
      <c r="A39" s="7" t="s">
        <v>10</v>
      </c>
      <c r="B39" s="5"/>
      <c r="C39" s="5">
        <v>93</v>
      </c>
      <c r="D39" s="6">
        <v>8071.5</v>
      </c>
      <c r="E39" s="6">
        <v>4920.12</v>
      </c>
      <c r="F39" s="6">
        <v>5601.73</v>
      </c>
      <c r="G39" s="10">
        <v>18</v>
      </c>
      <c r="H39" s="6">
        <f t="shared" si="14"/>
        <v>4.8216845878136203</v>
      </c>
    </row>
    <row r="40" spans="1:10" ht="15.75" x14ac:dyDescent="0.2">
      <c r="A40" s="7" t="s">
        <v>11</v>
      </c>
      <c r="B40" s="5"/>
      <c r="C40" s="5">
        <v>85</v>
      </c>
      <c r="D40" s="6">
        <v>7770.32</v>
      </c>
      <c r="E40" s="6">
        <v>3720.07</v>
      </c>
      <c r="F40" s="6">
        <v>4212.33</v>
      </c>
      <c r="G40" s="10">
        <v>18</v>
      </c>
      <c r="H40" s="6">
        <f t="shared" si="14"/>
        <v>5.0786405228758174</v>
      </c>
      <c r="J40" s="3"/>
    </row>
    <row r="41" spans="1:10" ht="15.75" x14ac:dyDescent="0.2">
      <c r="A41" s="40" t="s">
        <v>55</v>
      </c>
      <c r="B41" s="5"/>
      <c r="C41" s="5">
        <v>7</v>
      </c>
      <c r="D41" s="29">
        <v>785.1</v>
      </c>
      <c r="E41" s="29">
        <v>242.38</v>
      </c>
      <c r="F41" s="29">
        <v>277.64</v>
      </c>
      <c r="G41" s="10">
        <v>18</v>
      </c>
      <c r="H41" s="6">
        <f t="shared" si="14"/>
        <v>6.230952380952381</v>
      </c>
      <c r="J41" s="3"/>
    </row>
    <row r="42" spans="1:10" ht="15.75" x14ac:dyDescent="0.2">
      <c r="A42" s="46" t="s">
        <v>62</v>
      </c>
      <c r="B42" s="42"/>
      <c r="C42" s="42">
        <f>SUM(C39:C41)</f>
        <v>185</v>
      </c>
      <c r="D42" s="43">
        <f>SUM(D39:D41)</f>
        <v>16626.919999999998</v>
      </c>
      <c r="E42" s="43">
        <f t="shared" ref="E42:F42" si="17">SUM(E39:E41)</f>
        <v>8882.57</v>
      </c>
      <c r="F42" s="43">
        <f t="shared" si="17"/>
        <v>10091.699999999999</v>
      </c>
      <c r="G42" s="44">
        <v>18</v>
      </c>
      <c r="H42" s="45">
        <f>D42/C42/G42</f>
        <v>4.9930690690690689</v>
      </c>
    </row>
    <row r="43" spans="1:10" ht="15.75" x14ac:dyDescent="0.2">
      <c r="A43" s="36" t="str">
        <f>CONCATENATE("TOTAL ",D34)</f>
        <v>TOTAL ABRIL</v>
      </c>
      <c r="B43" s="16">
        <f>B38+B42</f>
        <v>0</v>
      </c>
      <c r="C43" s="16">
        <f>C38+C42</f>
        <v>663</v>
      </c>
      <c r="D43" s="30">
        <f>D38+D42</f>
        <v>73933.37</v>
      </c>
      <c r="E43" s="30">
        <f>E38+E42</f>
        <v>38628.22</v>
      </c>
      <c r="F43" s="30">
        <f>F38+F42</f>
        <v>43633.259999999995</v>
      </c>
      <c r="G43" s="25">
        <v>18</v>
      </c>
      <c r="H43" s="24">
        <f>(D43/C43)/G43</f>
        <v>6.1951876990112282</v>
      </c>
    </row>
    <row r="44" spans="1:10" ht="15.75" x14ac:dyDescent="0.2">
      <c r="A44" s="37"/>
      <c r="B44" s="37"/>
      <c r="C44" s="37"/>
      <c r="D44" s="39" t="s">
        <v>48</v>
      </c>
      <c r="E44" s="39"/>
      <c r="F44" s="39"/>
      <c r="G44" s="37"/>
      <c r="H44" s="38"/>
    </row>
    <row r="45" spans="1:10" ht="15.75" x14ac:dyDescent="0.2">
      <c r="A45" s="7" t="s">
        <v>8</v>
      </c>
      <c r="B45" s="5"/>
      <c r="C45" s="5">
        <v>131</v>
      </c>
      <c r="D45" s="6">
        <v>20065.080000000002</v>
      </c>
      <c r="E45" s="6">
        <v>14102.54</v>
      </c>
      <c r="F45" s="6">
        <v>15890.74</v>
      </c>
      <c r="G45" s="10">
        <v>20</v>
      </c>
      <c r="H45" s="6">
        <f>(D45/C45)/G45</f>
        <v>7.6584274809160302</v>
      </c>
    </row>
    <row r="46" spans="1:10" ht="15.75" x14ac:dyDescent="0.2">
      <c r="A46" s="7" t="s">
        <v>9</v>
      </c>
      <c r="B46" s="5"/>
      <c r="C46" s="5">
        <v>349</v>
      </c>
      <c r="D46" s="6">
        <v>43589.56</v>
      </c>
      <c r="E46" s="6">
        <v>23284.07</v>
      </c>
      <c r="F46" s="6">
        <v>26236.49</v>
      </c>
      <c r="G46" s="10">
        <v>20</v>
      </c>
      <c r="H46" s="6">
        <f t="shared" ref="H46:H51" si="18">(D46/C46)/G46</f>
        <v>6.2449226361031513</v>
      </c>
    </row>
    <row r="47" spans="1:10" ht="15.75" x14ac:dyDescent="0.2">
      <c r="A47" s="7" t="s">
        <v>54</v>
      </c>
      <c r="B47" s="5"/>
      <c r="C47" s="5">
        <v>30</v>
      </c>
      <c r="D47" s="29">
        <v>4100.16</v>
      </c>
      <c r="E47" s="29">
        <v>1267.53</v>
      </c>
      <c r="F47" s="29">
        <v>1428.25</v>
      </c>
      <c r="G47" s="10">
        <v>20</v>
      </c>
      <c r="H47" s="6">
        <f t="shared" si="18"/>
        <v>6.8335999999999997</v>
      </c>
    </row>
    <row r="48" spans="1:10" ht="15.75" x14ac:dyDescent="0.2">
      <c r="A48" s="41" t="s">
        <v>61</v>
      </c>
      <c r="B48" s="42"/>
      <c r="C48" s="42">
        <f>SUM(C45:C47)</f>
        <v>510</v>
      </c>
      <c r="D48" s="43">
        <f>SUM(D45:D47)</f>
        <v>67754.8</v>
      </c>
      <c r="E48" s="43">
        <f t="shared" ref="E48:F48" si="19">SUM(E45:E47)</f>
        <v>38654.14</v>
      </c>
      <c r="F48" s="43">
        <f t="shared" si="19"/>
        <v>43555.48</v>
      </c>
      <c r="G48" s="44">
        <v>20</v>
      </c>
      <c r="H48" s="6">
        <f t="shared" ref="H48" si="20">D48/C48/G48</f>
        <v>6.6426274509803918</v>
      </c>
    </row>
    <row r="49" spans="1:8" ht="15.75" x14ac:dyDescent="0.2">
      <c r="A49" s="7" t="s">
        <v>10</v>
      </c>
      <c r="B49" s="5"/>
      <c r="C49" s="5">
        <v>100</v>
      </c>
      <c r="D49" s="6">
        <v>10141.200000000001</v>
      </c>
      <c r="E49" s="6">
        <v>6907.18</v>
      </c>
      <c r="F49" s="6">
        <v>7862.71</v>
      </c>
      <c r="G49" s="10">
        <v>20</v>
      </c>
      <c r="H49" s="6">
        <f t="shared" si="18"/>
        <v>5.0706000000000007</v>
      </c>
    </row>
    <row r="50" spans="1:8" ht="15.75" x14ac:dyDescent="0.2">
      <c r="A50" s="7" t="s">
        <v>11</v>
      </c>
      <c r="B50" s="5"/>
      <c r="C50" s="5">
        <v>85</v>
      </c>
      <c r="D50" s="6">
        <v>9265.1200000000008</v>
      </c>
      <c r="E50" s="6">
        <v>5064.76</v>
      </c>
      <c r="F50" s="6">
        <v>5739.6</v>
      </c>
      <c r="G50" s="10">
        <v>20</v>
      </c>
      <c r="H50" s="6">
        <f t="shared" si="18"/>
        <v>5.4500705882352944</v>
      </c>
    </row>
    <row r="51" spans="1:8" ht="15.75" x14ac:dyDescent="0.2">
      <c r="A51" s="40" t="s">
        <v>55</v>
      </c>
      <c r="B51" s="5"/>
      <c r="C51" s="5">
        <v>5</v>
      </c>
      <c r="D51" s="29">
        <v>879.4</v>
      </c>
      <c r="E51" s="29">
        <v>275.13</v>
      </c>
      <c r="F51" s="29">
        <v>315.63</v>
      </c>
      <c r="G51" s="10">
        <v>20</v>
      </c>
      <c r="H51" s="6">
        <f t="shared" si="18"/>
        <v>8.7940000000000005</v>
      </c>
    </row>
    <row r="52" spans="1:8" ht="15.75" x14ac:dyDescent="0.2">
      <c r="A52" s="46" t="s">
        <v>62</v>
      </c>
      <c r="B52" s="42"/>
      <c r="C52" s="42">
        <f>SUM(C49:C51)</f>
        <v>190</v>
      </c>
      <c r="D52" s="43">
        <f>SUM(D49:D51)</f>
        <v>20285.72</v>
      </c>
      <c r="E52" s="43">
        <f t="shared" ref="E52:F52" si="21">SUM(E49:E51)</f>
        <v>12247.07</v>
      </c>
      <c r="F52" s="43">
        <f t="shared" si="21"/>
        <v>13917.94</v>
      </c>
      <c r="G52" s="44">
        <v>20</v>
      </c>
      <c r="H52" s="45">
        <f>D52/C52/G52</f>
        <v>5.3383473684210525</v>
      </c>
    </row>
    <row r="53" spans="1:8" ht="15.75" x14ac:dyDescent="0.2">
      <c r="A53" s="36" t="str">
        <f>CONCATENATE("TOTAL ",D44)</f>
        <v>TOTAL MAIO</v>
      </c>
      <c r="B53" s="16">
        <f>B48+B52</f>
        <v>0</v>
      </c>
      <c r="C53" s="16">
        <f>C48+C52</f>
        <v>700</v>
      </c>
      <c r="D53" s="30">
        <f>D48+D52</f>
        <v>88040.52</v>
      </c>
      <c r="E53" s="30">
        <f>E48+E52</f>
        <v>50901.21</v>
      </c>
      <c r="F53" s="30">
        <f>F48+F52</f>
        <v>57473.420000000006</v>
      </c>
      <c r="G53" s="25">
        <v>20</v>
      </c>
      <c r="H53" s="24">
        <f>(D53/G53)/C53</f>
        <v>6.2886085714285711</v>
      </c>
    </row>
    <row r="54" spans="1:8" ht="15.75" x14ac:dyDescent="0.2">
      <c r="A54" s="37"/>
      <c r="B54" s="37"/>
      <c r="C54" s="37"/>
      <c r="D54" s="39" t="s">
        <v>53</v>
      </c>
      <c r="E54" s="39"/>
      <c r="F54" s="39"/>
      <c r="G54" s="37"/>
      <c r="H54" s="38"/>
    </row>
    <row r="55" spans="1:8" ht="15.75" x14ac:dyDescent="0.2">
      <c r="A55" s="7" t="s">
        <v>8</v>
      </c>
      <c r="B55" s="5"/>
      <c r="C55" s="5">
        <v>146</v>
      </c>
      <c r="D55" s="6">
        <v>18806.310000000001</v>
      </c>
      <c r="E55" s="6">
        <v>12981.58</v>
      </c>
      <c r="F55" s="6">
        <v>15139.12</v>
      </c>
      <c r="G55" s="10">
        <v>19</v>
      </c>
      <c r="H55" s="6">
        <f>(D55/C55)/G55</f>
        <v>6.7794917087238646</v>
      </c>
    </row>
    <row r="56" spans="1:8" ht="15.75" x14ac:dyDescent="0.2">
      <c r="A56" s="7" t="s">
        <v>9</v>
      </c>
      <c r="B56" s="5"/>
      <c r="C56" s="5">
        <v>335</v>
      </c>
      <c r="D56" s="6">
        <v>43789.08</v>
      </c>
      <c r="E56" s="6">
        <v>23132.560000000001</v>
      </c>
      <c r="F56" s="6">
        <v>26977.19</v>
      </c>
      <c r="G56" s="10">
        <v>19</v>
      </c>
      <c r="H56" s="6">
        <f t="shared" ref="H56:H61" si="22">(D56/C56)/G56</f>
        <v>6.8796669285153182</v>
      </c>
    </row>
    <row r="57" spans="1:8" ht="15.75" x14ac:dyDescent="0.2">
      <c r="A57" s="7" t="s">
        <v>54</v>
      </c>
      <c r="B57" s="5"/>
      <c r="C57" s="5">
        <v>28</v>
      </c>
      <c r="D57" s="29">
        <v>3522.2</v>
      </c>
      <c r="E57" s="29">
        <v>1023.26</v>
      </c>
      <c r="F57" s="29">
        <v>1153</v>
      </c>
      <c r="G57" s="10">
        <v>19</v>
      </c>
      <c r="H57" s="6">
        <f t="shared" si="22"/>
        <v>6.6206766917293223</v>
      </c>
    </row>
    <row r="58" spans="1:8" ht="15.75" x14ac:dyDescent="0.2">
      <c r="A58" s="41" t="s">
        <v>61</v>
      </c>
      <c r="B58" s="42"/>
      <c r="C58" s="42">
        <f>SUM(C55:C57)</f>
        <v>509</v>
      </c>
      <c r="D58" s="43">
        <f>SUM(D55:D57)</f>
        <v>66117.59</v>
      </c>
      <c r="E58" s="43">
        <f t="shared" ref="E58:F58" si="23">SUM(E55:E57)</f>
        <v>37137.4</v>
      </c>
      <c r="F58" s="43">
        <f t="shared" si="23"/>
        <v>43269.31</v>
      </c>
      <c r="G58" s="44">
        <v>19</v>
      </c>
      <c r="H58" s="6">
        <f t="shared" ref="H58" si="24">D58/C58/G58</f>
        <v>6.8366859683590109</v>
      </c>
    </row>
    <row r="59" spans="1:8" ht="15.75" x14ac:dyDescent="0.2">
      <c r="A59" s="7" t="s">
        <v>10</v>
      </c>
      <c r="B59" s="5"/>
      <c r="C59" s="5">
        <v>98</v>
      </c>
      <c r="D59" s="6">
        <v>8754.4</v>
      </c>
      <c r="E59" s="6">
        <v>5572.51</v>
      </c>
      <c r="F59" s="6">
        <v>6355.43</v>
      </c>
      <c r="G59" s="10">
        <v>19</v>
      </c>
      <c r="H59" s="6">
        <f t="shared" si="22"/>
        <v>4.7016111707841022</v>
      </c>
    </row>
    <row r="60" spans="1:8" ht="15.75" x14ac:dyDescent="0.2">
      <c r="A60" s="7" t="s">
        <v>11</v>
      </c>
      <c r="B60" s="5"/>
      <c r="C60" s="5">
        <v>81</v>
      </c>
      <c r="D60" s="6">
        <v>8626.1200000000008</v>
      </c>
      <c r="E60" s="6">
        <v>4405.8100000000004</v>
      </c>
      <c r="F60" s="6">
        <v>4992.6000000000004</v>
      </c>
      <c r="G60" s="10">
        <v>19</v>
      </c>
      <c r="H60" s="6">
        <f t="shared" si="22"/>
        <v>5.6050162443144904</v>
      </c>
    </row>
    <row r="61" spans="1:8" ht="15.75" x14ac:dyDescent="0.2">
      <c r="A61" s="40" t="s">
        <v>55</v>
      </c>
      <c r="B61" s="5"/>
      <c r="C61" s="5">
        <v>8</v>
      </c>
      <c r="D61" s="29">
        <v>1326</v>
      </c>
      <c r="E61" s="29">
        <v>463.39</v>
      </c>
      <c r="F61" s="29">
        <v>528.35</v>
      </c>
      <c r="G61" s="10">
        <v>19</v>
      </c>
      <c r="H61" s="6">
        <f t="shared" si="22"/>
        <v>8.723684210526315</v>
      </c>
    </row>
    <row r="62" spans="1:8" ht="15.75" x14ac:dyDescent="0.2">
      <c r="A62" s="46" t="s">
        <v>62</v>
      </c>
      <c r="B62" s="42"/>
      <c r="C62" s="42">
        <f>SUM(C59:C61)</f>
        <v>187</v>
      </c>
      <c r="D62" s="43">
        <f>SUM(D59:D61)</f>
        <v>18706.52</v>
      </c>
      <c r="E62" s="43">
        <f t="shared" ref="E62:F62" si="25">SUM(E59:E61)</f>
        <v>10441.709999999999</v>
      </c>
      <c r="F62" s="43">
        <f t="shared" si="25"/>
        <v>11876.380000000001</v>
      </c>
      <c r="G62" s="44">
        <v>19</v>
      </c>
      <c r="H62" s="45">
        <f>D62/C62/G62</f>
        <v>5.264992963692654</v>
      </c>
    </row>
    <row r="63" spans="1:8" ht="15.75" x14ac:dyDescent="0.2">
      <c r="A63" s="36" t="str">
        <f>CONCATENATE("TOTAL ",D54)</f>
        <v>TOTAL JUNHO</v>
      </c>
      <c r="B63" s="16">
        <f>B58+B62</f>
        <v>0</v>
      </c>
      <c r="C63" s="16">
        <f>C58+C62</f>
        <v>696</v>
      </c>
      <c r="D63" s="30">
        <f>D58+D62</f>
        <v>84824.11</v>
      </c>
      <c r="E63" s="30">
        <f>E58+E62</f>
        <v>47579.11</v>
      </c>
      <c r="F63" s="30">
        <f>F58+F62</f>
        <v>55145.69</v>
      </c>
      <c r="G63" s="25">
        <v>19</v>
      </c>
      <c r="H63" s="24">
        <f>(D63/G63)/C63</f>
        <v>6.414406382335148</v>
      </c>
    </row>
    <row r="64" spans="1:8" ht="15.75" x14ac:dyDescent="0.2">
      <c r="A64" s="37"/>
      <c r="B64" s="37"/>
      <c r="C64" s="37"/>
      <c r="D64" s="39" t="s">
        <v>49</v>
      </c>
      <c r="E64" s="39"/>
      <c r="F64" s="39"/>
      <c r="G64" s="37"/>
      <c r="H64" s="38"/>
    </row>
    <row r="65" spans="1:9" ht="15.75" x14ac:dyDescent="0.2">
      <c r="A65" s="7" t="s">
        <v>8</v>
      </c>
      <c r="B65" s="5"/>
      <c r="C65" s="5">
        <v>152</v>
      </c>
      <c r="D65" s="6">
        <v>24101.919999999998</v>
      </c>
      <c r="E65" s="6">
        <v>17989.72</v>
      </c>
      <c r="F65" s="6">
        <v>20979.61</v>
      </c>
      <c r="G65" s="10">
        <v>22</v>
      </c>
      <c r="H65" s="6">
        <f t="shared" ref="H65:H71" si="26">(D65/C65)/G65</f>
        <v>7.2075119617224876</v>
      </c>
    </row>
    <row r="66" spans="1:9" ht="15.75" x14ac:dyDescent="0.2">
      <c r="A66" s="7" t="s">
        <v>9</v>
      </c>
      <c r="B66" s="5"/>
      <c r="C66" s="5">
        <v>336</v>
      </c>
      <c r="D66" s="6">
        <v>51066.239999999998</v>
      </c>
      <c r="E66" s="6">
        <v>30990.49</v>
      </c>
      <c r="F66" s="6">
        <v>36141.1</v>
      </c>
      <c r="G66" s="10">
        <v>22</v>
      </c>
      <c r="H66" s="6">
        <f t="shared" si="26"/>
        <v>6.908311688311688</v>
      </c>
    </row>
    <row r="67" spans="1:9" ht="15.75" x14ac:dyDescent="0.2">
      <c r="A67" s="7" t="s">
        <v>54</v>
      </c>
      <c r="B67" s="5"/>
      <c r="C67" s="5">
        <v>27</v>
      </c>
      <c r="D67" s="29">
        <v>4472.8599999999997</v>
      </c>
      <c r="E67" s="29">
        <v>1627.57</v>
      </c>
      <c r="F67" s="29">
        <v>1833.95</v>
      </c>
      <c r="G67" s="10">
        <v>22</v>
      </c>
      <c r="H67" s="6">
        <f t="shared" si="26"/>
        <v>7.5300673400673395</v>
      </c>
    </row>
    <row r="68" spans="1:9" ht="15.75" x14ac:dyDescent="0.2">
      <c r="A68" s="41" t="s">
        <v>61</v>
      </c>
      <c r="B68" s="42"/>
      <c r="C68" s="42">
        <f>SUM(C65:C67)</f>
        <v>515</v>
      </c>
      <c r="D68" s="43">
        <f>SUM(D65:D67)</f>
        <v>79641.02</v>
      </c>
      <c r="E68" s="43">
        <f t="shared" ref="E68:F68" si="27">SUM(E65:E67)</f>
        <v>50607.780000000006</v>
      </c>
      <c r="F68" s="43">
        <f t="shared" si="27"/>
        <v>58954.659999999996</v>
      </c>
      <c r="G68" s="44">
        <v>22</v>
      </c>
      <c r="H68" s="6">
        <f t="shared" ref="H68" si="28">D68/C68/G68</f>
        <v>7.0292162400706095</v>
      </c>
    </row>
    <row r="69" spans="1:9" ht="15.75" x14ac:dyDescent="0.2">
      <c r="A69" s="7" t="s">
        <v>10</v>
      </c>
      <c r="B69" s="5"/>
      <c r="C69" s="5">
        <v>105</v>
      </c>
      <c r="D69" s="6">
        <v>10789.5</v>
      </c>
      <c r="E69" s="6">
        <v>7470.39</v>
      </c>
      <c r="F69" s="6">
        <v>8517.1200000000008</v>
      </c>
      <c r="G69" s="10">
        <v>22</v>
      </c>
      <c r="H69" s="6">
        <f t="shared" si="26"/>
        <v>4.6707792207792203</v>
      </c>
    </row>
    <row r="70" spans="1:9" ht="15.75" x14ac:dyDescent="0.2">
      <c r="A70" s="7" t="s">
        <v>11</v>
      </c>
      <c r="B70" s="5"/>
      <c r="C70" s="5">
        <v>78</v>
      </c>
      <c r="D70" s="6">
        <v>9784.27</v>
      </c>
      <c r="E70" s="6">
        <v>5712.77</v>
      </c>
      <c r="F70" s="6">
        <v>6470.14</v>
      </c>
      <c r="G70" s="10">
        <v>22</v>
      </c>
      <c r="H70" s="6">
        <f t="shared" si="26"/>
        <v>5.7017890442890442</v>
      </c>
    </row>
    <row r="71" spans="1:9" ht="15.75" x14ac:dyDescent="0.2">
      <c r="A71" s="40" t="s">
        <v>55</v>
      </c>
      <c r="B71" s="5"/>
      <c r="C71" s="5">
        <v>8</v>
      </c>
      <c r="D71" s="6">
        <v>1422.44</v>
      </c>
      <c r="E71" s="6">
        <v>662.46</v>
      </c>
      <c r="F71" s="6">
        <v>755.64</v>
      </c>
      <c r="G71" s="10">
        <v>22</v>
      </c>
      <c r="H71" s="6">
        <f t="shared" si="26"/>
        <v>8.0820454545454545</v>
      </c>
    </row>
    <row r="72" spans="1:9" ht="15.75" x14ac:dyDescent="0.2">
      <c r="A72" s="46" t="s">
        <v>62</v>
      </c>
      <c r="B72" s="42"/>
      <c r="C72" s="42">
        <f>SUM(C69:C71)</f>
        <v>191</v>
      </c>
      <c r="D72" s="43">
        <f>SUM(D69:D71)</f>
        <v>21996.21</v>
      </c>
      <c r="E72" s="43">
        <f t="shared" ref="E72:F72" si="29">SUM(E69:E71)</f>
        <v>13845.619999999999</v>
      </c>
      <c r="F72" s="43">
        <f t="shared" si="29"/>
        <v>15742.900000000001</v>
      </c>
      <c r="G72" s="44">
        <v>22</v>
      </c>
      <c r="H72" s="45">
        <f>D72/C72/G72</f>
        <v>5.2347001427891477</v>
      </c>
    </row>
    <row r="73" spans="1:9" ht="15.75" x14ac:dyDescent="0.2">
      <c r="A73" s="36" t="str">
        <f>CONCATENATE("TOTAL ",D64)</f>
        <v>TOTAL JULHO</v>
      </c>
      <c r="B73" s="16">
        <f>B68+B72</f>
        <v>0</v>
      </c>
      <c r="C73" s="16">
        <f>C68+C72</f>
        <v>706</v>
      </c>
      <c r="D73" s="30">
        <f>D68+D72</f>
        <v>101637.23000000001</v>
      </c>
      <c r="E73" s="30">
        <f>E68+E72</f>
        <v>64453.400000000009</v>
      </c>
      <c r="F73" s="30">
        <f>F68+F72</f>
        <v>74697.56</v>
      </c>
      <c r="G73" s="25">
        <v>22</v>
      </c>
      <c r="H73" s="24">
        <f>(D73/G73)/C73</f>
        <v>6.5437310069533865</v>
      </c>
    </row>
    <row r="74" spans="1:9" ht="15.75" customHeight="1" x14ac:dyDescent="0.2">
      <c r="A74" s="37"/>
      <c r="B74" s="37"/>
      <c r="C74" s="37"/>
      <c r="D74" s="39" t="s">
        <v>50</v>
      </c>
      <c r="E74" s="39"/>
      <c r="F74" s="39"/>
      <c r="G74" s="37"/>
      <c r="H74" s="38"/>
      <c r="I74" s="11"/>
    </row>
    <row r="75" spans="1:9" ht="15.75" customHeight="1" x14ac:dyDescent="0.2">
      <c r="A75" s="7" t="s">
        <v>8</v>
      </c>
      <c r="B75" s="5"/>
      <c r="C75" s="5">
        <v>129</v>
      </c>
      <c r="D75" s="6">
        <v>20487.62</v>
      </c>
      <c r="E75" s="6">
        <v>14528.84</v>
      </c>
      <c r="F75" s="6">
        <v>16943.54</v>
      </c>
      <c r="G75" s="10">
        <v>20</v>
      </c>
      <c r="H75" s="6">
        <f t="shared" ref="H75:H81" si="30">(D75/C75)/G75</f>
        <v>7.9409379844961236</v>
      </c>
    </row>
    <row r="76" spans="1:9" ht="15" customHeight="1" x14ac:dyDescent="0.2">
      <c r="A76" s="7" t="s">
        <v>9</v>
      </c>
      <c r="B76" s="5"/>
      <c r="C76" s="5">
        <v>318</v>
      </c>
      <c r="D76" s="6">
        <v>44675.92</v>
      </c>
      <c r="E76" s="6">
        <v>24497.41</v>
      </c>
      <c r="F76" s="6">
        <v>28568.880000000001</v>
      </c>
      <c r="G76" s="10">
        <v>20</v>
      </c>
      <c r="H76" s="6">
        <f t="shared" si="30"/>
        <v>7.02451572327044</v>
      </c>
    </row>
    <row r="77" spans="1:9" ht="15" customHeight="1" x14ac:dyDescent="0.2">
      <c r="A77" s="7" t="s">
        <v>54</v>
      </c>
      <c r="B77" s="5"/>
      <c r="C77" s="5">
        <v>24</v>
      </c>
      <c r="D77" s="29">
        <v>3455.22</v>
      </c>
      <c r="E77" s="29">
        <v>645.37</v>
      </c>
      <c r="F77" s="29">
        <v>752.63</v>
      </c>
      <c r="G77" s="10">
        <v>20</v>
      </c>
      <c r="H77" s="6">
        <f t="shared" si="30"/>
        <v>7.1983750000000004</v>
      </c>
    </row>
    <row r="78" spans="1:9" ht="15.75" x14ac:dyDescent="0.2">
      <c r="A78" s="41" t="s">
        <v>61</v>
      </c>
      <c r="B78" s="42"/>
      <c r="C78" s="42">
        <f>SUM(C75:C77)</f>
        <v>471</v>
      </c>
      <c r="D78" s="43">
        <f>SUM(D75:D77)</f>
        <v>68618.759999999995</v>
      </c>
      <c r="E78" s="43">
        <f t="shared" ref="E78:F78" si="31">SUM(E75:E77)</f>
        <v>39671.620000000003</v>
      </c>
      <c r="F78" s="43">
        <f t="shared" si="31"/>
        <v>46265.049999999996</v>
      </c>
      <c r="G78" s="44">
        <v>20</v>
      </c>
      <c r="H78" s="6">
        <f t="shared" ref="H78" si="32">D78/C78/G78</f>
        <v>7.2843694267515913</v>
      </c>
    </row>
    <row r="79" spans="1:9" ht="15" customHeight="1" x14ac:dyDescent="0.2">
      <c r="A79" s="7" t="s">
        <v>10</v>
      </c>
      <c r="B79" s="5"/>
      <c r="C79" s="5">
        <v>97</v>
      </c>
      <c r="D79" s="6">
        <v>9552.2999999999993</v>
      </c>
      <c r="E79" s="6">
        <v>6336.02</v>
      </c>
      <c r="F79" s="6">
        <v>7227.17</v>
      </c>
      <c r="G79" s="10">
        <v>20</v>
      </c>
      <c r="H79" s="6">
        <f t="shared" si="30"/>
        <v>4.9238659793814428</v>
      </c>
    </row>
    <row r="80" spans="1:9" ht="15.75" x14ac:dyDescent="0.2">
      <c r="A80" s="7" t="s">
        <v>11</v>
      </c>
      <c r="B80" s="5"/>
      <c r="C80" s="5">
        <v>77</v>
      </c>
      <c r="D80" s="6">
        <v>8742.2199999999993</v>
      </c>
      <c r="E80" s="6">
        <v>4735.29</v>
      </c>
      <c r="F80" s="6">
        <v>5366.07</v>
      </c>
      <c r="G80" s="10">
        <v>20</v>
      </c>
      <c r="H80" s="6">
        <f t="shared" si="30"/>
        <v>5.6767662337662337</v>
      </c>
    </row>
    <row r="81" spans="1:8" ht="15.75" x14ac:dyDescent="0.2">
      <c r="A81" s="40" t="s">
        <v>55</v>
      </c>
      <c r="B81" s="5"/>
      <c r="C81" s="5">
        <v>10</v>
      </c>
      <c r="D81" s="6">
        <v>1476.88</v>
      </c>
      <c r="E81" s="6">
        <v>511.88</v>
      </c>
      <c r="F81" s="6">
        <v>583.52</v>
      </c>
      <c r="G81" s="10">
        <v>20</v>
      </c>
      <c r="H81" s="6">
        <f t="shared" si="30"/>
        <v>7.3844000000000012</v>
      </c>
    </row>
    <row r="82" spans="1:8" ht="15.75" x14ac:dyDescent="0.2">
      <c r="A82" s="46" t="s">
        <v>62</v>
      </c>
      <c r="B82" s="42"/>
      <c r="C82" s="42">
        <f>SUM(C79:C81)</f>
        <v>184</v>
      </c>
      <c r="D82" s="43">
        <f>SUM(D79:D81)</f>
        <v>19771.399999999998</v>
      </c>
      <c r="E82" s="43">
        <f t="shared" ref="E82:F82" si="33">SUM(E79:E81)</f>
        <v>11583.19</v>
      </c>
      <c r="F82" s="43">
        <f t="shared" si="33"/>
        <v>13176.76</v>
      </c>
      <c r="G82" s="44">
        <v>20</v>
      </c>
      <c r="H82" s="45">
        <f>D82/C82/G82</f>
        <v>5.3726630434782603</v>
      </c>
    </row>
    <row r="83" spans="1:8" ht="15.75" x14ac:dyDescent="0.2">
      <c r="A83" s="36" t="str">
        <f>CONCATENATE("TOTAL ",D74)</f>
        <v>TOTAL AGOSTO</v>
      </c>
      <c r="B83" s="16">
        <f>B78+B82</f>
        <v>0</v>
      </c>
      <c r="C83" s="16">
        <f>C78+C82</f>
        <v>655</v>
      </c>
      <c r="D83" s="30">
        <f>D78+D82</f>
        <v>88390.159999999989</v>
      </c>
      <c r="E83" s="30">
        <f>E78+E82</f>
        <v>51254.810000000005</v>
      </c>
      <c r="F83" s="30">
        <f>F78+F82</f>
        <v>59441.81</v>
      </c>
      <c r="G83" s="25">
        <v>20</v>
      </c>
      <c r="H83" s="24">
        <f>(D83/G83)/C83</f>
        <v>6.7473404580152669</v>
      </c>
    </row>
    <row r="84" spans="1:8" ht="15.75" x14ac:dyDescent="0.2">
      <c r="A84" s="37"/>
      <c r="B84" s="37"/>
      <c r="C84" s="37"/>
      <c r="D84" s="39" t="s">
        <v>51</v>
      </c>
      <c r="E84" s="39"/>
      <c r="F84" s="39"/>
      <c r="G84" s="37"/>
      <c r="H84" s="38"/>
    </row>
    <row r="85" spans="1:8" ht="15.75" x14ac:dyDescent="0.2">
      <c r="A85" s="7" t="s">
        <v>8</v>
      </c>
      <c r="B85" s="5"/>
      <c r="C85" s="5">
        <v>146</v>
      </c>
      <c r="D85" s="6">
        <v>22041.55</v>
      </c>
      <c r="E85" s="6">
        <v>15888.1</v>
      </c>
      <c r="F85" s="6">
        <v>18528.7</v>
      </c>
      <c r="G85" s="10">
        <v>22</v>
      </c>
      <c r="H85" s="6">
        <f t="shared" ref="H85:H91" si="34">(D85/C85)/G85</f>
        <v>6.8622509339975091</v>
      </c>
    </row>
    <row r="86" spans="1:8" ht="15" customHeight="1" x14ac:dyDescent="0.2">
      <c r="A86" s="7" t="s">
        <v>9</v>
      </c>
      <c r="B86" s="5"/>
      <c r="C86" s="5">
        <v>347</v>
      </c>
      <c r="D86" s="29">
        <v>48399.85</v>
      </c>
      <c r="E86" s="29">
        <v>28165.759999999998</v>
      </c>
      <c r="F86" s="29">
        <v>32846.910000000003</v>
      </c>
      <c r="G86" s="10">
        <v>22</v>
      </c>
      <c r="H86" s="6">
        <f t="shared" si="34"/>
        <v>6.3400379879486506</v>
      </c>
    </row>
    <row r="87" spans="1:8" ht="15" customHeight="1" x14ac:dyDescent="0.2">
      <c r="A87" s="7" t="s">
        <v>54</v>
      </c>
      <c r="B87" s="5"/>
      <c r="C87" s="5">
        <v>24</v>
      </c>
      <c r="D87" s="29">
        <v>3747.9</v>
      </c>
      <c r="E87" s="29">
        <v>954.37</v>
      </c>
      <c r="F87" s="29">
        <v>1112.98</v>
      </c>
      <c r="G87" s="10">
        <v>22</v>
      </c>
      <c r="H87" s="6">
        <f t="shared" si="34"/>
        <v>7.098295454545454</v>
      </c>
    </row>
    <row r="88" spans="1:8" ht="15.75" x14ac:dyDescent="0.2">
      <c r="A88" s="41" t="s">
        <v>61</v>
      </c>
      <c r="B88" s="42"/>
      <c r="C88" s="42">
        <f>SUM(C85:C87)</f>
        <v>517</v>
      </c>
      <c r="D88" s="43">
        <f>SUM(D85:D87)</f>
        <v>74189.299999999988</v>
      </c>
      <c r="E88" s="43">
        <f t="shared" ref="E88:F88" si="35">SUM(E85:E87)</f>
        <v>45008.23</v>
      </c>
      <c r="F88" s="43">
        <f t="shared" si="35"/>
        <v>52488.590000000004</v>
      </c>
      <c r="G88" s="44">
        <v>22</v>
      </c>
      <c r="H88" s="6">
        <f t="shared" ref="H88" si="36">D88/C88/G88</f>
        <v>6.5227096887638458</v>
      </c>
    </row>
    <row r="89" spans="1:8" ht="15" customHeight="1" x14ac:dyDescent="0.2">
      <c r="A89" s="7" t="s">
        <v>10</v>
      </c>
      <c r="B89" s="5"/>
      <c r="C89" s="5">
        <v>98</v>
      </c>
      <c r="D89" s="6">
        <v>10228.6</v>
      </c>
      <c r="E89" s="6">
        <v>7115.15</v>
      </c>
      <c r="F89" s="6">
        <v>8121.37</v>
      </c>
      <c r="G89" s="10">
        <v>22</v>
      </c>
      <c r="H89" s="6">
        <f t="shared" si="34"/>
        <v>4.7442486085343232</v>
      </c>
    </row>
    <row r="90" spans="1:8" ht="15.75" x14ac:dyDescent="0.2">
      <c r="A90" s="7" t="s">
        <v>11</v>
      </c>
      <c r="B90" s="5"/>
      <c r="C90" s="5">
        <v>83</v>
      </c>
      <c r="D90" s="6">
        <v>9673.1200000000008</v>
      </c>
      <c r="E90" s="6">
        <v>5220.7299999999996</v>
      </c>
      <c r="F90" s="6">
        <v>5911.28</v>
      </c>
      <c r="G90" s="10">
        <v>22</v>
      </c>
      <c r="H90" s="6">
        <f t="shared" si="34"/>
        <v>5.2974370208105155</v>
      </c>
    </row>
    <row r="91" spans="1:8" ht="15.75" x14ac:dyDescent="0.2">
      <c r="A91" s="40" t="s">
        <v>55</v>
      </c>
      <c r="B91" s="5"/>
      <c r="C91" s="5">
        <v>7</v>
      </c>
      <c r="D91" s="29">
        <v>1135.3399999999999</v>
      </c>
      <c r="E91" s="29">
        <v>439.25</v>
      </c>
      <c r="F91" s="29">
        <v>502.41</v>
      </c>
      <c r="G91" s="10">
        <v>22</v>
      </c>
      <c r="H91" s="6">
        <f t="shared" si="34"/>
        <v>7.372337662337662</v>
      </c>
    </row>
    <row r="92" spans="1:8" ht="15.75" x14ac:dyDescent="0.2">
      <c r="A92" s="46" t="s">
        <v>62</v>
      </c>
      <c r="B92" s="42"/>
      <c r="C92" s="42">
        <f>SUM(C89:C91)</f>
        <v>188</v>
      </c>
      <c r="D92" s="43">
        <f>SUM(D89:D91)</f>
        <v>21037.06</v>
      </c>
      <c r="E92" s="43">
        <f t="shared" ref="E92:F92" si="37">SUM(E89:E91)</f>
        <v>12775.13</v>
      </c>
      <c r="F92" s="43">
        <f t="shared" si="37"/>
        <v>14535.06</v>
      </c>
      <c r="G92" s="44">
        <v>22</v>
      </c>
      <c r="H92" s="45">
        <f>D92/C92/G92</f>
        <v>5.0863297872340434</v>
      </c>
    </row>
    <row r="93" spans="1:8" ht="15.75" x14ac:dyDescent="0.2">
      <c r="A93" s="36" t="str">
        <f>CONCATENATE("TOTAL ",D84)</f>
        <v>TOTAL SETEMBRO</v>
      </c>
      <c r="B93" s="16">
        <f>B88+B92</f>
        <v>0</v>
      </c>
      <c r="C93" s="16">
        <f>C88+C92</f>
        <v>705</v>
      </c>
      <c r="D93" s="30">
        <f>D88+D92</f>
        <v>95226.359999999986</v>
      </c>
      <c r="E93" s="30">
        <f>E88+E92</f>
        <v>57783.360000000001</v>
      </c>
      <c r="F93" s="30">
        <f>F88+F92</f>
        <v>67023.650000000009</v>
      </c>
      <c r="G93" s="25">
        <v>22</v>
      </c>
      <c r="H93" s="24">
        <f>(D93/G93)/C93</f>
        <v>6.1396750483558984</v>
      </c>
    </row>
    <row r="94" spans="1:8" ht="15.75" x14ac:dyDescent="0.2">
      <c r="A94" s="37"/>
      <c r="B94" s="37"/>
      <c r="C94" s="37"/>
      <c r="D94" s="39" t="s">
        <v>52</v>
      </c>
      <c r="E94" s="39"/>
      <c r="F94" s="39"/>
      <c r="G94" s="37"/>
      <c r="H94" s="38"/>
    </row>
    <row r="95" spans="1:8" ht="15.75" x14ac:dyDescent="0.2">
      <c r="A95" s="7" t="s">
        <v>8</v>
      </c>
      <c r="B95" s="5"/>
      <c r="C95" s="5">
        <v>147</v>
      </c>
      <c r="D95" s="6">
        <v>23642.62</v>
      </c>
      <c r="E95" s="6">
        <v>17587.439999999999</v>
      </c>
      <c r="F95" s="6">
        <v>20510.47</v>
      </c>
      <c r="G95" s="10">
        <v>22</v>
      </c>
      <c r="H95" s="6">
        <f t="shared" ref="H95:H101" si="38">(D95/C95)/G95</f>
        <v>7.3106431663574512</v>
      </c>
    </row>
    <row r="96" spans="1:8" ht="15.75" x14ac:dyDescent="0.2">
      <c r="A96" s="7" t="s">
        <v>9</v>
      </c>
      <c r="B96" s="5"/>
      <c r="C96" s="5">
        <v>354</v>
      </c>
      <c r="D96" s="6">
        <v>52978.41</v>
      </c>
      <c r="E96" s="6">
        <v>32496.639999999999</v>
      </c>
      <c r="F96" s="6">
        <v>37897.58</v>
      </c>
      <c r="G96" s="10">
        <v>22</v>
      </c>
      <c r="H96" s="6">
        <f t="shared" si="38"/>
        <v>6.8025693374422191</v>
      </c>
    </row>
    <row r="97" spans="1:8" ht="15.75" x14ac:dyDescent="0.2">
      <c r="A97" s="7" t="s">
        <v>54</v>
      </c>
      <c r="B97" s="5"/>
      <c r="C97" s="5">
        <v>25</v>
      </c>
      <c r="D97" s="29">
        <v>4503.74</v>
      </c>
      <c r="E97" s="29">
        <v>1481.38</v>
      </c>
      <c r="F97" s="29">
        <v>1727.58</v>
      </c>
      <c r="G97" s="10">
        <v>22</v>
      </c>
      <c r="H97" s="6">
        <f t="shared" si="38"/>
        <v>8.1886181818181818</v>
      </c>
    </row>
    <row r="98" spans="1:8" ht="15.75" x14ac:dyDescent="0.2">
      <c r="A98" s="41" t="s">
        <v>61</v>
      </c>
      <c r="B98" s="42"/>
      <c r="C98" s="42">
        <f>SUM(C95:C97)</f>
        <v>526</v>
      </c>
      <c r="D98" s="43">
        <f>SUM(D95:D97)</f>
        <v>81124.77</v>
      </c>
      <c r="E98" s="43">
        <f t="shared" ref="E98:F98" si="39">SUM(E95:E97)</f>
        <v>51565.46</v>
      </c>
      <c r="F98" s="43">
        <f t="shared" si="39"/>
        <v>60135.630000000005</v>
      </c>
      <c r="G98" s="44">
        <v>22</v>
      </c>
      <c r="H98" s="6">
        <f t="shared" ref="H98" si="40">D98/C98/G98</f>
        <v>7.0104363982025584</v>
      </c>
    </row>
    <row r="99" spans="1:8" ht="15.75" x14ac:dyDescent="0.2">
      <c r="A99" s="7" t="s">
        <v>10</v>
      </c>
      <c r="B99" s="5"/>
      <c r="C99" s="5">
        <v>94</v>
      </c>
      <c r="D99" s="6">
        <v>10547.6</v>
      </c>
      <c r="E99" s="6">
        <v>7292.24</v>
      </c>
      <c r="F99" s="6">
        <v>8318.17</v>
      </c>
      <c r="G99" s="10">
        <v>22</v>
      </c>
      <c r="H99" s="6">
        <f t="shared" si="38"/>
        <v>5.1003868471953586</v>
      </c>
    </row>
    <row r="100" spans="1:8" ht="15.75" x14ac:dyDescent="0.2">
      <c r="A100" s="7" t="s">
        <v>11</v>
      </c>
      <c r="B100" s="5"/>
      <c r="C100" s="5">
        <v>83</v>
      </c>
      <c r="D100" s="6">
        <v>9732.6299999999992</v>
      </c>
      <c r="E100" s="6">
        <v>5524.34</v>
      </c>
      <c r="F100" s="6">
        <v>6047.69</v>
      </c>
      <c r="G100" s="10">
        <v>22</v>
      </c>
      <c r="H100" s="6">
        <f t="shared" si="38"/>
        <v>5.330027382256298</v>
      </c>
    </row>
    <row r="101" spans="1:8" ht="15.75" x14ac:dyDescent="0.2">
      <c r="A101" s="40" t="s">
        <v>55</v>
      </c>
      <c r="B101" s="5"/>
      <c r="C101" s="5">
        <v>7</v>
      </c>
      <c r="D101" s="29">
        <v>1476.22</v>
      </c>
      <c r="E101" s="29">
        <v>585.91</v>
      </c>
      <c r="F101" s="29">
        <v>668.47</v>
      </c>
      <c r="G101" s="10">
        <v>22</v>
      </c>
      <c r="H101" s="6">
        <f t="shared" si="38"/>
        <v>9.5858441558441552</v>
      </c>
    </row>
    <row r="102" spans="1:8" ht="15.75" x14ac:dyDescent="0.2">
      <c r="A102" s="46" t="s">
        <v>62</v>
      </c>
      <c r="B102" s="42"/>
      <c r="C102" s="42">
        <f>SUM(C99:C101)</f>
        <v>184</v>
      </c>
      <c r="D102" s="43">
        <f>SUM(D99:D101)</f>
        <v>21756.45</v>
      </c>
      <c r="E102" s="43">
        <f t="shared" ref="E102:F102" si="41">SUM(E99:E101)</f>
        <v>13402.49</v>
      </c>
      <c r="F102" s="43">
        <f t="shared" si="41"/>
        <v>15034.33</v>
      </c>
      <c r="G102" s="44">
        <v>22</v>
      </c>
      <c r="H102" s="45">
        <f>D102/C102/G102</f>
        <v>5.3746170948616605</v>
      </c>
    </row>
    <row r="103" spans="1:8" ht="15.75" x14ac:dyDescent="0.2">
      <c r="A103" s="36" t="str">
        <f>CONCATENATE("TOTAL ",D94)</f>
        <v>TOTAL OUTUBRO</v>
      </c>
      <c r="B103" s="16">
        <f>B98+B102</f>
        <v>0</v>
      </c>
      <c r="C103" s="16">
        <f>C98+C102</f>
        <v>710</v>
      </c>
      <c r="D103" s="30">
        <f>D98+D102</f>
        <v>102881.22</v>
      </c>
      <c r="E103" s="30">
        <f>E98+E102</f>
        <v>64967.95</v>
      </c>
      <c r="F103" s="30">
        <f>F98+F102</f>
        <v>75169.960000000006</v>
      </c>
      <c r="G103" s="25">
        <v>22</v>
      </c>
      <c r="H103" s="24">
        <f>(D103/G103)/C103</f>
        <v>6.5865057618437906</v>
      </c>
    </row>
    <row r="104" spans="1:8" ht="15.75" x14ac:dyDescent="0.2">
      <c r="A104" s="37"/>
      <c r="B104" s="37"/>
      <c r="C104" s="37"/>
      <c r="D104" s="39" t="s">
        <v>22</v>
      </c>
      <c r="E104" s="39"/>
      <c r="F104" s="39"/>
      <c r="G104" s="37"/>
      <c r="H104" s="38"/>
    </row>
    <row r="105" spans="1:8" ht="15.75" x14ac:dyDescent="0.2">
      <c r="A105" s="7" t="s">
        <v>8</v>
      </c>
      <c r="B105" s="5"/>
      <c r="C105" s="15">
        <v>138</v>
      </c>
      <c r="D105" s="12">
        <v>19834.599999999999</v>
      </c>
      <c r="E105" s="14">
        <v>13782.02</v>
      </c>
      <c r="F105" s="14">
        <v>16072.59</v>
      </c>
      <c r="G105" s="10">
        <v>20</v>
      </c>
      <c r="H105" s="6">
        <f t="shared" ref="H105:H111" si="42">(D105/C105)/G105</f>
        <v>7.1864492753623184</v>
      </c>
    </row>
    <row r="106" spans="1:8" ht="15.75" x14ac:dyDescent="0.2">
      <c r="A106" s="7" t="s">
        <v>9</v>
      </c>
      <c r="B106" s="5"/>
      <c r="C106" s="5">
        <v>333</v>
      </c>
      <c r="D106" s="29">
        <v>46372.99</v>
      </c>
      <c r="E106" s="29">
        <v>26468.400000000001</v>
      </c>
      <c r="F106" s="29">
        <v>30867.45</v>
      </c>
      <c r="G106" s="10">
        <v>20</v>
      </c>
      <c r="H106" s="6">
        <f t="shared" si="42"/>
        <v>6.9629114114114117</v>
      </c>
    </row>
    <row r="107" spans="1:8" ht="16.5" customHeight="1" x14ac:dyDescent="0.2">
      <c r="A107" s="7" t="s">
        <v>54</v>
      </c>
      <c r="B107" s="5"/>
      <c r="C107" s="5">
        <v>27</v>
      </c>
      <c r="D107" s="29">
        <v>4037.78</v>
      </c>
      <c r="E107" s="29">
        <v>1102.8399999999999</v>
      </c>
      <c r="F107" s="29">
        <v>1286.1300000000001</v>
      </c>
      <c r="G107" s="10">
        <v>20</v>
      </c>
      <c r="H107" s="6">
        <f t="shared" si="42"/>
        <v>7.4773703703703704</v>
      </c>
    </row>
    <row r="108" spans="1:8" ht="15.75" x14ac:dyDescent="0.2">
      <c r="A108" s="41" t="s">
        <v>61</v>
      </c>
      <c r="B108" s="42"/>
      <c r="C108" s="42">
        <f>SUM(C105:C107)</f>
        <v>498</v>
      </c>
      <c r="D108" s="43">
        <f>SUM(D105:D107)</f>
        <v>70245.37</v>
      </c>
      <c r="E108" s="43">
        <f t="shared" ref="E108:F108" si="43">SUM(E105:E107)</f>
        <v>41353.259999999995</v>
      </c>
      <c r="F108" s="43">
        <f t="shared" si="43"/>
        <v>48226.17</v>
      </c>
      <c r="G108" s="44">
        <v>20</v>
      </c>
      <c r="H108" s="6">
        <f t="shared" ref="H108" si="44">D108/C108/G108</f>
        <v>7.0527479919678715</v>
      </c>
    </row>
    <row r="109" spans="1:8" ht="15.75" x14ac:dyDescent="0.2">
      <c r="A109" s="7" t="s">
        <v>10</v>
      </c>
      <c r="B109" s="5"/>
      <c r="C109" s="15">
        <v>97</v>
      </c>
      <c r="D109" s="12">
        <v>9335.4</v>
      </c>
      <c r="E109" s="14">
        <v>6115.34</v>
      </c>
      <c r="F109" s="14">
        <v>6970.93</v>
      </c>
      <c r="G109" s="13">
        <v>20</v>
      </c>
      <c r="H109" s="6">
        <f t="shared" si="42"/>
        <v>4.8120618556701036</v>
      </c>
    </row>
    <row r="110" spans="1:8" ht="15.75" x14ac:dyDescent="0.2">
      <c r="A110" s="7" t="s">
        <v>11</v>
      </c>
      <c r="B110" s="5"/>
      <c r="C110" s="15">
        <v>72</v>
      </c>
      <c r="D110" s="12">
        <v>8333.56</v>
      </c>
      <c r="E110" s="14">
        <v>4446.78</v>
      </c>
      <c r="F110" s="14">
        <v>5036.83</v>
      </c>
      <c r="G110" s="13">
        <v>20</v>
      </c>
      <c r="H110" s="6">
        <f t="shared" si="42"/>
        <v>5.7871944444444434</v>
      </c>
    </row>
    <row r="111" spans="1:8" ht="15.75" x14ac:dyDescent="0.2">
      <c r="A111" s="40" t="s">
        <v>55</v>
      </c>
      <c r="B111" s="5"/>
      <c r="C111" s="5">
        <v>10</v>
      </c>
      <c r="D111" s="29">
        <v>1775.68</v>
      </c>
      <c r="E111" s="29">
        <v>731.05</v>
      </c>
      <c r="F111" s="29">
        <v>830.76</v>
      </c>
      <c r="G111" s="10">
        <v>20</v>
      </c>
      <c r="H111" s="6">
        <f t="shared" si="42"/>
        <v>8.878400000000001</v>
      </c>
    </row>
    <row r="112" spans="1:8" ht="15.75" x14ac:dyDescent="0.2">
      <c r="A112" s="46" t="s">
        <v>62</v>
      </c>
      <c r="B112" s="42"/>
      <c r="C112" s="42">
        <f>SUM(C109:C111)</f>
        <v>179</v>
      </c>
      <c r="D112" s="43">
        <f>SUM(D109:D111)</f>
        <v>19444.64</v>
      </c>
      <c r="E112" s="43">
        <f t="shared" ref="E112:F112" si="45">SUM(E109:E111)</f>
        <v>11293.169999999998</v>
      </c>
      <c r="F112" s="43">
        <f t="shared" si="45"/>
        <v>12838.52</v>
      </c>
      <c r="G112" s="44">
        <v>20</v>
      </c>
      <c r="H112" s="45">
        <f>D112/C112/G112</f>
        <v>5.4314636871508375</v>
      </c>
    </row>
    <row r="113" spans="1:9" ht="15.75" x14ac:dyDescent="0.2">
      <c r="A113" s="36" t="str">
        <f>CONCATENATE("TOTAL ",D104)</f>
        <v>TOTAL NOVEMBRO</v>
      </c>
      <c r="B113" s="16">
        <f>B108+B112</f>
        <v>0</v>
      </c>
      <c r="C113" s="16">
        <f>C108+C112</f>
        <v>677</v>
      </c>
      <c r="D113" s="30">
        <f>D108+D112</f>
        <v>89690.01</v>
      </c>
      <c r="E113" s="30">
        <f>E108+E112</f>
        <v>52646.429999999993</v>
      </c>
      <c r="F113" s="30">
        <f>F108+F112</f>
        <v>61064.69</v>
      </c>
      <c r="G113" s="25">
        <v>20</v>
      </c>
      <c r="H113" s="24">
        <f>(D113/G113)/C113</f>
        <v>6.6240775480059089</v>
      </c>
    </row>
    <row r="114" spans="1:9" ht="15.75" x14ac:dyDescent="0.2">
      <c r="A114" s="37"/>
      <c r="B114" s="37"/>
      <c r="C114" s="37"/>
      <c r="D114" s="39" t="s">
        <v>23</v>
      </c>
      <c r="E114" s="39"/>
      <c r="F114" s="39"/>
      <c r="G114" s="37"/>
      <c r="H114" s="38"/>
    </row>
    <row r="115" spans="1:9" ht="15.75" x14ac:dyDescent="0.2">
      <c r="A115" s="7" t="s">
        <v>8</v>
      </c>
      <c r="B115" s="15"/>
      <c r="C115" s="15">
        <v>147</v>
      </c>
      <c r="D115" s="12">
        <v>20151.38</v>
      </c>
      <c r="E115" s="14">
        <v>14037.24</v>
      </c>
      <c r="F115" s="14">
        <v>16370.27</v>
      </c>
      <c r="G115" s="13">
        <v>19</v>
      </c>
      <c r="H115" s="6">
        <f>(D115/C115)/G115</f>
        <v>7.2149588256355175</v>
      </c>
    </row>
    <row r="116" spans="1:9" ht="15.75" x14ac:dyDescent="0.2">
      <c r="A116" s="7" t="s">
        <v>9</v>
      </c>
      <c r="B116" s="15"/>
      <c r="C116" s="15">
        <v>338</v>
      </c>
      <c r="D116" s="12">
        <v>44510.61</v>
      </c>
      <c r="E116" s="14">
        <v>24888.76</v>
      </c>
      <c r="F116" s="14">
        <v>29025.34</v>
      </c>
      <c r="G116" s="13">
        <v>19</v>
      </c>
      <c r="H116" s="6">
        <f t="shared" ref="H116:H121" si="46">(D116/C116)/G116</f>
        <v>6.9309576455932742</v>
      </c>
    </row>
    <row r="117" spans="1:9" ht="15.75" x14ac:dyDescent="0.2">
      <c r="A117" s="7" t="s">
        <v>54</v>
      </c>
      <c r="B117" s="5"/>
      <c r="C117" s="5">
        <v>27</v>
      </c>
      <c r="D117" s="29">
        <v>3550.6</v>
      </c>
      <c r="E117" s="29">
        <v>726.52</v>
      </c>
      <c r="F117" s="29">
        <v>847.27</v>
      </c>
      <c r="G117" s="10">
        <v>19</v>
      </c>
      <c r="H117" s="6">
        <f t="shared" si="46"/>
        <v>6.9212475633528268</v>
      </c>
    </row>
    <row r="118" spans="1:9" ht="15.75" x14ac:dyDescent="0.2">
      <c r="A118" s="41" t="s">
        <v>61</v>
      </c>
      <c r="B118" s="42"/>
      <c r="C118" s="42">
        <f>SUM(C115:C117)</f>
        <v>512</v>
      </c>
      <c r="D118" s="43">
        <f>SUM(D115:D117)</f>
        <v>68212.590000000011</v>
      </c>
      <c r="E118" s="43">
        <f t="shared" ref="E118:F118" si="47">SUM(E115:E117)</f>
        <v>39652.519999999997</v>
      </c>
      <c r="F118" s="43">
        <f t="shared" si="47"/>
        <v>46242.879999999997</v>
      </c>
      <c r="G118" s="44">
        <v>19</v>
      </c>
      <c r="H118" s="6">
        <f t="shared" ref="H118" si="48">D118/C118/G118</f>
        <v>7.0119849917763171</v>
      </c>
    </row>
    <row r="119" spans="1:9" ht="15.75" x14ac:dyDescent="0.2">
      <c r="A119" s="7" t="s">
        <v>10</v>
      </c>
      <c r="B119" s="15"/>
      <c r="C119" s="15">
        <v>93</v>
      </c>
      <c r="D119" s="12">
        <v>8221.9</v>
      </c>
      <c r="E119" s="14">
        <v>5286.51</v>
      </c>
      <c r="F119" s="14">
        <v>6033.52</v>
      </c>
      <c r="G119" s="13">
        <v>19</v>
      </c>
      <c r="H119" s="6">
        <f t="shared" si="46"/>
        <v>4.6530277306168646</v>
      </c>
    </row>
    <row r="120" spans="1:9" ht="15.75" x14ac:dyDescent="0.2">
      <c r="A120" s="7" t="s">
        <v>11</v>
      </c>
      <c r="B120" s="15"/>
      <c r="C120" s="15">
        <v>67</v>
      </c>
      <c r="D120" s="12">
        <v>7641.28</v>
      </c>
      <c r="E120" s="14">
        <v>3892.02</v>
      </c>
      <c r="F120" s="14">
        <v>4409.8999999999996</v>
      </c>
      <c r="G120" s="13">
        <v>19</v>
      </c>
      <c r="H120" s="6">
        <f t="shared" si="46"/>
        <v>6.0025765907305582</v>
      </c>
    </row>
    <row r="121" spans="1:9" ht="15.75" x14ac:dyDescent="0.2">
      <c r="A121" s="40" t="s">
        <v>55</v>
      </c>
      <c r="B121" s="5"/>
      <c r="C121" s="5">
        <v>11</v>
      </c>
      <c r="D121" s="29">
        <v>1363.98</v>
      </c>
      <c r="E121" s="29">
        <v>435.96</v>
      </c>
      <c r="F121" s="29">
        <v>495.89</v>
      </c>
      <c r="G121" s="10">
        <v>19</v>
      </c>
      <c r="H121" s="6">
        <f t="shared" si="46"/>
        <v>6.5262200956937804</v>
      </c>
    </row>
    <row r="122" spans="1:9" ht="15.75" x14ac:dyDescent="0.2">
      <c r="A122" s="46" t="s">
        <v>62</v>
      </c>
      <c r="B122" s="42"/>
      <c r="C122" s="42">
        <f>SUM(C119:C121)</f>
        <v>171</v>
      </c>
      <c r="D122" s="43">
        <f>SUM(D119:D121)</f>
        <v>17227.16</v>
      </c>
      <c r="E122" s="43">
        <f t="shared" ref="E122:F122" si="49">SUM(E119:E121)</f>
        <v>9614.49</v>
      </c>
      <c r="F122" s="43">
        <f t="shared" si="49"/>
        <v>10939.31</v>
      </c>
      <c r="G122" s="44">
        <v>19</v>
      </c>
      <c r="H122" s="45">
        <f>D122/C122/G122</f>
        <v>5.3022960911049557</v>
      </c>
    </row>
    <row r="123" spans="1:9" ht="15.75" x14ac:dyDescent="0.2">
      <c r="A123" s="36" t="str">
        <f>CONCATENATE("TOTAL ",D114)</f>
        <v>TOTAL DEZEMBRO</v>
      </c>
      <c r="B123" s="16">
        <f>B118+B122</f>
        <v>0</v>
      </c>
      <c r="C123" s="16">
        <f>C118+C122</f>
        <v>683</v>
      </c>
      <c r="D123" s="30">
        <f>D118+D122</f>
        <v>85439.750000000015</v>
      </c>
      <c r="E123" s="30">
        <f>E118+E122</f>
        <v>49267.009999999995</v>
      </c>
      <c r="F123" s="30">
        <f>F118+F122</f>
        <v>57182.189999999995</v>
      </c>
      <c r="G123" s="20">
        <v>19</v>
      </c>
      <c r="H123" s="24">
        <f>(D123/G123)/C123</f>
        <v>6.5839369654003246</v>
      </c>
    </row>
    <row r="124" spans="1:9" ht="15.75" x14ac:dyDescent="0.2">
      <c r="A124" s="70" t="s">
        <v>60</v>
      </c>
      <c r="B124" s="71">
        <f>AVERAGE(B123,B113,B103,B93,B83,B73,B63,B53,B43,B33,B23,B13,)</f>
        <v>0</v>
      </c>
      <c r="C124" s="71">
        <f>AVERAGE(C123,C113,C103,C93,C83,C73,C63,C53,C43,C33,C23,C13)</f>
        <v>683.08333333333337</v>
      </c>
      <c r="D124" s="72">
        <f>AVERAGE(D123,D113,D103,D93,D83,D73,D63,D53,D43,D33,D23,D13)</f>
        <v>87497.767500000002</v>
      </c>
      <c r="E124" s="72">
        <f t="shared" ref="E124:F124" si="50">AVERAGE(E123,E113,E103,E93,E83,E73,E63,E53,E43,E33,E23,E13)</f>
        <v>51357.076666666668</v>
      </c>
      <c r="F124" s="72">
        <f t="shared" si="50"/>
        <v>59103.640000000007</v>
      </c>
      <c r="G124" s="73">
        <f>AVERAGE(G123,G113,G103,G93,G83,G73,G63,G53,G43,G33,G23,G13)</f>
        <v>20.166666666666668</v>
      </c>
      <c r="H124" s="74">
        <f>(D124/C124)/G124</f>
        <v>6.3516880898776718</v>
      </c>
      <c r="I124" s="11"/>
    </row>
    <row r="125" spans="1:9" ht="15" customHeight="1" x14ac:dyDescent="0.2">
      <c r="A125" s="70" t="s">
        <v>59</v>
      </c>
      <c r="B125" s="71"/>
      <c r="C125" s="71">
        <f>AVERAGE(C118,C108,C98,C88,C78,C68,C58,C48,C38,C28,C18,C8)</f>
        <v>499.16666666666669</v>
      </c>
      <c r="D125" s="72">
        <f>AVERAGE(D118,D108,D98,D88,D78,D68,D58,D48,D38,D28,D18,D8)</f>
        <v>68278.805833333332</v>
      </c>
      <c r="E125" s="72">
        <f t="shared" ref="E125:F125" si="51">AVERAGE(E118,E108,E98,E88,E78,E68,E58,E48,E38,E28,E18,E8)</f>
        <v>40023.484166666669</v>
      </c>
      <c r="F125" s="72">
        <f t="shared" si="51"/>
        <v>46236.655833333331</v>
      </c>
      <c r="G125" s="73">
        <f>AVERAGE(G118,G108,G98,G88,G78,G68,G58,G48,G38,G28,G18,G8)</f>
        <v>20.166666666666668</v>
      </c>
      <c r="H125" s="72">
        <f>(D125/C125)/G125</f>
        <v>6.7827564122021542</v>
      </c>
    </row>
    <row r="126" spans="1:9" ht="15" customHeight="1" x14ac:dyDescent="0.2">
      <c r="A126" s="70" t="s">
        <v>65</v>
      </c>
      <c r="B126" s="71"/>
      <c r="C126" s="71">
        <f>AVERAGE(C122,C112,C102,C92,C82,C72,C62,C52,C42,C32,C22,C12)</f>
        <v>183.91666666666666</v>
      </c>
      <c r="D126" s="72">
        <f>AVERAGE(D122,D112,D102,D92,D82,D72,D62,D52,D42,D32,D22,D12)</f>
        <v>19218.961666666662</v>
      </c>
      <c r="E126" s="72">
        <f t="shared" ref="E126:F126" si="52">AVERAGE(E122,E112,E102,E92,E82,E72,E62,E52,E42,E32,E22,E12)</f>
        <v>11333.592499999999</v>
      </c>
      <c r="F126" s="72">
        <f t="shared" si="52"/>
        <v>12866.984166666667</v>
      </c>
      <c r="G126" s="73">
        <f>AVERAGE(G122,G112,G102,G92,G82,G72,G62,G52,G42,G32,G22,G12)</f>
        <v>20.166666666666668</v>
      </c>
      <c r="H126" s="72">
        <f>(D126/C126)/G126</f>
        <v>5.1817292087160673</v>
      </c>
    </row>
    <row r="127" spans="1:9" ht="15" customHeight="1" x14ac:dyDescent="0.2">
      <c r="A127" s="68"/>
      <c r="B127" s="75"/>
      <c r="C127" s="75"/>
      <c r="D127" s="76"/>
      <c r="E127" s="77"/>
      <c r="F127" s="77"/>
      <c r="G127" s="78"/>
      <c r="H127" s="79"/>
    </row>
    <row r="128" spans="1:9" ht="15" customHeight="1" x14ac:dyDescent="0.2">
      <c r="A128" s="68"/>
      <c r="B128" s="80"/>
      <c r="C128" s="75"/>
      <c r="D128" s="81"/>
      <c r="E128" s="77" t="s">
        <v>63</v>
      </c>
      <c r="F128" s="77"/>
      <c r="G128" s="78"/>
      <c r="H128" s="79"/>
    </row>
    <row r="129" spans="1:9" s="47" customFormat="1" ht="78.75" x14ac:dyDescent="0.25">
      <c r="A129" s="53"/>
      <c r="B129" s="54"/>
      <c r="C129" s="54" t="s">
        <v>56</v>
      </c>
      <c r="D129" s="52" t="s">
        <v>12</v>
      </c>
      <c r="E129" s="55" t="s">
        <v>58</v>
      </c>
      <c r="F129" s="55" t="s">
        <v>57</v>
      </c>
      <c r="G129" s="56" t="s">
        <v>68</v>
      </c>
      <c r="H129" s="55" t="s">
        <v>69</v>
      </c>
    </row>
    <row r="130" spans="1:9" x14ac:dyDescent="0.2">
      <c r="A130" s="57" t="s">
        <v>8</v>
      </c>
      <c r="B130" s="58"/>
      <c r="C130" s="59">
        <f t="shared" ref="C130:F132" si="53">C5+C15+C25+C35+C45+C55+C65+C75+C85+C95+C105+C115</f>
        <v>1641</v>
      </c>
      <c r="D130" s="60">
        <f t="shared" si="53"/>
        <v>239817.66</v>
      </c>
      <c r="E130" s="60">
        <f t="shared" si="53"/>
        <v>169425.43999999997</v>
      </c>
      <c r="F130" s="60">
        <f t="shared" si="53"/>
        <v>195735.99</v>
      </c>
      <c r="G130" s="61">
        <f>(G5+G15+G25+G35+G45+G55+G65+G75+G85+G95+G105+G115)/12</f>
        <v>20.166666666666668</v>
      </c>
      <c r="H130" s="60">
        <f>D130/C130/G130</f>
        <v>7.2466695876833818</v>
      </c>
    </row>
    <row r="131" spans="1:9" x14ac:dyDescent="0.2">
      <c r="A131" s="57" t="s">
        <v>9</v>
      </c>
      <c r="B131" s="58"/>
      <c r="C131" s="59">
        <f t="shared" si="53"/>
        <v>4034</v>
      </c>
      <c r="D131" s="60">
        <f t="shared" si="53"/>
        <v>534569.24999999988</v>
      </c>
      <c r="E131" s="60">
        <f t="shared" si="53"/>
        <v>298309.38</v>
      </c>
      <c r="F131" s="60">
        <f t="shared" si="53"/>
        <v>344748.32000000007</v>
      </c>
      <c r="G131" s="61">
        <f>(G6+G16+G26+G36+G46+G56+G66+G76+G86+G96+G106+G116)/12</f>
        <v>20.166666666666668</v>
      </c>
      <c r="H131" s="60">
        <f>D131/C131/G131</f>
        <v>6.5710377084041829</v>
      </c>
    </row>
    <row r="132" spans="1:9" x14ac:dyDescent="0.2">
      <c r="A132" s="57" t="s">
        <v>54</v>
      </c>
      <c r="B132" s="58"/>
      <c r="C132" s="59">
        <f t="shared" si="53"/>
        <v>315</v>
      </c>
      <c r="D132" s="60">
        <f t="shared" si="53"/>
        <v>44958.759999999995</v>
      </c>
      <c r="E132" s="60">
        <f t="shared" si="53"/>
        <v>12546.990000000002</v>
      </c>
      <c r="F132" s="60">
        <f t="shared" si="53"/>
        <v>14355.559999999998</v>
      </c>
      <c r="G132" s="61">
        <f>(G7+G17+G27+G37+G47+G57+G67+G77+G87+G97+G107+G117)/12</f>
        <v>20.166666666666668</v>
      </c>
      <c r="H132" s="60">
        <f>D132/C132/G132</f>
        <v>7.0773333333333328</v>
      </c>
    </row>
    <row r="133" spans="1:9" s="4" customFormat="1" ht="15.75" x14ac:dyDescent="0.25">
      <c r="A133" s="62" t="s">
        <v>61</v>
      </c>
      <c r="B133" s="63"/>
      <c r="C133" s="64">
        <f>SUM(C130:C132)</f>
        <v>5990</v>
      </c>
      <c r="D133" s="65">
        <f>SUM(D130:D132)</f>
        <v>819345.66999999993</v>
      </c>
      <c r="E133" s="65">
        <f t="shared" ref="E133:F133" si="54">SUM(E130:E132)</f>
        <v>480281.80999999994</v>
      </c>
      <c r="F133" s="65">
        <f t="shared" si="54"/>
        <v>554839.87000000011</v>
      </c>
      <c r="G133" s="66">
        <f>SUM(G130:G132)/3</f>
        <v>20.166666666666668</v>
      </c>
      <c r="H133" s="65">
        <f>D133/C133/G133</f>
        <v>6.7827564122021542</v>
      </c>
    </row>
    <row r="134" spans="1:9" x14ac:dyDescent="0.2">
      <c r="A134" s="57" t="s">
        <v>10</v>
      </c>
      <c r="B134" s="58"/>
      <c r="C134" s="59">
        <f t="shared" ref="C134:F137" si="55">C9+C19+C29+C39+C49+C59+C69+C79+C89+C99+C109+C119</f>
        <v>1158</v>
      </c>
      <c r="D134" s="60">
        <f t="shared" si="55"/>
        <v>112210.3</v>
      </c>
      <c r="E134" s="60">
        <f t="shared" si="55"/>
        <v>74801.669999999984</v>
      </c>
      <c r="F134" s="60">
        <f t="shared" si="55"/>
        <v>85241.220000000016</v>
      </c>
      <c r="G134" s="61">
        <f>(G9+G19+G29+G39+G49+G59+G69+G79+G89+G99+G109+G119)/12</f>
        <v>20.166666666666668</v>
      </c>
      <c r="H134" s="60">
        <f>D134/C134/G134</f>
        <v>4.8049629597910331</v>
      </c>
    </row>
    <row r="135" spans="1:9" x14ac:dyDescent="0.2">
      <c r="A135" s="57" t="s">
        <v>11</v>
      </c>
      <c r="B135" s="58"/>
      <c r="C135" s="59">
        <f t="shared" si="55"/>
        <v>958</v>
      </c>
      <c r="D135" s="60">
        <f t="shared" si="55"/>
        <v>104859.40000000001</v>
      </c>
      <c r="E135" s="60">
        <f t="shared" si="55"/>
        <v>56323.669999999991</v>
      </c>
      <c r="F135" s="60">
        <f t="shared" si="55"/>
        <v>63597.630000000005</v>
      </c>
      <c r="G135" s="61">
        <f>(G10+G20+G30+G40+G50+G60+G70+G80+G90+G100+G110+G120)/12</f>
        <v>20.166666666666668</v>
      </c>
      <c r="H135" s="60">
        <f t="shared" ref="H135:H136" si="56">D135/C135/G135</f>
        <v>5.4275988198554153</v>
      </c>
    </row>
    <row r="136" spans="1:9" x14ac:dyDescent="0.2">
      <c r="A136" s="67" t="s">
        <v>55</v>
      </c>
      <c r="B136" s="58"/>
      <c r="C136" s="59">
        <f t="shared" si="55"/>
        <v>91</v>
      </c>
      <c r="D136" s="60">
        <f t="shared" si="55"/>
        <v>13557.839999999998</v>
      </c>
      <c r="E136" s="60">
        <f t="shared" si="55"/>
        <v>4877.7699999999995</v>
      </c>
      <c r="F136" s="60">
        <f t="shared" si="55"/>
        <v>5564.96</v>
      </c>
      <c r="G136" s="61">
        <f>(G11+G21+G31+G41+G51+G61+G71+G81+G91+G101+G111+G121)/12</f>
        <v>20.166666666666668</v>
      </c>
      <c r="H136" s="60">
        <f t="shared" si="56"/>
        <v>7.3877976568885648</v>
      </c>
    </row>
    <row r="137" spans="1:9" s="4" customFormat="1" ht="15.75" x14ac:dyDescent="0.25">
      <c r="A137" s="68" t="s">
        <v>62</v>
      </c>
      <c r="B137" s="63"/>
      <c r="C137" s="64">
        <f t="shared" si="55"/>
        <v>2207</v>
      </c>
      <c r="D137" s="65">
        <f t="shared" si="55"/>
        <v>230627.54</v>
      </c>
      <c r="E137" s="65">
        <f t="shared" si="55"/>
        <v>136003.11000000002</v>
      </c>
      <c r="F137" s="65">
        <f t="shared" si="55"/>
        <v>154403.80999999997</v>
      </c>
      <c r="G137" s="66">
        <f>SUM(G134:G136)/3</f>
        <v>20.166666666666668</v>
      </c>
      <c r="H137" s="65">
        <f>D137/C137/G137</f>
        <v>5.1817292087160691</v>
      </c>
      <c r="I137" s="48"/>
    </row>
    <row r="138" spans="1:9" ht="15.75" x14ac:dyDescent="0.2">
      <c r="A138" s="68" t="s">
        <v>17</v>
      </c>
      <c r="B138" s="63"/>
      <c r="C138" s="64">
        <f>SUM(C133+C137)</f>
        <v>8197</v>
      </c>
      <c r="D138" s="65">
        <f t="shared" ref="D138:F138" si="57">SUM(D133+D137)</f>
        <v>1049973.21</v>
      </c>
      <c r="E138" s="65">
        <f t="shared" si="57"/>
        <v>616284.91999999993</v>
      </c>
      <c r="F138" s="65">
        <f t="shared" si="57"/>
        <v>709243.68</v>
      </c>
      <c r="G138" s="66">
        <f>(G137+G133)/2</f>
        <v>20.166666666666668</v>
      </c>
      <c r="H138" s="65">
        <f>D138/C138/G138</f>
        <v>6.3516880898776718</v>
      </c>
      <c r="I138" s="32"/>
    </row>
    <row r="139" spans="1:9" ht="15.75" x14ac:dyDescent="0.2">
      <c r="A139" s="68" t="s">
        <v>59</v>
      </c>
      <c r="B139" s="63"/>
      <c r="C139" s="69">
        <f>C133/12</f>
        <v>499.16666666666669</v>
      </c>
      <c r="D139" s="65">
        <f t="shared" ref="D139:F139" si="58">D133/12</f>
        <v>68278.805833333332</v>
      </c>
      <c r="E139" s="65">
        <f t="shared" si="58"/>
        <v>40023.484166666662</v>
      </c>
      <c r="F139" s="65">
        <f t="shared" si="58"/>
        <v>46236.655833333345</v>
      </c>
      <c r="G139" s="66">
        <f>G133</f>
        <v>20.166666666666668</v>
      </c>
      <c r="H139" s="65">
        <f>D139/C139/G139</f>
        <v>6.7827564122021542</v>
      </c>
      <c r="I139" s="32"/>
    </row>
    <row r="140" spans="1:9" ht="15.75" x14ac:dyDescent="0.2">
      <c r="A140" s="68" t="s">
        <v>65</v>
      </c>
      <c r="B140" s="63"/>
      <c r="C140" s="69">
        <f>C137/12</f>
        <v>183.91666666666666</v>
      </c>
      <c r="D140" s="65">
        <f t="shared" ref="D140:F140" si="59">D137/12</f>
        <v>19218.961666666666</v>
      </c>
      <c r="E140" s="65">
        <f t="shared" si="59"/>
        <v>11333.592500000001</v>
      </c>
      <c r="F140" s="65">
        <f t="shared" si="59"/>
        <v>12866.984166666663</v>
      </c>
      <c r="G140" s="66">
        <f>G137</f>
        <v>20.166666666666668</v>
      </c>
      <c r="H140" s="65">
        <f t="shared" ref="H140" si="60">D140/C140/G140</f>
        <v>5.1817292087160682</v>
      </c>
      <c r="I140" s="32"/>
    </row>
    <row r="141" spans="1:9" ht="15.75" x14ac:dyDescent="0.2">
      <c r="A141" s="62" t="s">
        <v>64</v>
      </c>
      <c r="B141" s="63"/>
      <c r="C141" s="69">
        <f>C138/12</f>
        <v>683.08333333333337</v>
      </c>
      <c r="D141" s="65">
        <f>D138/12</f>
        <v>87497.767500000002</v>
      </c>
      <c r="E141" s="65">
        <f>E138/12</f>
        <v>51357.07666666666</v>
      </c>
      <c r="F141" s="65">
        <f>F138/12</f>
        <v>59103.640000000007</v>
      </c>
      <c r="G141" s="66">
        <f>(G140+G136)/2</f>
        <v>20.166666666666668</v>
      </c>
      <c r="H141" s="65">
        <f>D141/C141/G141</f>
        <v>6.3516880898776718</v>
      </c>
      <c r="I141" s="32"/>
    </row>
    <row r="143" spans="1:9" x14ac:dyDescent="0.2">
      <c r="A143" s="172" t="s">
        <v>67</v>
      </c>
      <c r="B143" s="172"/>
      <c r="C143" s="172"/>
      <c r="D143" s="172"/>
      <c r="E143" s="172"/>
      <c r="F143" s="172"/>
      <c r="G143" s="172"/>
      <c r="H143" s="172"/>
    </row>
    <row r="144" spans="1:9" x14ac:dyDescent="0.2">
      <c r="A144" s="172"/>
      <c r="B144" s="172"/>
      <c r="C144" s="172"/>
      <c r="D144" s="172"/>
      <c r="E144" s="172"/>
      <c r="F144" s="172"/>
      <c r="G144" s="172"/>
      <c r="H144" s="172"/>
    </row>
    <row r="145" spans="1:7" ht="63" x14ac:dyDescent="0.2">
      <c r="A145" s="52" t="s">
        <v>71</v>
      </c>
      <c r="B145" s="52" t="s">
        <v>74</v>
      </c>
      <c r="C145" s="52" t="s">
        <v>80</v>
      </c>
      <c r="D145" s="52" t="s">
        <v>81</v>
      </c>
      <c r="E145" s="52" t="s">
        <v>87</v>
      </c>
      <c r="F145" s="52" t="s">
        <v>89</v>
      </c>
      <c r="G145" s="52" t="s">
        <v>88</v>
      </c>
    </row>
    <row r="146" spans="1:7" x14ac:dyDescent="0.2">
      <c r="A146" s="49" t="s">
        <v>72</v>
      </c>
      <c r="B146" s="50">
        <v>2.85</v>
      </c>
      <c r="C146" s="51">
        <f>B146*2</f>
        <v>5.7</v>
      </c>
      <c r="D146" s="51">
        <f>B146*2</f>
        <v>5.7</v>
      </c>
      <c r="E146" s="51">
        <f>B146*2</f>
        <v>5.7</v>
      </c>
      <c r="F146" s="51">
        <f>B146*0</f>
        <v>0</v>
      </c>
      <c r="G146" s="51">
        <f>B146*2.5</f>
        <v>7.125</v>
      </c>
    </row>
    <row r="147" spans="1:7" x14ac:dyDescent="0.2">
      <c r="A147" s="49" t="s">
        <v>73</v>
      </c>
      <c r="B147" s="50">
        <v>2.0499999999999998</v>
      </c>
      <c r="C147" s="51">
        <f>B147*2</f>
        <v>4.0999999999999996</v>
      </c>
      <c r="D147" s="51">
        <f>B147</f>
        <v>2.0499999999999998</v>
      </c>
      <c r="E147" s="50">
        <f>0*B147</f>
        <v>0</v>
      </c>
      <c r="F147" s="50">
        <f>B147*2</f>
        <v>4.0999999999999996</v>
      </c>
      <c r="G147" s="50">
        <f>B147*0</f>
        <v>0</v>
      </c>
    </row>
    <row r="148" spans="1:7" x14ac:dyDescent="0.2">
      <c r="A148" s="49" t="s">
        <v>75</v>
      </c>
      <c r="B148" s="51">
        <f t="shared" ref="B148:G148" si="61">B146+B147</f>
        <v>4.9000000000000004</v>
      </c>
      <c r="C148" s="51">
        <f t="shared" si="61"/>
        <v>9.8000000000000007</v>
      </c>
      <c r="D148" s="51">
        <f t="shared" si="61"/>
        <v>7.75</v>
      </c>
      <c r="E148" s="51">
        <f t="shared" si="61"/>
        <v>5.7</v>
      </c>
      <c r="F148" s="51">
        <f t="shared" si="61"/>
        <v>4.0999999999999996</v>
      </c>
      <c r="G148" s="51">
        <f t="shared" si="61"/>
        <v>7.125</v>
      </c>
    </row>
    <row r="152" spans="1:7" x14ac:dyDescent="0.2">
      <c r="A152" s="197" t="s">
        <v>78</v>
      </c>
      <c r="B152" s="197"/>
      <c r="C152" s="197"/>
      <c r="D152" s="197"/>
      <c r="E152" s="197"/>
      <c r="F152" s="197"/>
    </row>
    <row r="153" spans="1:7" x14ac:dyDescent="0.2">
      <c r="A153" s="197"/>
      <c r="B153" s="197"/>
      <c r="C153" s="197"/>
      <c r="D153" s="197"/>
      <c r="E153" s="197"/>
      <c r="F153" s="197"/>
    </row>
    <row r="154" spans="1:7" x14ac:dyDescent="0.2">
      <c r="A154" s="197"/>
      <c r="B154" s="197"/>
      <c r="C154" s="197"/>
      <c r="D154" s="197"/>
      <c r="E154" s="197"/>
      <c r="F154" s="197"/>
    </row>
    <row r="155" spans="1:7" x14ac:dyDescent="0.2">
      <c r="A155" s="197"/>
      <c r="B155" s="197"/>
      <c r="C155" s="197"/>
      <c r="D155" s="197"/>
      <c r="E155" s="197"/>
      <c r="F155" s="197"/>
    </row>
    <row r="156" spans="1:7" x14ac:dyDescent="0.2">
      <c r="A156" s="197"/>
      <c r="B156" s="197"/>
      <c r="C156" s="197"/>
      <c r="D156" s="197"/>
      <c r="E156" s="197"/>
      <c r="F156" s="197"/>
    </row>
    <row r="157" spans="1:7" ht="15.75" customHeight="1" x14ac:dyDescent="0.2">
      <c r="A157" s="198" t="s">
        <v>76</v>
      </c>
      <c r="B157" s="198"/>
      <c r="C157" s="198"/>
      <c r="D157" s="198" t="s">
        <v>77</v>
      </c>
      <c r="E157" s="198"/>
      <c r="F157" s="198"/>
    </row>
    <row r="158" spans="1:7" ht="15.75" customHeight="1" x14ac:dyDescent="0.2">
      <c r="A158" s="52"/>
      <c r="B158" s="87" t="s">
        <v>90</v>
      </c>
      <c r="C158" s="52"/>
      <c r="D158" s="52"/>
      <c r="E158" s="87" t="s">
        <v>90</v>
      </c>
      <c r="F158" s="52"/>
    </row>
    <row r="159" spans="1:7" ht="15.75" x14ac:dyDescent="0.2">
      <c r="A159" s="82" t="s">
        <v>59</v>
      </c>
      <c r="B159" s="82" t="s">
        <v>91</v>
      </c>
      <c r="C159" s="82" t="s">
        <v>14</v>
      </c>
      <c r="D159" s="82" t="s">
        <v>65</v>
      </c>
      <c r="E159" s="82" t="s">
        <v>93</v>
      </c>
      <c r="F159" s="82" t="s">
        <v>14</v>
      </c>
    </row>
    <row r="160" spans="1:7" ht="16.5" customHeight="1" x14ac:dyDescent="0.2">
      <c r="A160" s="199">
        <f>H139</f>
        <v>6.7827564122021542</v>
      </c>
      <c r="B160" s="84">
        <f>D148</f>
        <v>7.75</v>
      </c>
      <c r="C160" s="85">
        <f>A160/B160</f>
        <v>0.87519437576801995</v>
      </c>
      <c r="D160" s="200">
        <f>H140</f>
        <v>5.1817292087160682</v>
      </c>
      <c r="E160" s="84">
        <f>E148</f>
        <v>5.7</v>
      </c>
      <c r="F160" s="85">
        <f>D160/E160</f>
        <v>0.90907529977474877</v>
      </c>
    </row>
    <row r="161" spans="1:11" ht="15.75" x14ac:dyDescent="0.2">
      <c r="A161" s="199"/>
      <c r="B161" s="82" t="s">
        <v>92</v>
      </c>
      <c r="C161" s="82" t="s">
        <v>14</v>
      </c>
      <c r="D161" s="201"/>
      <c r="E161" s="82" t="s">
        <v>92</v>
      </c>
      <c r="F161" s="82" t="s">
        <v>14</v>
      </c>
    </row>
    <row r="162" spans="1:11" x14ac:dyDescent="0.2">
      <c r="A162" s="199"/>
      <c r="B162" s="84">
        <f>G148</f>
        <v>7.125</v>
      </c>
      <c r="C162" s="85">
        <f>A160/B162</f>
        <v>0.95196581223889887</v>
      </c>
      <c r="D162" s="202"/>
      <c r="E162" s="84">
        <f>G148</f>
        <v>7.125</v>
      </c>
      <c r="F162" s="85">
        <f>D160/E162</f>
        <v>0.72726023981979904</v>
      </c>
    </row>
    <row r="165" spans="1:11" ht="15.75" x14ac:dyDescent="0.25">
      <c r="A165" s="205" t="s">
        <v>94</v>
      </c>
      <c r="B165" s="205"/>
      <c r="C165" s="205"/>
      <c r="D165" s="205"/>
      <c r="E165" s="205"/>
      <c r="G165" s="205" t="s">
        <v>94</v>
      </c>
      <c r="H165" s="205"/>
      <c r="I165" s="205"/>
      <c r="J165" s="205"/>
      <c r="K165" s="205"/>
    </row>
    <row r="166" spans="1:11" s="96" customFormat="1" ht="47.25" x14ac:dyDescent="0.2">
      <c r="A166" s="91"/>
      <c r="B166" s="91" t="s">
        <v>97</v>
      </c>
      <c r="C166" s="98" t="s">
        <v>102</v>
      </c>
      <c r="D166" s="91" t="s">
        <v>102</v>
      </c>
      <c r="E166" s="91" t="s">
        <v>103</v>
      </c>
      <c r="G166" s="91"/>
      <c r="H166" s="91" t="s">
        <v>97</v>
      </c>
      <c r="I166" s="98" t="s">
        <v>112</v>
      </c>
      <c r="J166" s="91" t="s">
        <v>102</v>
      </c>
      <c r="K166" s="91" t="s">
        <v>103</v>
      </c>
    </row>
    <row r="167" spans="1:11" ht="15.75" x14ac:dyDescent="0.25">
      <c r="A167" s="49" t="s">
        <v>98</v>
      </c>
      <c r="B167" s="49">
        <v>378</v>
      </c>
      <c r="C167" s="97" t="str">
        <f>B161</f>
        <v xml:space="preserve"> OPÇÃO 5</v>
      </c>
      <c r="D167" s="50">
        <f>B146</f>
        <v>2.85</v>
      </c>
      <c r="E167" s="94">
        <f>2.5*D167*20*B167</f>
        <v>53865</v>
      </c>
      <c r="G167" s="49" t="s">
        <v>98</v>
      </c>
      <c r="H167" s="49">
        <v>378</v>
      </c>
      <c r="I167" s="97" t="str">
        <f>B159</f>
        <v xml:space="preserve"> OPÇÃO 2</v>
      </c>
      <c r="J167" s="94">
        <f>B146+B147/2</f>
        <v>3.875</v>
      </c>
      <c r="K167" s="94">
        <f>2*J167*20*H167</f>
        <v>58590</v>
      </c>
    </row>
    <row r="168" spans="1:11" x14ac:dyDescent="0.2">
      <c r="A168" s="49" t="s">
        <v>95</v>
      </c>
      <c r="B168" s="49">
        <v>76</v>
      </c>
      <c r="C168" s="95">
        <f>B162</f>
        <v>7.125</v>
      </c>
      <c r="D168" s="50">
        <f>D167</f>
        <v>2.85</v>
      </c>
      <c r="E168" s="94">
        <f>2.5*D168*20*B168</f>
        <v>10830</v>
      </c>
      <c r="G168" s="49" t="s">
        <v>95</v>
      </c>
      <c r="H168" s="49">
        <v>76</v>
      </c>
      <c r="I168" s="95">
        <f>B160</f>
        <v>7.75</v>
      </c>
      <c r="J168" s="94">
        <f>J167</f>
        <v>3.875</v>
      </c>
      <c r="K168" s="94">
        <f>2*J168*20*H168</f>
        <v>11780</v>
      </c>
    </row>
    <row r="169" spans="1:11" ht="15.75" x14ac:dyDescent="0.25">
      <c r="A169" s="92" t="s">
        <v>96</v>
      </c>
      <c r="B169" s="92">
        <f>SUM(B167:B168)</f>
        <v>454</v>
      </c>
      <c r="C169" s="88"/>
      <c r="D169" s="93"/>
      <c r="E169" s="93">
        <f>SUM(E167:E168)</f>
        <v>64695</v>
      </c>
      <c r="G169" s="92" t="s">
        <v>96</v>
      </c>
      <c r="H169" s="92">
        <f>SUM(H167:H168)</f>
        <v>454</v>
      </c>
      <c r="I169" s="88"/>
      <c r="J169" s="93"/>
      <c r="K169" s="93">
        <f>SUM(K167:K168)</f>
        <v>70370</v>
      </c>
    </row>
    <row r="170" spans="1:11" ht="15.75" x14ac:dyDescent="0.25">
      <c r="A170" s="49" t="s">
        <v>99</v>
      </c>
      <c r="B170" s="49">
        <v>158</v>
      </c>
      <c r="C170" s="97" t="str">
        <f>E159</f>
        <v>OPÇÃO 3</v>
      </c>
      <c r="D170" s="50">
        <f>B146</f>
        <v>2.85</v>
      </c>
      <c r="E170" s="94">
        <f>D170*2*20*B170</f>
        <v>18012</v>
      </c>
      <c r="G170" s="49" t="s">
        <v>99</v>
      </c>
      <c r="H170" s="49">
        <v>158</v>
      </c>
      <c r="I170" s="97" t="str">
        <f>E159</f>
        <v>OPÇÃO 3</v>
      </c>
      <c r="J170" s="50">
        <f>B146</f>
        <v>2.85</v>
      </c>
      <c r="K170" s="94">
        <f>J170*2*20*H170</f>
        <v>18012</v>
      </c>
    </row>
    <row r="171" spans="1:11" x14ac:dyDescent="0.2">
      <c r="A171" s="49" t="s">
        <v>100</v>
      </c>
      <c r="B171" s="49">
        <v>147</v>
      </c>
      <c r="C171" s="95">
        <f>E160</f>
        <v>5.7</v>
      </c>
      <c r="D171" s="50">
        <f>D170</f>
        <v>2.85</v>
      </c>
      <c r="E171" s="94">
        <f>D171*2*20*B171</f>
        <v>16758</v>
      </c>
      <c r="G171" s="49" t="s">
        <v>100</v>
      </c>
      <c r="H171" s="49">
        <v>147</v>
      </c>
      <c r="I171" s="95">
        <f>E160</f>
        <v>5.7</v>
      </c>
      <c r="J171" s="50">
        <f>J170</f>
        <v>2.85</v>
      </c>
      <c r="K171" s="94">
        <f>J171*2*20*H171</f>
        <v>16758</v>
      </c>
    </row>
    <row r="172" spans="1:11" ht="15.75" x14ac:dyDescent="0.25">
      <c r="A172" s="92" t="s">
        <v>101</v>
      </c>
      <c r="B172" s="92">
        <f>SUM(B170:B171)</f>
        <v>305</v>
      </c>
      <c r="C172" s="49"/>
      <c r="D172" s="93"/>
      <c r="E172" s="93">
        <f>SUM(E170:E171)</f>
        <v>34770</v>
      </c>
      <c r="G172" s="92" t="s">
        <v>101</v>
      </c>
      <c r="H172" s="92">
        <f>SUM(H170:H171)</f>
        <v>305</v>
      </c>
      <c r="I172" s="49"/>
      <c r="J172" s="93"/>
      <c r="K172" s="93">
        <f>SUM(K170:K171)</f>
        <v>34770</v>
      </c>
    </row>
    <row r="174" spans="1:11" ht="15.75" x14ac:dyDescent="0.25">
      <c r="A174" s="205" t="s">
        <v>113</v>
      </c>
      <c r="B174" s="205"/>
      <c r="C174" s="205"/>
      <c r="D174" s="205"/>
      <c r="E174" s="205"/>
    </row>
    <row r="175" spans="1:11" ht="31.5" x14ac:dyDescent="0.2">
      <c r="A175" s="91"/>
      <c r="B175" s="91" t="s">
        <v>97</v>
      </c>
      <c r="C175" s="86" t="s">
        <v>107</v>
      </c>
      <c r="D175" s="91" t="s">
        <v>102</v>
      </c>
      <c r="E175" s="91" t="s">
        <v>103</v>
      </c>
    </row>
    <row r="176" spans="1:11" x14ac:dyDescent="0.2">
      <c r="A176" s="49" t="s">
        <v>98</v>
      </c>
      <c r="B176" s="49">
        <v>378</v>
      </c>
      <c r="C176" s="206">
        <f>D149</f>
        <v>0</v>
      </c>
      <c r="D176" s="94">
        <f>B146+B147/2</f>
        <v>3.875</v>
      </c>
      <c r="E176" s="94">
        <f>2*D176*20*B176</f>
        <v>58590</v>
      </c>
    </row>
    <row r="177" spans="1:5" x14ac:dyDescent="0.2">
      <c r="A177" s="49" t="s">
        <v>95</v>
      </c>
      <c r="B177" s="49">
        <v>76</v>
      </c>
      <c r="C177" s="207"/>
      <c r="D177" s="94">
        <f>D176</f>
        <v>3.875</v>
      </c>
      <c r="E177" s="94">
        <f>2*D177*20*B177</f>
        <v>11780</v>
      </c>
    </row>
    <row r="178" spans="1:5" ht="15.75" x14ac:dyDescent="0.25">
      <c r="A178" s="92" t="s">
        <v>96</v>
      </c>
      <c r="B178" s="92">
        <f>SUM(B176:B177)</f>
        <v>454</v>
      </c>
      <c r="C178" s="49"/>
      <c r="D178" s="93"/>
      <c r="E178" s="93">
        <f>SUM(E176:E177)</f>
        <v>70370</v>
      </c>
    </row>
    <row r="179" spans="1:5" x14ac:dyDescent="0.2">
      <c r="A179" s="49" t="s">
        <v>99</v>
      </c>
      <c r="B179" s="49">
        <v>158</v>
      </c>
      <c r="C179" s="206">
        <f>D149</f>
        <v>0</v>
      </c>
      <c r="D179" s="94">
        <f>D176</f>
        <v>3.875</v>
      </c>
      <c r="E179" s="94">
        <f>D179*2*20*B179</f>
        <v>24490</v>
      </c>
    </row>
    <row r="180" spans="1:5" x14ac:dyDescent="0.2">
      <c r="A180" s="49" t="s">
        <v>100</v>
      </c>
      <c r="B180" s="49">
        <v>147</v>
      </c>
      <c r="C180" s="207"/>
      <c r="D180" s="94">
        <f>D176</f>
        <v>3.875</v>
      </c>
      <c r="E180" s="94">
        <f>D180*2*20*B180</f>
        <v>22785</v>
      </c>
    </row>
    <row r="181" spans="1:5" ht="15.75" x14ac:dyDescent="0.25">
      <c r="A181" s="92" t="s">
        <v>101</v>
      </c>
      <c r="B181" s="92">
        <f>SUM(B179:B180)</f>
        <v>305</v>
      </c>
      <c r="C181" s="49"/>
      <c r="D181" s="93"/>
      <c r="E181" s="93">
        <f>SUM(E179:E180)</f>
        <v>47275</v>
      </c>
    </row>
    <row r="184" spans="1:5" ht="48" customHeight="1" x14ac:dyDescent="0.2">
      <c r="A184" s="208" t="s">
        <v>108</v>
      </c>
      <c r="B184" s="208"/>
      <c r="D184" s="208" t="s">
        <v>109</v>
      </c>
      <c r="E184" s="208"/>
    </row>
    <row r="185" spans="1:5" ht="15.75" x14ac:dyDescent="0.2">
      <c r="A185" s="91"/>
      <c r="B185" s="91" t="s">
        <v>104</v>
      </c>
      <c r="D185" s="91"/>
      <c r="E185" s="91" t="s">
        <v>104</v>
      </c>
    </row>
    <row r="186" spans="1:5" x14ac:dyDescent="0.2">
      <c r="A186" s="49" t="s">
        <v>98</v>
      </c>
      <c r="B186" s="94">
        <f>E176-E167</f>
        <v>4725</v>
      </c>
      <c r="D186" s="49" t="s">
        <v>98</v>
      </c>
      <c r="E186" s="94">
        <f>E176-K167</f>
        <v>0</v>
      </c>
    </row>
    <row r="187" spans="1:5" x14ac:dyDescent="0.2">
      <c r="A187" s="49" t="s">
        <v>95</v>
      </c>
      <c r="B187" s="94">
        <f>E177-E168</f>
        <v>950</v>
      </c>
      <c r="D187" s="49" t="s">
        <v>95</v>
      </c>
      <c r="E187" s="94">
        <f>E177-K168</f>
        <v>0</v>
      </c>
    </row>
    <row r="188" spans="1:5" ht="15.75" x14ac:dyDescent="0.25">
      <c r="A188" s="92" t="s">
        <v>96</v>
      </c>
      <c r="B188" s="93">
        <f>SUM(B186:B187)</f>
        <v>5675</v>
      </c>
      <c r="D188" s="92" t="s">
        <v>96</v>
      </c>
      <c r="E188" s="93">
        <f>SUM(E186:E187)</f>
        <v>0</v>
      </c>
    </row>
    <row r="189" spans="1:5" x14ac:dyDescent="0.2">
      <c r="A189" s="49" t="s">
        <v>99</v>
      </c>
      <c r="B189" s="94">
        <f>E179-E170</f>
        <v>6478</v>
      </c>
      <c r="D189" s="49" t="s">
        <v>99</v>
      </c>
      <c r="E189" s="94">
        <f>E179-K170</f>
        <v>6478</v>
      </c>
    </row>
    <row r="190" spans="1:5" x14ac:dyDescent="0.2">
      <c r="A190" s="49" t="s">
        <v>100</v>
      </c>
      <c r="B190" s="94">
        <f>E180-E171</f>
        <v>6027</v>
      </c>
      <c r="D190" s="49" t="s">
        <v>100</v>
      </c>
      <c r="E190" s="94">
        <f>E180-K171</f>
        <v>6027</v>
      </c>
    </row>
    <row r="191" spans="1:5" ht="15.75" x14ac:dyDescent="0.25">
      <c r="A191" s="92" t="s">
        <v>101</v>
      </c>
      <c r="B191" s="93">
        <f>SUM(B189:B190)</f>
        <v>12505</v>
      </c>
      <c r="D191" s="92" t="s">
        <v>101</v>
      </c>
      <c r="E191" s="93">
        <f>SUM(E189:E190)</f>
        <v>12505</v>
      </c>
    </row>
    <row r="194" spans="1:5" ht="53.25" customHeight="1" x14ac:dyDescent="0.2">
      <c r="A194" s="208" t="s">
        <v>110</v>
      </c>
      <c r="B194" s="208"/>
      <c r="D194" s="208" t="s">
        <v>111</v>
      </c>
      <c r="E194" s="208"/>
    </row>
    <row r="195" spans="1:5" ht="15.75" x14ac:dyDescent="0.25">
      <c r="A195" s="91"/>
      <c r="B195" s="91" t="s">
        <v>104</v>
      </c>
      <c r="C195" s="4"/>
      <c r="D195" s="91"/>
      <c r="E195" s="91" t="s">
        <v>104</v>
      </c>
    </row>
    <row r="196" spans="1:5" ht="15.75" x14ac:dyDescent="0.25">
      <c r="A196" s="92" t="s">
        <v>106</v>
      </c>
      <c r="B196" s="93">
        <f>E169-D139</f>
        <v>-3583.805833333332</v>
      </c>
      <c r="D196" s="92" t="s">
        <v>106</v>
      </c>
      <c r="E196" s="93">
        <f>K169-D139</f>
        <v>2091.194166666668</v>
      </c>
    </row>
    <row r="197" spans="1:5" ht="15.75" x14ac:dyDescent="0.25">
      <c r="A197" s="92" t="s">
        <v>105</v>
      </c>
      <c r="B197" s="93">
        <f>E172-D140</f>
        <v>15551.038333333334</v>
      </c>
      <c r="D197" s="92" t="s">
        <v>105</v>
      </c>
      <c r="E197" s="93">
        <f>K172-D140</f>
        <v>15551.038333333334</v>
      </c>
    </row>
  </sheetData>
  <mergeCells count="16">
    <mergeCell ref="A184:B184"/>
    <mergeCell ref="D184:E184"/>
    <mergeCell ref="A194:B194"/>
    <mergeCell ref="D194:E194"/>
    <mergeCell ref="A165:E165"/>
    <mergeCell ref="G165:K165"/>
    <mergeCell ref="A174:E174"/>
    <mergeCell ref="C176:C177"/>
    <mergeCell ref="C179:C180"/>
    <mergeCell ref="A1:H2"/>
    <mergeCell ref="A152:F156"/>
    <mergeCell ref="D157:F157"/>
    <mergeCell ref="A157:C157"/>
    <mergeCell ref="A160:A162"/>
    <mergeCell ref="D160:D162"/>
    <mergeCell ref="A143:H144"/>
  </mergeCells>
  <pageMargins left="0.511811024" right="0.511811024" top="0.78740157499999996" bottom="0.78740157499999996" header="0.31496062000000002" footer="0.31496062000000002"/>
  <pageSetup paperSize="9" scale="31" orientation="portrait" r:id="rId1"/>
  <rowBreaks count="1" manualBreakCount="1">
    <brk id="1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4"/>
  <sheetViews>
    <sheetView showGridLines="0" workbookViewId="0">
      <pane ySplit="3" topLeftCell="A13" activePane="bottomLeft" state="frozen"/>
      <selection activeCell="D45" sqref="D45:H45"/>
      <selection pane="bottomLeft" activeCell="D45" sqref="D45:H45"/>
    </sheetView>
  </sheetViews>
  <sheetFormatPr defaultColWidth="9.140625" defaultRowHeight="15" x14ac:dyDescent="0.2"/>
  <cols>
    <col min="1" max="1" width="14.85546875" style="1" bestFit="1" customWidth="1"/>
    <col min="2" max="2" width="19.140625" style="1" bestFit="1" customWidth="1"/>
    <col min="3" max="3" width="18.140625" style="1" bestFit="1" customWidth="1"/>
    <col min="4" max="4" width="17.140625" style="1" customWidth="1"/>
    <col min="5" max="5" width="10.5703125" style="1" customWidth="1"/>
    <col min="6" max="7" width="16.5703125" style="1" bestFit="1" customWidth="1"/>
    <col min="8" max="8" width="10.7109375" style="1" bestFit="1" customWidth="1"/>
    <col min="9" max="16384" width="9.140625" style="1"/>
  </cols>
  <sheetData>
    <row r="1" spans="1:8" ht="15" customHeight="1" x14ac:dyDescent="0.2">
      <c r="A1" s="212" t="s">
        <v>44</v>
      </c>
      <c r="B1" s="213"/>
      <c r="C1" s="213"/>
      <c r="D1" s="213"/>
      <c r="E1" s="213"/>
      <c r="F1" s="213"/>
      <c r="G1" s="213"/>
      <c r="H1" s="214"/>
    </row>
    <row r="2" spans="1:8" ht="15" customHeight="1" x14ac:dyDescent="0.2">
      <c r="A2" s="215"/>
      <c r="B2" s="216"/>
      <c r="C2" s="216"/>
      <c r="D2" s="216"/>
      <c r="E2" s="216"/>
      <c r="F2" s="216"/>
      <c r="G2" s="216"/>
      <c r="H2" s="217"/>
    </row>
    <row r="3" spans="1:8" ht="31.5" x14ac:dyDescent="0.2">
      <c r="A3" s="22" t="s">
        <v>0</v>
      </c>
      <c r="B3" s="22" t="s">
        <v>6</v>
      </c>
      <c r="C3" s="22" t="s">
        <v>20</v>
      </c>
      <c r="D3" s="22" t="s">
        <v>12</v>
      </c>
      <c r="E3" s="22" t="s">
        <v>15</v>
      </c>
      <c r="F3" s="22" t="s">
        <v>40</v>
      </c>
      <c r="G3" s="22" t="s">
        <v>43</v>
      </c>
      <c r="H3" s="22" t="s">
        <v>2</v>
      </c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ht="15.75" x14ac:dyDescent="0.2">
      <c r="A5" s="177" t="s">
        <v>22</v>
      </c>
      <c r="B5" s="7" t="s">
        <v>8</v>
      </c>
      <c r="C5" s="5">
        <v>108</v>
      </c>
      <c r="D5" s="29">
        <v>15486.02</v>
      </c>
      <c r="E5" s="10">
        <v>18</v>
      </c>
      <c r="F5" s="6">
        <v>4706.32</v>
      </c>
      <c r="G5" s="34">
        <f>D5-F5</f>
        <v>10779.7</v>
      </c>
      <c r="H5" s="6">
        <f>(G5/C5)/E5</f>
        <v>5.5451131687242805</v>
      </c>
    </row>
    <row r="6" spans="1:8" ht="15.75" x14ac:dyDescent="0.2">
      <c r="A6" s="178"/>
      <c r="B6" s="7" t="s">
        <v>9</v>
      </c>
      <c r="C6" s="5">
        <v>285</v>
      </c>
      <c r="D6" s="29">
        <v>38691.589999999997</v>
      </c>
      <c r="E6" s="10">
        <v>18</v>
      </c>
      <c r="F6" s="6">
        <v>17842.89</v>
      </c>
      <c r="G6" s="34">
        <f t="shared" ref="G6:G33" si="0">D6-F6</f>
        <v>20848.699999999997</v>
      </c>
      <c r="H6" s="6">
        <f>(G6/C6)/E6</f>
        <v>4.0640740740740737</v>
      </c>
    </row>
    <row r="7" spans="1:8" ht="15.75" x14ac:dyDescent="0.2">
      <c r="A7" s="178"/>
      <c r="B7" s="7" t="s">
        <v>10</v>
      </c>
      <c r="C7" s="5">
        <v>128</v>
      </c>
      <c r="D7" s="29">
        <v>7492</v>
      </c>
      <c r="E7" s="10">
        <v>18</v>
      </c>
      <c r="F7" s="6">
        <v>2612.63</v>
      </c>
      <c r="G7" s="34">
        <f t="shared" si="0"/>
        <v>4879.37</v>
      </c>
      <c r="H7" s="6">
        <f t="shared" ref="H7:H32" si="1">(G7/C7)/E7</f>
        <v>2.1177821180555556</v>
      </c>
    </row>
    <row r="8" spans="1:8" ht="15.75" x14ac:dyDescent="0.2">
      <c r="A8" s="218"/>
      <c r="B8" s="7" t="s">
        <v>11</v>
      </c>
      <c r="C8" s="5">
        <v>143</v>
      </c>
      <c r="D8" s="29">
        <v>7380.6</v>
      </c>
      <c r="E8" s="10">
        <v>18</v>
      </c>
      <c r="F8" s="6">
        <v>3298.58</v>
      </c>
      <c r="G8" s="34">
        <f t="shared" si="0"/>
        <v>4082.0200000000004</v>
      </c>
      <c r="H8" s="6">
        <f t="shared" si="1"/>
        <v>1.5858663558663559</v>
      </c>
    </row>
    <row r="9" spans="1:8" ht="15.75" x14ac:dyDescent="0.2">
      <c r="A9" s="179" t="s">
        <v>22</v>
      </c>
      <c r="B9" s="180"/>
      <c r="C9" s="16">
        <f>SUM(C5:C8)</f>
        <v>664</v>
      </c>
      <c r="D9" s="30">
        <f>SUM(D5:D8)</f>
        <v>69050.210000000006</v>
      </c>
      <c r="E9" s="25">
        <v>18</v>
      </c>
      <c r="F9" s="17">
        <f>SUM(F5:F8)</f>
        <v>28460.42</v>
      </c>
      <c r="G9" s="17">
        <f>SUM(G5:G8)</f>
        <v>40589.789999999994</v>
      </c>
      <c r="H9" s="24">
        <f t="shared" si="1"/>
        <v>3.3960667670682723</v>
      </c>
    </row>
    <row r="10" spans="1:8" ht="15.75" x14ac:dyDescent="0.2">
      <c r="A10" s="177" t="s">
        <v>23</v>
      </c>
      <c r="B10" s="7" t="s">
        <v>8</v>
      </c>
      <c r="C10" s="5">
        <v>106</v>
      </c>
      <c r="D10" s="29">
        <v>15093.4</v>
      </c>
      <c r="E10" s="10">
        <v>18</v>
      </c>
      <c r="F10" s="6">
        <v>4593.03</v>
      </c>
      <c r="G10" s="34">
        <f t="shared" si="0"/>
        <v>10500.369999999999</v>
      </c>
      <c r="H10" s="6">
        <f t="shared" si="1"/>
        <v>5.5033385744234797</v>
      </c>
    </row>
    <row r="11" spans="1:8" ht="15.75" x14ac:dyDescent="0.2">
      <c r="A11" s="178"/>
      <c r="B11" s="7" t="s">
        <v>9</v>
      </c>
      <c r="C11" s="5">
        <v>287</v>
      </c>
      <c r="D11" s="29">
        <v>38559.24</v>
      </c>
      <c r="E11" s="10">
        <v>18</v>
      </c>
      <c r="F11" s="6">
        <v>16995.57</v>
      </c>
      <c r="G11" s="34">
        <f t="shared" si="0"/>
        <v>21563.67</v>
      </c>
      <c r="H11" s="6">
        <f t="shared" si="1"/>
        <v>4.1741521486643434</v>
      </c>
    </row>
    <row r="12" spans="1:8" ht="15.75" x14ac:dyDescent="0.2">
      <c r="A12" s="178"/>
      <c r="B12" s="7" t="s">
        <v>10</v>
      </c>
      <c r="C12" s="5">
        <v>130</v>
      </c>
      <c r="D12" s="29">
        <v>8006.4</v>
      </c>
      <c r="E12" s="10">
        <v>18</v>
      </c>
      <c r="F12" s="6">
        <v>2658.09</v>
      </c>
      <c r="G12" s="34">
        <f t="shared" si="0"/>
        <v>5348.3099999999995</v>
      </c>
      <c r="H12" s="6">
        <f t="shared" si="1"/>
        <v>2.2856025641025637</v>
      </c>
    </row>
    <row r="13" spans="1:8" ht="15.75" x14ac:dyDescent="0.2">
      <c r="A13" s="218"/>
      <c r="B13" s="7" t="s">
        <v>11</v>
      </c>
      <c r="C13" s="5">
        <v>143</v>
      </c>
      <c r="D13" s="29">
        <v>7436.4</v>
      </c>
      <c r="E13" s="10">
        <v>18</v>
      </c>
      <c r="F13" s="6">
        <v>3495.23</v>
      </c>
      <c r="G13" s="34">
        <f t="shared" si="0"/>
        <v>3941.1699999999996</v>
      </c>
      <c r="H13" s="6">
        <f t="shared" si="1"/>
        <v>1.531146076146076</v>
      </c>
    </row>
    <row r="14" spans="1:8" ht="15.75" x14ac:dyDescent="0.2">
      <c r="A14" s="179" t="s">
        <v>23</v>
      </c>
      <c r="B14" s="180"/>
      <c r="C14" s="16">
        <f>SUM(C10:C13)</f>
        <v>666</v>
      </c>
      <c r="D14" s="30">
        <f>SUM(D10:D13)</f>
        <v>69095.44</v>
      </c>
      <c r="E14" s="25">
        <v>18</v>
      </c>
      <c r="F14" s="17">
        <f>SUM(F10:F13)</f>
        <v>27741.919999999998</v>
      </c>
      <c r="G14" s="17">
        <f>SUM(G10:G13)</f>
        <v>41353.519999999997</v>
      </c>
      <c r="H14" s="24">
        <f t="shared" si="1"/>
        <v>3.449576242909576</v>
      </c>
    </row>
    <row r="15" spans="1:8" ht="15.75" x14ac:dyDescent="0.2">
      <c r="A15" s="177" t="s">
        <v>3</v>
      </c>
      <c r="B15" s="7" t="s">
        <v>8</v>
      </c>
      <c r="C15" s="5">
        <v>108</v>
      </c>
      <c r="D15" s="6">
        <v>18184.72</v>
      </c>
      <c r="E15" s="10">
        <v>22</v>
      </c>
      <c r="F15" s="6">
        <v>4562.1400000000003</v>
      </c>
      <c r="G15" s="34">
        <f t="shared" si="0"/>
        <v>13622.580000000002</v>
      </c>
      <c r="H15" s="6">
        <f t="shared" si="1"/>
        <v>5.7334090909090918</v>
      </c>
    </row>
    <row r="16" spans="1:8" ht="15.75" x14ac:dyDescent="0.2">
      <c r="A16" s="178"/>
      <c r="B16" s="7" t="s">
        <v>9</v>
      </c>
      <c r="C16" s="5">
        <v>288</v>
      </c>
      <c r="D16" s="6">
        <v>46120.83</v>
      </c>
      <c r="E16" s="10">
        <v>22</v>
      </c>
      <c r="F16" s="6">
        <v>17382.189999999999</v>
      </c>
      <c r="G16" s="34">
        <f t="shared" si="0"/>
        <v>28738.640000000003</v>
      </c>
      <c r="H16" s="6">
        <f t="shared" si="1"/>
        <v>4.5357702020202026</v>
      </c>
    </row>
    <row r="17" spans="1:9" ht="15.75" x14ac:dyDescent="0.2">
      <c r="A17" s="178"/>
      <c r="B17" s="7" t="s">
        <v>10</v>
      </c>
      <c r="C17" s="5">
        <v>133</v>
      </c>
      <c r="D17" s="6">
        <v>9015.4</v>
      </c>
      <c r="E17" s="10">
        <v>22</v>
      </c>
      <c r="F17" s="6">
        <v>2586.73</v>
      </c>
      <c r="G17" s="34">
        <f t="shared" si="0"/>
        <v>6428.67</v>
      </c>
      <c r="H17" s="6">
        <f t="shared" si="1"/>
        <v>2.1970847573479153</v>
      </c>
    </row>
    <row r="18" spans="1:9" ht="15.75" x14ac:dyDescent="0.2">
      <c r="A18" s="218"/>
      <c r="B18" s="7" t="s">
        <v>11</v>
      </c>
      <c r="C18" s="5">
        <v>143</v>
      </c>
      <c r="D18" s="6">
        <v>8971.16</v>
      </c>
      <c r="E18" s="10">
        <v>22</v>
      </c>
      <c r="F18" s="6">
        <v>3408.68</v>
      </c>
      <c r="G18" s="34">
        <f t="shared" si="0"/>
        <v>5562.48</v>
      </c>
      <c r="H18" s="6">
        <f t="shared" si="1"/>
        <v>1.7681118881118878</v>
      </c>
    </row>
    <row r="19" spans="1:9" ht="15.75" x14ac:dyDescent="0.2">
      <c r="A19" s="179" t="s">
        <v>3</v>
      </c>
      <c r="B19" s="180"/>
      <c r="C19" s="16">
        <f>SUM(C15:C18)</f>
        <v>672</v>
      </c>
      <c r="D19" s="17">
        <f>SUM(D15:D18)</f>
        <v>82292.11</v>
      </c>
      <c r="E19" s="25">
        <v>22</v>
      </c>
      <c r="F19" s="17">
        <f>SUM(F15:F18)</f>
        <v>27939.739999999998</v>
      </c>
      <c r="G19" s="17">
        <f>SUM(G15:G18)</f>
        <v>54352.369999999995</v>
      </c>
      <c r="H19" s="24">
        <f t="shared" si="1"/>
        <v>3.6764319534632035</v>
      </c>
    </row>
    <row r="20" spans="1:9" ht="15.75" x14ac:dyDescent="0.2">
      <c r="A20" s="177" t="s">
        <v>4</v>
      </c>
      <c r="B20" s="7" t="s">
        <v>8</v>
      </c>
      <c r="C20" s="5">
        <v>110</v>
      </c>
      <c r="D20" s="6">
        <v>15353.9</v>
      </c>
      <c r="E20" s="10">
        <v>17</v>
      </c>
      <c r="F20" s="6">
        <v>4809.87</v>
      </c>
      <c r="G20" s="34">
        <f t="shared" si="0"/>
        <v>10544.029999999999</v>
      </c>
      <c r="H20" s="6">
        <f t="shared" si="1"/>
        <v>5.6385187165775399</v>
      </c>
    </row>
    <row r="21" spans="1:9" ht="15.75" x14ac:dyDescent="0.2">
      <c r="A21" s="178"/>
      <c r="B21" s="7" t="s">
        <v>9</v>
      </c>
      <c r="C21" s="5">
        <v>286</v>
      </c>
      <c r="D21" s="6">
        <v>36594.699999999997</v>
      </c>
      <c r="E21" s="10">
        <v>17</v>
      </c>
      <c r="F21" s="6">
        <v>17034.87</v>
      </c>
      <c r="G21" s="34">
        <f t="shared" si="0"/>
        <v>19559.829999999998</v>
      </c>
      <c r="H21" s="6">
        <f t="shared" si="1"/>
        <v>4.0230008227067042</v>
      </c>
    </row>
    <row r="22" spans="1:9" ht="15.75" x14ac:dyDescent="0.2">
      <c r="A22" s="178"/>
      <c r="B22" s="7" t="s">
        <v>10</v>
      </c>
      <c r="C22" s="5">
        <v>136</v>
      </c>
      <c r="D22" s="6">
        <v>7056</v>
      </c>
      <c r="E22" s="10">
        <v>17</v>
      </c>
      <c r="F22" s="6">
        <v>2569.96</v>
      </c>
      <c r="G22" s="34">
        <f t="shared" si="0"/>
        <v>4486.04</v>
      </c>
      <c r="H22" s="6">
        <f t="shared" si="1"/>
        <v>1.9403287197231833</v>
      </c>
    </row>
    <row r="23" spans="1:9" ht="15.75" x14ac:dyDescent="0.2">
      <c r="A23" s="218"/>
      <c r="B23" s="7" t="s">
        <v>11</v>
      </c>
      <c r="C23" s="5">
        <v>146</v>
      </c>
      <c r="D23" s="6">
        <v>7504.7</v>
      </c>
      <c r="E23" s="10">
        <v>17</v>
      </c>
      <c r="F23" s="6">
        <v>3504.06</v>
      </c>
      <c r="G23" s="34">
        <f t="shared" si="0"/>
        <v>4000.64</v>
      </c>
      <c r="H23" s="6">
        <f t="shared" si="1"/>
        <v>1.6118614020950846</v>
      </c>
      <c r="I23" s="3"/>
    </row>
    <row r="24" spans="1:9" ht="15.75" x14ac:dyDescent="0.2">
      <c r="A24" s="179" t="s">
        <v>4</v>
      </c>
      <c r="B24" s="180"/>
      <c r="C24" s="16">
        <f>SUM(C20:C23)</f>
        <v>678</v>
      </c>
      <c r="D24" s="17">
        <f>SUM(D20:D23)</f>
        <v>66509.3</v>
      </c>
      <c r="E24" s="25">
        <v>17</v>
      </c>
      <c r="F24" s="17">
        <f>SUM(F20:F23)</f>
        <v>27918.76</v>
      </c>
      <c r="G24" s="17">
        <f>SUM(G20:G23)</f>
        <v>38590.539999999994</v>
      </c>
      <c r="H24" s="24">
        <f t="shared" si="1"/>
        <v>3.3481294464688522</v>
      </c>
    </row>
    <row r="25" spans="1:9" ht="15.75" x14ac:dyDescent="0.2">
      <c r="A25" s="177" t="s">
        <v>5</v>
      </c>
      <c r="B25" s="7" t="s">
        <v>8</v>
      </c>
      <c r="C25" s="5">
        <v>110</v>
      </c>
      <c r="D25" s="6">
        <v>16090.2</v>
      </c>
      <c r="E25" s="10">
        <v>18</v>
      </c>
      <c r="F25" s="6">
        <v>5354.79</v>
      </c>
      <c r="G25" s="34">
        <f t="shared" si="0"/>
        <v>10735.41</v>
      </c>
      <c r="H25" s="6">
        <f t="shared" si="1"/>
        <v>5.4219242424242431</v>
      </c>
    </row>
    <row r="26" spans="1:9" ht="15.75" x14ac:dyDescent="0.2">
      <c r="A26" s="178"/>
      <c r="B26" s="7" t="s">
        <v>9</v>
      </c>
      <c r="C26" s="5">
        <v>285</v>
      </c>
      <c r="D26" s="6">
        <v>35913.800000000003</v>
      </c>
      <c r="E26" s="10">
        <v>18</v>
      </c>
      <c r="F26" s="6">
        <v>17937.849999999999</v>
      </c>
      <c r="G26" s="34">
        <f t="shared" si="0"/>
        <v>17975.950000000004</v>
      </c>
      <c r="H26" s="6">
        <f t="shared" si="1"/>
        <v>3.5040838206627689</v>
      </c>
    </row>
    <row r="27" spans="1:9" ht="15.75" x14ac:dyDescent="0.2">
      <c r="A27" s="178"/>
      <c r="B27" s="7" t="s">
        <v>10</v>
      </c>
      <c r="C27" s="5">
        <v>135</v>
      </c>
      <c r="D27" s="6">
        <v>7926.05</v>
      </c>
      <c r="E27" s="10">
        <v>18</v>
      </c>
      <c r="F27" s="6">
        <v>2868.09</v>
      </c>
      <c r="G27" s="34">
        <f t="shared" si="0"/>
        <v>5057.96</v>
      </c>
      <c r="H27" s="6">
        <f t="shared" si="1"/>
        <v>2.0814650205761316</v>
      </c>
    </row>
    <row r="28" spans="1:9" ht="15.75" x14ac:dyDescent="0.2">
      <c r="A28" s="218"/>
      <c r="B28" s="7" t="s">
        <v>11</v>
      </c>
      <c r="C28" s="5">
        <v>150</v>
      </c>
      <c r="D28" s="6">
        <v>8572</v>
      </c>
      <c r="E28" s="10">
        <v>18</v>
      </c>
      <c r="F28" s="6">
        <v>4026.02</v>
      </c>
      <c r="G28" s="34">
        <f t="shared" si="0"/>
        <v>4545.9799999999996</v>
      </c>
      <c r="H28" s="6">
        <f t="shared" si="1"/>
        <v>1.6836962962962962</v>
      </c>
    </row>
    <row r="29" spans="1:9" ht="15.75" x14ac:dyDescent="0.2">
      <c r="A29" s="179" t="s">
        <v>5</v>
      </c>
      <c r="B29" s="180"/>
      <c r="C29" s="16">
        <f>SUM(C25:C28)</f>
        <v>680</v>
      </c>
      <c r="D29" s="17">
        <f>SUM(D25:D28)</f>
        <v>68502.05</v>
      </c>
      <c r="E29" s="25">
        <v>18</v>
      </c>
      <c r="F29" s="17">
        <f>SUM(F25:F28)</f>
        <v>30186.75</v>
      </c>
      <c r="G29" s="17">
        <f>SUM(G25:G28)</f>
        <v>38315.300000000003</v>
      </c>
      <c r="H29" s="24">
        <f t="shared" si="1"/>
        <v>3.1303349673202616</v>
      </c>
    </row>
    <row r="30" spans="1:9" ht="15.75" x14ac:dyDescent="0.2">
      <c r="A30" s="175" t="s">
        <v>16</v>
      </c>
      <c r="B30" s="7" t="s">
        <v>8</v>
      </c>
      <c r="C30" s="15">
        <v>111</v>
      </c>
      <c r="D30" s="12">
        <v>20966.52</v>
      </c>
      <c r="E30" s="13">
        <v>22</v>
      </c>
      <c r="F30" s="12">
        <v>5173.8599999999997</v>
      </c>
      <c r="G30" s="34">
        <f t="shared" si="0"/>
        <v>15792.66</v>
      </c>
      <c r="H30" s="6">
        <f t="shared" si="1"/>
        <v>6.4671007371007372</v>
      </c>
    </row>
    <row r="31" spans="1:9" ht="15.75" x14ac:dyDescent="0.2">
      <c r="A31" s="176"/>
      <c r="B31" s="7" t="s">
        <v>9</v>
      </c>
      <c r="C31" s="15">
        <v>285</v>
      </c>
      <c r="D31" s="12">
        <v>46915.8</v>
      </c>
      <c r="E31" s="13">
        <v>22</v>
      </c>
      <c r="F31" s="12">
        <v>18420.169999999998</v>
      </c>
      <c r="G31" s="34">
        <f t="shared" si="0"/>
        <v>28495.630000000005</v>
      </c>
      <c r="H31" s="6">
        <f t="shared" si="1"/>
        <v>4.5447575757575764</v>
      </c>
    </row>
    <row r="32" spans="1:9" ht="15.75" x14ac:dyDescent="0.2">
      <c r="A32" s="176"/>
      <c r="B32" s="7" t="s">
        <v>10</v>
      </c>
      <c r="C32" s="15">
        <v>137</v>
      </c>
      <c r="D32" s="12">
        <v>9316.9</v>
      </c>
      <c r="E32" s="13">
        <v>22</v>
      </c>
      <c r="F32" s="12">
        <v>2798.34</v>
      </c>
      <c r="G32" s="34">
        <f t="shared" si="0"/>
        <v>6518.5599999999995</v>
      </c>
      <c r="H32" s="6">
        <f t="shared" si="1"/>
        <v>2.1627604512276046</v>
      </c>
    </row>
    <row r="33" spans="1:8" ht="15.75" x14ac:dyDescent="0.2">
      <c r="A33" s="211"/>
      <c r="B33" s="7" t="s">
        <v>11</v>
      </c>
      <c r="C33" s="15">
        <v>150</v>
      </c>
      <c r="D33" s="12">
        <v>10024.799999999999</v>
      </c>
      <c r="E33" s="13">
        <v>22</v>
      </c>
      <c r="F33" s="12">
        <v>3952.4</v>
      </c>
      <c r="G33" s="34">
        <f t="shared" si="0"/>
        <v>6072.4</v>
      </c>
      <c r="H33" s="6">
        <f>(G33/C33)/E33</f>
        <v>1.840121212121212</v>
      </c>
    </row>
    <row r="34" spans="1:8" ht="15.75" x14ac:dyDescent="0.2">
      <c r="A34" s="179" t="s">
        <v>16</v>
      </c>
      <c r="B34" s="180"/>
      <c r="C34" s="16">
        <f>SUM(C30:C33)</f>
        <v>683</v>
      </c>
      <c r="D34" s="17">
        <f>SUM(D30:D33)</f>
        <v>87224.02</v>
      </c>
      <c r="E34" s="20">
        <v>22</v>
      </c>
      <c r="F34" s="17">
        <f>SUM(F30:F33)</f>
        <v>30344.77</v>
      </c>
      <c r="G34" s="17">
        <f>SUM(G30:G33)</f>
        <v>56879.250000000007</v>
      </c>
      <c r="H34" s="24">
        <f>(G34/C34)/E34</f>
        <v>3.7853886596565958</v>
      </c>
    </row>
    <row r="35" spans="1:8" ht="15" customHeight="1" x14ac:dyDescent="0.2">
      <c r="A35" s="225" t="s">
        <v>18</v>
      </c>
      <c r="B35" s="226"/>
      <c r="C35" s="229">
        <f>AVERAGE(C9,C14,C19,C24,C29,C34)</f>
        <v>673.83333333333337</v>
      </c>
      <c r="D35" s="231">
        <f>AVERAGE(D9,D14,D19,D24,D29,D34)</f>
        <v>73778.854999999996</v>
      </c>
      <c r="E35" s="233">
        <f>AVERAGE(E9,E14,E19,E24,E29,E34)</f>
        <v>19.166666666666668</v>
      </c>
      <c r="F35" s="231">
        <f>AVERAGE(F9,F14,F19,F24,F29,F34)</f>
        <v>28765.393333333326</v>
      </c>
      <c r="G35" s="231">
        <f>AVERAGE(G9,G14,G19,G24,G29,G34)</f>
        <v>45013.461666666662</v>
      </c>
      <c r="H35" s="235">
        <f>G35/C35/E35</f>
        <v>3.4853254040800516</v>
      </c>
    </row>
    <row r="36" spans="1:8" ht="15" customHeight="1" x14ac:dyDescent="0.2">
      <c r="A36" s="227"/>
      <c r="B36" s="228"/>
      <c r="C36" s="230"/>
      <c r="D36" s="232"/>
      <c r="E36" s="234"/>
      <c r="F36" s="232"/>
      <c r="G36" s="232"/>
      <c r="H36" s="236"/>
    </row>
    <row r="37" spans="1:8" ht="15" customHeight="1" x14ac:dyDescent="0.2">
      <c r="A37" s="237" t="s">
        <v>19</v>
      </c>
      <c r="B37" s="238"/>
      <c r="C37" s="238"/>
      <c r="D37" s="238"/>
      <c r="E37" s="238"/>
      <c r="F37" s="238"/>
      <c r="G37" s="238"/>
      <c r="H37" s="239"/>
    </row>
    <row r="38" spans="1:8" ht="15" customHeight="1" x14ac:dyDescent="0.2">
      <c r="A38" s="240"/>
      <c r="B38" s="241"/>
      <c r="C38" s="241"/>
      <c r="D38" s="241"/>
      <c r="E38" s="241"/>
      <c r="F38" s="241"/>
      <c r="G38" s="241"/>
      <c r="H38" s="242"/>
    </row>
    <row r="39" spans="1:8" ht="15.75" x14ac:dyDescent="0.2">
      <c r="A39" s="219" t="s">
        <v>8</v>
      </c>
      <c r="B39" s="220"/>
      <c r="C39" s="221"/>
      <c r="D39" s="222">
        <f>G5+G10+G15+G20+G25+G30</f>
        <v>71974.75</v>
      </c>
      <c r="E39" s="223"/>
      <c r="F39" s="223"/>
      <c r="G39" s="223"/>
      <c r="H39" s="224"/>
    </row>
    <row r="40" spans="1:8" ht="15.75" x14ac:dyDescent="0.2">
      <c r="A40" s="219" t="s">
        <v>9</v>
      </c>
      <c r="B40" s="220"/>
      <c r="C40" s="221"/>
      <c r="D40" s="222">
        <f t="shared" ref="D40:D42" si="2">G6+G11+G16+G21+G26+G31</f>
        <v>137182.42000000001</v>
      </c>
      <c r="E40" s="223"/>
      <c r="F40" s="223"/>
      <c r="G40" s="223"/>
      <c r="H40" s="224"/>
    </row>
    <row r="41" spans="1:8" ht="15.75" x14ac:dyDescent="0.2">
      <c r="A41" s="219" t="s">
        <v>10</v>
      </c>
      <c r="B41" s="220"/>
      <c r="C41" s="221"/>
      <c r="D41" s="222">
        <f t="shared" si="2"/>
        <v>32718.909999999996</v>
      </c>
      <c r="E41" s="223"/>
      <c r="F41" s="223"/>
      <c r="G41" s="223"/>
      <c r="H41" s="224"/>
    </row>
    <row r="42" spans="1:8" ht="15.75" x14ac:dyDescent="0.2">
      <c r="A42" s="219" t="s">
        <v>11</v>
      </c>
      <c r="B42" s="220"/>
      <c r="C42" s="221"/>
      <c r="D42" s="222">
        <f t="shared" si="2"/>
        <v>28204.690000000002</v>
      </c>
      <c r="E42" s="223"/>
      <c r="F42" s="223"/>
      <c r="G42" s="223"/>
      <c r="H42" s="224"/>
    </row>
    <row r="43" spans="1:8" ht="15" customHeight="1" x14ac:dyDescent="0.2">
      <c r="A43" s="243" t="s">
        <v>17</v>
      </c>
      <c r="B43" s="244"/>
      <c r="C43" s="245"/>
      <c r="D43" s="188">
        <f>SUM(G9+G14+G19+G24+G29+G34)</f>
        <v>270080.76999999996</v>
      </c>
      <c r="E43" s="189"/>
      <c r="F43" s="189"/>
      <c r="G43" s="189"/>
      <c r="H43" s="190"/>
    </row>
    <row r="44" spans="1:8" ht="15" customHeight="1" x14ac:dyDescent="0.2">
      <c r="A44" s="246"/>
      <c r="B44" s="247"/>
      <c r="C44" s="248"/>
      <c r="D44" s="191"/>
      <c r="E44" s="192"/>
      <c r="F44" s="192"/>
      <c r="G44" s="192"/>
      <c r="H44" s="193"/>
    </row>
  </sheetData>
  <mergeCells count="31">
    <mergeCell ref="A41:C41"/>
    <mergeCell ref="D41:H41"/>
    <mergeCell ref="A42:C42"/>
    <mergeCell ref="D42:H42"/>
    <mergeCell ref="A43:C44"/>
    <mergeCell ref="D43:H44"/>
    <mergeCell ref="A40:C40"/>
    <mergeCell ref="D40:H40"/>
    <mergeCell ref="A34:B34"/>
    <mergeCell ref="A35:B36"/>
    <mergeCell ref="C35:C36"/>
    <mergeCell ref="D35:D36"/>
    <mergeCell ref="E35:E36"/>
    <mergeCell ref="F35:F36"/>
    <mergeCell ref="G35:G36"/>
    <mergeCell ref="H35:H36"/>
    <mergeCell ref="A37:H38"/>
    <mergeCell ref="A39:C39"/>
    <mergeCell ref="D39:H39"/>
    <mergeCell ref="A30:A33"/>
    <mergeCell ref="A1:H2"/>
    <mergeCell ref="A5:A8"/>
    <mergeCell ref="A9:B9"/>
    <mergeCell ref="A10:A13"/>
    <mergeCell ref="A14:B14"/>
    <mergeCell ref="A15:A18"/>
    <mergeCell ref="A19:B19"/>
    <mergeCell ref="A20:A23"/>
    <mergeCell ref="A24:B24"/>
    <mergeCell ref="A25:A28"/>
    <mergeCell ref="A29:B29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9:G34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1"/>
  <sheetViews>
    <sheetView showGridLines="0" workbookViewId="0">
      <pane ySplit="3" topLeftCell="A4" activePane="bottomLeft" state="frozen"/>
      <selection activeCell="D45" sqref="D45:H45"/>
      <selection pane="bottomLeft" activeCell="D45" sqref="D45:H45"/>
    </sheetView>
  </sheetViews>
  <sheetFormatPr defaultColWidth="9.140625" defaultRowHeight="15" x14ac:dyDescent="0.2"/>
  <cols>
    <col min="1" max="1" width="15" style="1" bestFit="1" customWidth="1"/>
    <col min="2" max="2" width="19.140625" style="1" bestFit="1" customWidth="1"/>
    <col min="3" max="3" width="18.140625" style="1" bestFit="1" customWidth="1"/>
    <col min="4" max="4" width="16.5703125" style="1" bestFit="1" customWidth="1"/>
    <col min="5" max="5" width="9.42578125" style="1" bestFit="1" customWidth="1"/>
    <col min="6" max="6" width="11.42578125" style="1" bestFit="1" customWidth="1"/>
    <col min="7" max="7" width="6.140625" style="1" bestFit="1" customWidth="1"/>
    <col min="8" max="8" width="10.7109375" style="1" bestFit="1" customWidth="1"/>
    <col min="9" max="9" width="10.5703125" style="1" bestFit="1" customWidth="1"/>
    <col min="10" max="11" width="15.140625" style="1" bestFit="1" customWidth="1"/>
    <col min="12" max="12" width="10.5703125" style="1" bestFit="1" customWidth="1"/>
    <col min="13" max="16384" width="9.140625" style="1"/>
  </cols>
  <sheetData>
    <row r="1" spans="1:8" x14ac:dyDescent="0.2">
      <c r="A1" s="172" t="s">
        <v>45</v>
      </c>
      <c r="B1" s="172"/>
      <c r="C1" s="172"/>
      <c r="D1" s="172"/>
      <c r="E1" s="172"/>
      <c r="F1" s="172"/>
      <c r="G1" s="172"/>
      <c r="H1" s="172"/>
    </row>
    <row r="2" spans="1:8" x14ac:dyDescent="0.2">
      <c r="A2" s="172"/>
      <c r="B2" s="172"/>
      <c r="C2" s="172"/>
      <c r="D2" s="172"/>
      <c r="E2" s="172"/>
      <c r="F2" s="172"/>
      <c r="G2" s="172"/>
      <c r="H2" s="172"/>
    </row>
    <row r="3" spans="1:8" ht="31.5" x14ac:dyDescent="0.2">
      <c r="A3" s="22" t="s">
        <v>0</v>
      </c>
      <c r="B3" s="22" t="s">
        <v>6</v>
      </c>
      <c r="C3" s="22" t="s">
        <v>20</v>
      </c>
      <c r="D3" s="22" t="s">
        <v>12</v>
      </c>
      <c r="E3" s="22" t="s">
        <v>15</v>
      </c>
      <c r="F3" s="22" t="s">
        <v>21</v>
      </c>
      <c r="G3" s="22" t="s">
        <v>14</v>
      </c>
      <c r="H3" s="22" t="s">
        <v>2</v>
      </c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ht="15.75" x14ac:dyDescent="0.2">
      <c r="A5" s="177" t="s">
        <v>22</v>
      </c>
      <c r="B5" s="7" t="s">
        <v>8</v>
      </c>
      <c r="C5" s="5">
        <v>108</v>
      </c>
      <c r="D5" s="29">
        <v>15486.02</v>
      </c>
      <c r="E5" s="10">
        <v>18</v>
      </c>
      <c r="F5" s="6">
        <v>5.3</v>
      </c>
      <c r="G5" s="9">
        <f>H5/F5</f>
        <v>1.5030301265626214</v>
      </c>
      <c r="H5" s="6">
        <f>(D5/C5)/E5</f>
        <v>7.9660596707818927</v>
      </c>
    </row>
    <row r="6" spans="1:8" ht="15.75" x14ac:dyDescent="0.2">
      <c r="A6" s="178"/>
      <c r="B6" s="7" t="s">
        <v>9</v>
      </c>
      <c r="C6" s="5">
        <v>285</v>
      </c>
      <c r="D6" s="29">
        <v>38691.589999999997</v>
      </c>
      <c r="E6" s="10">
        <v>18</v>
      </c>
      <c r="F6" s="6">
        <v>5.3</v>
      </c>
      <c r="G6" s="9">
        <f t="shared" ref="G6:G40" si="0">H6/F6</f>
        <v>1.4230604288499025</v>
      </c>
      <c r="H6" s="6">
        <f t="shared" ref="H6:H9" si="1">(D6/C6)/E6</f>
        <v>7.5422202729044825</v>
      </c>
    </row>
    <row r="7" spans="1:8" ht="15.75" x14ac:dyDescent="0.2">
      <c r="A7" s="178"/>
      <c r="B7" s="7" t="s">
        <v>10</v>
      </c>
      <c r="C7" s="5">
        <v>128</v>
      </c>
      <c r="D7" s="29">
        <v>7492</v>
      </c>
      <c r="E7" s="10">
        <v>18</v>
      </c>
      <c r="F7" s="6">
        <v>5.3</v>
      </c>
      <c r="G7" s="9">
        <f t="shared" si="0"/>
        <v>0.6135351153039833</v>
      </c>
      <c r="H7" s="6">
        <f t="shared" si="1"/>
        <v>3.2517361111111112</v>
      </c>
    </row>
    <row r="8" spans="1:8" ht="15.75" x14ac:dyDescent="0.2">
      <c r="A8" s="178"/>
      <c r="B8" s="7" t="s">
        <v>11</v>
      </c>
      <c r="C8" s="5">
        <v>143</v>
      </c>
      <c r="D8" s="29">
        <v>7380.6</v>
      </c>
      <c r="E8" s="10">
        <v>18</v>
      </c>
      <c r="F8" s="6">
        <v>5.3</v>
      </c>
      <c r="G8" s="9">
        <f t="shared" si="0"/>
        <v>0.54101244667282411</v>
      </c>
      <c r="H8" s="6">
        <f t="shared" si="1"/>
        <v>2.8673659673659677</v>
      </c>
    </row>
    <row r="9" spans="1:8" ht="15.75" x14ac:dyDescent="0.2">
      <c r="A9" s="218"/>
      <c r="B9" s="7" t="s">
        <v>41</v>
      </c>
      <c r="C9" s="5">
        <v>85</v>
      </c>
      <c r="D9" s="29">
        <v>4513.54</v>
      </c>
      <c r="E9" s="10">
        <v>18</v>
      </c>
      <c r="F9" s="6">
        <v>6.3</v>
      </c>
      <c r="G9" s="9">
        <f t="shared" ref="G9" si="2">H9/F9</f>
        <v>0.46825811806203965</v>
      </c>
      <c r="H9" s="6">
        <f t="shared" si="1"/>
        <v>2.9500261437908497</v>
      </c>
    </row>
    <row r="10" spans="1:8" ht="15.75" x14ac:dyDescent="0.2">
      <c r="A10" s="173" t="s">
        <v>22</v>
      </c>
      <c r="B10" s="173"/>
      <c r="C10" s="16">
        <f>SUM(C5:C9)</f>
        <v>749</v>
      </c>
      <c r="D10" s="30">
        <f>SUM(D5:D9)</f>
        <v>73563.75</v>
      </c>
      <c r="E10" s="25">
        <v>18</v>
      </c>
      <c r="F10" s="24">
        <v>5.3</v>
      </c>
      <c r="G10" s="19">
        <f t="shared" si="0"/>
        <v>1.0295173438798901</v>
      </c>
      <c r="H10" s="24">
        <f>(D10/C10)/E10</f>
        <v>5.4564419225634175</v>
      </c>
    </row>
    <row r="11" spans="1:8" ht="15.75" x14ac:dyDescent="0.2">
      <c r="A11" s="177" t="s">
        <v>23</v>
      </c>
      <c r="B11" s="7" t="s">
        <v>8</v>
      </c>
      <c r="C11" s="5">
        <v>106</v>
      </c>
      <c r="D11" s="29">
        <v>15093.4</v>
      </c>
      <c r="E11" s="10">
        <v>18</v>
      </c>
      <c r="F11" s="6">
        <v>5.3</v>
      </c>
      <c r="G11" s="9">
        <f t="shared" si="0"/>
        <v>1.4925635853012145</v>
      </c>
      <c r="H11" s="6">
        <f>(D11/C11)/E11</f>
        <v>7.9105870020964364</v>
      </c>
    </row>
    <row r="12" spans="1:8" ht="15.75" x14ac:dyDescent="0.2">
      <c r="A12" s="178"/>
      <c r="B12" s="7" t="s">
        <v>9</v>
      </c>
      <c r="C12" s="5">
        <v>287</v>
      </c>
      <c r="D12" s="29">
        <v>38559.24</v>
      </c>
      <c r="E12" s="10">
        <v>18</v>
      </c>
      <c r="F12" s="6">
        <v>5.3</v>
      </c>
      <c r="G12" s="9">
        <f t="shared" si="0"/>
        <v>1.4083097758201299</v>
      </c>
      <c r="H12" s="6">
        <f t="shared" ref="H12:H15" si="3">(D12/C12)/E12</f>
        <v>7.4640418118466885</v>
      </c>
    </row>
    <row r="13" spans="1:8" ht="15.75" x14ac:dyDescent="0.2">
      <c r="A13" s="178"/>
      <c r="B13" s="7" t="s">
        <v>10</v>
      </c>
      <c r="C13" s="5">
        <v>130</v>
      </c>
      <c r="D13" s="29">
        <v>8006.4</v>
      </c>
      <c r="E13" s="10">
        <v>18</v>
      </c>
      <c r="F13" s="6">
        <v>5.3</v>
      </c>
      <c r="G13" s="9">
        <f t="shared" si="0"/>
        <v>0.64557329462989843</v>
      </c>
      <c r="H13" s="6">
        <f t="shared" si="3"/>
        <v>3.4215384615384616</v>
      </c>
    </row>
    <row r="14" spans="1:8" ht="15.75" x14ac:dyDescent="0.2">
      <c r="A14" s="178"/>
      <c r="B14" s="7" t="s">
        <v>11</v>
      </c>
      <c r="C14" s="5">
        <v>143</v>
      </c>
      <c r="D14" s="29">
        <v>7436.4</v>
      </c>
      <c r="E14" s="10">
        <v>18</v>
      </c>
      <c r="F14" s="6">
        <v>5.3</v>
      </c>
      <c r="G14" s="9">
        <f t="shared" si="0"/>
        <v>0.54510269604609218</v>
      </c>
      <c r="H14" s="6">
        <f t="shared" si="3"/>
        <v>2.8890442890442887</v>
      </c>
    </row>
    <row r="15" spans="1:8" ht="15.75" x14ac:dyDescent="0.2">
      <c r="A15" s="218"/>
      <c r="B15" s="7" t="s">
        <v>41</v>
      </c>
      <c r="C15" s="5">
        <v>85</v>
      </c>
      <c r="D15" s="29">
        <v>3485.78</v>
      </c>
      <c r="E15" s="10">
        <v>18</v>
      </c>
      <c r="F15" s="6">
        <v>5.3</v>
      </c>
      <c r="G15" s="9">
        <f t="shared" ref="G15" si="4">H15/F15</f>
        <v>0.42986558145270692</v>
      </c>
      <c r="H15" s="6">
        <f t="shared" si="3"/>
        <v>2.2782875816993466</v>
      </c>
    </row>
    <row r="16" spans="1:8" ht="15.75" x14ac:dyDescent="0.2">
      <c r="A16" s="173" t="s">
        <v>23</v>
      </c>
      <c r="B16" s="173"/>
      <c r="C16" s="16">
        <f>SUM(C11:C15)</f>
        <v>751</v>
      </c>
      <c r="D16" s="30">
        <f>SUM(D11:D15)</f>
        <v>72581.22</v>
      </c>
      <c r="E16" s="25">
        <v>18</v>
      </c>
      <c r="F16" s="24">
        <v>5.3</v>
      </c>
      <c r="G16" s="19">
        <f t="shared" si="0"/>
        <v>1.0130618295103384</v>
      </c>
      <c r="H16" s="24">
        <f>(D16/C16)/E16</f>
        <v>5.3692276964047938</v>
      </c>
    </row>
    <row r="17" spans="1:12" ht="15.75" x14ac:dyDescent="0.2">
      <c r="A17" s="177" t="s">
        <v>3</v>
      </c>
      <c r="B17" s="7" t="s">
        <v>8</v>
      </c>
      <c r="C17" s="5">
        <v>108</v>
      </c>
      <c r="D17" s="6">
        <v>18184.72</v>
      </c>
      <c r="E17" s="10">
        <v>22</v>
      </c>
      <c r="F17" s="6">
        <v>5.3</v>
      </c>
      <c r="G17" s="9">
        <f t="shared" si="0"/>
        <v>1.4440569214154122</v>
      </c>
      <c r="H17" s="6">
        <f>(D17/C17)/E17</f>
        <v>7.653501683501684</v>
      </c>
    </row>
    <row r="18" spans="1:12" ht="15.75" x14ac:dyDescent="0.2">
      <c r="A18" s="178"/>
      <c r="B18" s="7" t="s">
        <v>9</v>
      </c>
      <c r="C18" s="5">
        <v>288</v>
      </c>
      <c r="D18" s="6">
        <v>46120.83</v>
      </c>
      <c r="E18" s="10">
        <v>22</v>
      </c>
      <c r="F18" s="6">
        <v>5.3</v>
      </c>
      <c r="G18" s="9">
        <f t="shared" si="0"/>
        <v>1.3734285663236137</v>
      </c>
      <c r="H18" s="6">
        <f t="shared" ref="H18:H21" si="5">(D18/C18)/E18</f>
        <v>7.2791714015151516</v>
      </c>
    </row>
    <row r="19" spans="1:12" ht="15.75" x14ac:dyDescent="0.2">
      <c r="A19" s="178"/>
      <c r="B19" s="7" t="s">
        <v>10</v>
      </c>
      <c r="C19" s="5">
        <v>133</v>
      </c>
      <c r="D19" s="6">
        <v>9015.4</v>
      </c>
      <c r="E19" s="10">
        <v>22</v>
      </c>
      <c r="F19" s="6">
        <v>5.3</v>
      </c>
      <c r="G19" s="9">
        <f t="shared" si="0"/>
        <v>0.58134616128657834</v>
      </c>
      <c r="H19" s="6">
        <f t="shared" si="5"/>
        <v>3.0811346548188654</v>
      </c>
    </row>
    <row r="20" spans="1:12" ht="15.75" x14ac:dyDescent="0.2">
      <c r="A20" s="178"/>
      <c r="B20" s="7" t="s">
        <v>11</v>
      </c>
      <c r="C20" s="5">
        <v>143</v>
      </c>
      <c r="D20" s="6">
        <v>8971.16</v>
      </c>
      <c r="E20" s="10">
        <v>22</v>
      </c>
      <c r="F20" s="6">
        <v>5.3</v>
      </c>
      <c r="G20" s="9">
        <f t="shared" si="0"/>
        <v>0.53803931917139469</v>
      </c>
      <c r="H20" s="6">
        <f t="shared" si="5"/>
        <v>2.8516083916083916</v>
      </c>
    </row>
    <row r="21" spans="1:12" ht="15.75" x14ac:dyDescent="0.2">
      <c r="A21" s="218"/>
      <c r="B21" s="7" t="s">
        <v>41</v>
      </c>
      <c r="C21" s="5">
        <v>86</v>
      </c>
      <c r="D21" s="6">
        <v>3866.84</v>
      </c>
      <c r="E21" s="10">
        <v>22</v>
      </c>
      <c r="F21" s="6">
        <v>6.3</v>
      </c>
      <c r="G21" s="9">
        <f t="shared" ref="G21" si="6">H21/F21</f>
        <v>0.32441021510788953</v>
      </c>
      <c r="H21" s="6">
        <f t="shared" si="5"/>
        <v>2.0437843551797039</v>
      </c>
      <c r="J21" s="31"/>
      <c r="K21" s="32"/>
      <c r="L21" s="11"/>
    </row>
    <row r="22" spans="1:12" ht="15.75" x14ac:dyDescent="0.2">
      <c r="A22" s="173" t="s">
        <v>3</v>
      </c>
      <c r="B22" s="173"/>
      <c r="C22" s="16">
        <f>SUM(C17:C21)</f>
        <v>758</v>
      </c>
      <c r="D22" s="17">
        <f>SUM(D17:D21)</f>
        <v>86158.95</v>
      </c>
      <c r="E22" s="25">
        <v>22</v>
      </c>
      <c r="F22" s="24">
        <v>5.3</v>
      </c>
      <c r="G22" s="19">
        <f t="shared" si="0"/>
        <v>0.97483843010178461</v>
      </c>
      <c r="H22" s="24">
        <f>(D22/C22)/E22</f>
        <v>5.1666436795394581</v>
      </c>
    </row>
    <row r="23" spans="1:12" ht="15.75" x14ac:dyDescent="0.2">
      <c r="A23" s="177" t="s">
        <v>4</v>
      </c>
      <c r="B23" s="7" t="s">
        <v>8</v>
      </c>
      <c r="C23" s="5">
        <v>110</v>
      </c>
      <c r="D23" s="6">
        <v>15353.9</v>
      </c>
      <c r="E23" s="10">
        <v>17</v>
      </c>
      <c r="F23" s="6">
        <v>5.6</v>
      </c>
      <c r="G23" s="9">
        <f t="shared" si="0"/>
        <v>1.4661860198624903</v>
      </c>
      <c r="H23" s="6">
        <f>(D23/C23)/E23</f>
        <v>8.210641711229945</v>
      </c>
    </row>
    <row r="24" spans="1:12" ht="15.75" x14ac:dyDescent="0.25">
      <c r="A24" s="178"/>
      <c r="B24" s="7" t="s">
        <v>9</v>
      </c>
      <c r="C24" s="5">
        <v>286</v>
      </c>
      <c r="D24" s="6">
        <v>36594.699999999997</v>
      </c>
      <c r="E24" s="10">
        <v>17</v>
      </c>
      <c r="F24" s="6">
        <v>5.6</v>
      </c>
      <c r="G24" s="9">
        <f t="shared" si="0"/>
        <v>1.3440493330199212</v>
      </c>
      <c r="H24" s="6">
        <f t="shared" ref="H24:H28" si="7">(D24/C24)/E24</f>
        <v>7.5266762649115586</v>
      </c>
      <c r="I24" s="4"/>
    </row>
    <row r="25" spans="1:12" ht="15.75" x14ac:dyDescent="0.2">
      <c r="A25" s="178"/>
      <c r="B25" s="7" t="s">
        <v>10</v>
      </c>
      <c r="C25" s="5">
        <v>136</v>
      </c>
      <c r="D25" s="6">
        <v>7056</v>
      </c>
      <c r="E25" s="10">
        <v>17</v>
      </c>
      <c r="F25" s="6">
        <v>5.6</v>
      </c>
      <c r="G25" s="9">
        <f t="shared" si="0"/>
        <v>0.54498269896193774</v>
      </c>
      <c r="H25" s="6">
        <f t="shared" si="7"/>
        <v>3.0519031141868513</v>
      </c>
    </row>
    <row r="26" spans="1:12" ht="15.75" x14ac:dyDescent="0.2">
      <c r="A26" s="178"/>
      <c r="B26" s="7" t="s">
        <v>11</v>
      </c>
      <c r="C26" s="5">
        <v>146</v>
      </c>
      <c r="D26" s="6">
        <v>7504.7</v>
      </c>
      <c r="E26" s="10">
        <v>17</v>
      </c>
      <c r="F26" s="6">
        <v>5.6</v>
      </c>
      <c r="G26" s="9">
        <f t="shared" si="0"/>
        <v>0.53993755036261082</v>
      </c>
      <c r="H26" s="6">
        <f t="shared" si="7"/>
        <v>3.0236502820306201</v>
      </c>
      <c r="J26" s="3"/>
    </row>
    <row r="27" spans="1:12" ht="15.75" x14ac:dyDescent="0.2">
      <c r="A27" s="218"/>
      <c r="B27" s="7" t="s">
        <v>41</v>
      </c>
      <c r="C27" s="5">
        <v>87</v>
      </c>
      <c r="D27" s="6">
        <v>3837.5</v>
      </c>
      <c r="E27" s="10">
        <v>17</v>
      </c>
      <c r="F27" s="6">
        <v>5.6</v>
      </c>
      <c r="G27" s="9">
        <f t="shared" ref="G27" si="8">H27/F27</f>
        <v>0.46333188447792917</v>
      </c>
      <c r="H27" s="6">
        <f t="shared" si="7"/>
        <v>2.5946585530764033</v>
      </c>
      <c r="J27" s="3"/>
    </row>
    <row r="28" spans="1:12" ht="15.75" x14ac:dyDescent="0.2">
      <c r="A28" s="173" t="s">
        <v>4</v>
      </c>
      <c r="B28" s="173"/>
      <c r="C28" s="16">
        <f>SUM(C23:C27)</f>
        <v>765</v>
      </c>
      <c r="D28" s="17">
        <f>SUM(D23:D27)</f>
        <v>70346.8</v>
      </c>
      <c r="E28" s="25">
        <v>17</v>
      </c>
      <c r="F28" s="24">
        <v>5.6</v>
      </c>
      <c r="G28" s="19">
        <f t="shared" si="0"/>
        <v>0.96593068599989018</v>
      </c>
      <c r="H28" s="24">
        <f t="shared" si="7"/>
        <v>5.4092118415993848</v>
      </c>
    </row>
    <row r="29" spans="1:12" ht="15.75" x14ac:dyDescent="0.2">
      <c r="A29" s="177" t="s">
        <v>5</v>
      </c>
      <c r="B29" s="7" t="s">
        <v>8</v>
      </c>
      <c r="C29" s="5">
        <v>110</v>
      </c>
      <c r="D29" s="6">
        <v>16090.2</v>
      </c>
      <c r="E29" s="10">
        <v>18</v>
      </c>
      <c r="F29" s="6">
        <v>5.6</v>
      </c>
      <c r="G29" s="9">
        <f t="shared" si="0"/>
        <v>1.4511363636363639</v>
      </c>
      <c r="H29" s="6">
        <f>(D29/C29)/E29</f>
        <v>8.1263636363636369</v>
      </c>
    </row>
    <row r="30" spans="1:12" ht="15.75" x14ac:dyDescent="0.2">
      <c r="A30" s="178"/>
      <c r="B30" s="7" t="s">
        <v>9</v>
      </c>
      <c r="C30" s="5">
        <v>285</v>
      </c>
      <c r="D30" s="6">
        <v>35913.800000000003</v>
      </c>
      <c r="E30" s="10">
        <v>18</v>
      </c>
      <c r="F30" s="6">
        <v>5.6</v>
      </c>
      <c r="G30" s="9">
        <f t="shared" si="0"/>
        <v>1.2501322751322754</v>
      </c>
      <c r="H30" s="6">
        <f t="shared" ref="H30:H32" si="9">(D30/C30)/E30</f>
        <v>7.000740740740742</v>
      </c>
    </row>
    <row r="31" spans="1:12" ht="15.75" x14ac:dyDescent="0.2">
      <c r="A31" s="178"/>
      <c r="B31" s="7" t="s">
        <v>10</v>
      </c>
      <c r="C31" s="5">
        <v>135</v>
      </c>
      <c r="D31" s="6">
        <v>7926.05</v>
      </c>
      <c r="E31" s="10">
        <v>18</v>
      </c>
      <c r="F31" s="6">
        <v>5.6</v>
      </c>
      <c r="G31" s="9">
        <f t="shared" si="0"/>
        <v>0.58245517342739572</v>
      </c>
      <c r="H31" s="6">
        <f t="shared" si="9"/>
        <v>3.2617489711934158</v>
      </c>
    </row>
    <row r="32" spans="1:12" ht="15.75" x14ac:dyDescent="0.2">
      <c r="A32" s="178"/>
      <c r="B32" s="7" t="s">
        <v>11</v>
      </c>
      <c r="C32" s="5">
        <v>150</v>
      </c>
      <c r="D32" s="6">
        <v>8572</v>
      </c>
      <c r="E32" s="10">
        <v>18</v>
      </c>
      <c r="F32" s="6">
        <v>5.6</v>
      </c>
      <c r="G32" s="9">
        <f t="shared" si="0"/>
        <v>0.56693121693121695</v>
      </c>
      <c r="H32" s="6">
        <f t="shared" si="9"/>
        <v>3.1748148148148148</v>
      </c>
    </row>
    <row r="33" spans="1:9" ht="15.75" x14ac:dyDescent="0.2">
      <c r="A33" s="218"/>
      <c r="B33" s="7" t="s">
        <v>41</v>
      </c>
      <c r="C33" s="5">
        <v>88</v>
      </c>
      <c r="D33" s="6">
        <v>3815.1</v>
      </c>
      <c r="E33" s="10">
        <v>18</v>
      </c>
      <c r="F33" s="6">
        <v>5.6</v>
      </c>
      <c r="G33" s="9">
        <f t="shared" ref="G33" si="10">H33/F33</f>
        <v>0.4300933441558441</v>
      </c>
      <c r="H33" s="6">
        <f t="shared" ref="H33" si="11">(D33/C33)/E33</f>
        <v>2.408522727272727</v>
      </c>
    </row>
    <row r="34" spans="1:9" ht="15.75" x14ac:dyDescent="0.2">
      <c r="A34" s="173" t="s">
        <v>5</v>
      </c>
      <c r="B34" s="173"/>
      <c r="C34" s="16">
        <f>SUM(C29:C33)</f>
        <v>768</v>
      </c>
      <c r="D34" s="17">
        <f>SUM(D29:D33)</f>
        <v>72317.150000000009</v>
      </c>
      <c r="E34" s="25">
        <v>18</v>
      </c>
      <c r="F34" s="24">
        <v>5.6</v>
      </c>
      <c r="G34" s="19">
        <f t="shared" si="0"/>
        <v>0.93415630683697104</v>
      </c>
      <c r="H34" s="24">
        <f>(D34/C34)/E34</f>
        <v>5.2312753182870377</v>
      </c>
    </row>
    <row r="35" spans="1:9" ht="15.75" x14ac:dyDescent="0.2">
      <c r="A35" s="175" t="s">
        <v>16</v>
      </c>
      <c r="B35" s="7" t="s">
        <v>8</v>
      </c>
      <c r="C35" s="15">
        <v>111</v>
      </c>
      <c r="D35" s="12">
        <v>20966.52</v>
      </c>
      <c r="E35" s="13">
        <v>22</v>
      </c>
      <c r="F35" s="6">
        <v>5.6</v>
      </c>
      <c r="G35" s="9">
        <f t="shared" si="0"/>
        <v>1.5331783081783081</v>
      </c>
      <c r="H35" s="6">
        <f>(D35/C35)/E35</f>
        <v>8.5857985257985252</v>
      </c>
    </row>
    <row r="36" spans="1:9" ht="15.75" x14ac:dyDescent="0.2">
      <c r="A36" s="176"/>
      <c r="B36" s="7" t="s">
        <v>9</v>
      </c>
      <c r="C36" s="15">
        <v>285</v>
      </c>
      <c r="D36" s="12">
        <v>46915.8</v>
      </c>
      <c r="E36" s="13">
        <v>22</v>
      </c>
      <c r="F36" s="6">
        <v>5.6</v>
      </c>
      <c r="G36" s="9">
        <f t="shared" si="0"/>
        <v>1.3361756664388247</v>
      </c>
      <c r="H36" s="6">
        <f t="shared" ref="H36:H40" si="12">(D36/C36)/E36</f>
        <v>7.4825837320574173</v>
      </c>
    </row>
    <row r="37" spans="1:9" ht="15.75" x14ac:dyDescent="0.2">
      <c r="A37" s="176"/>
      <c r="B37" s="7" t="s">
        <v>10</v>
      </c>
      <c r="C37" s="15">
        <v>137</v>
      </c>
      <c r="D37" s="12">
        <v>9316.9</v>
      </c>
      <c r="E37" s="13">
        <v>22</v>
      </c>
      <c r="F37" s="6">
        <v>5.6</v>
      </c>
      <c r="G37" s="9">
        <f t="shared" si="0"/>
        <v>0.5520013745378709</v>
      </c>
      <c r="H37" s="6">
        <f t="shared" si="12"/>
        <v>3.0912076974120768</v>
      </c>
    </row>
    <row r="38" spans="1:9" ht="15.75" x14ac:dyDescent="0.2">
      <c r="A38" s="176"/>
      <c r="B38" s="7" t="s">
        <v>11</v>
      </c>
      <c r="C38" s="15">
        <v>150</v>
      </c>
      <c r="D38" s="12">
        <v>10024.799999999999</v>
      </c>
      <c r="E38" s="13">
        <v>22</v>
      </c>
      <c r="F38" s="6">
        <v>5.6</v>
      </c>
      <c r="G38" s="9">
        <f t="shared" si="0"/>
        <v>0.54246753246753243</v>
      </c>
      <c r="H38" s="6">
        <f t="shared" si="12"/>
        <v>3.0378181818181815</v>
      </c>
    </row>
    <row r="39" spans="1:9" ht="15.75" x14ac:dyDescent="0.2">
      <c r="A39" s="211"/>
      <c r="B39" s="7" t="s">
        <v>41</v>
      </c>
      <c r="C39" s="15">
        <v>88</v>
      </c>
      <c r="D39" s="12">
        <v>4978.2</v>
      </c>
      <c r="E39" s="13">
        <v>22</v>
      </c>
      <c r="F39" s="6">
        <v>5.6</v>
      </c>
      <c r="G39" s="9">
        <f t="shared" ref="G39" si="13">H39/F39</f>
        <v>0.4591757674144038</v>
      </c>
      <c r="H39" s="6">
        <f t="shared" ref="H39" si="14">(D39/C39)/E39</f>
        <v>2.5713842975206611</v>
      </c>
    </row>
    <row r="40" spans="1:9" ht="15.75" x14ac:dyDescent="0.2">
      <c r="A40" s="179" t="s">
        <v>16</v>
      </c>
      <c r="B40" s="180"/>
      <c r="C40" s="16">
        <f>SUM(C35:C39)</f>
        <v>771</v>
      </c>
      <c r="D40" s="17">
        <f>SUM(D35:D39)</f>
        <v>92202.22</v>
      </c>
      <c r="E40" s="20">
        <v>22</v>
      </c>
      <c r="F40" s="21">
        <v>5.6</v>
      </c>
      <c r="G40" s="19">
        <f t="shared" si="0"/>
        <v>0.9706804706318326</v>
      </c>
      <c r="H40" s="24">
        <f t="shared" si="12"/>
        <v>5.435810635538262</v>
      </c>
    </row>
    <row r="41" spans="1:9" x14ac:dyDescent="0.2">
      <c r="A41" s="183" t="s">
        <v>18</v>
      </c>
      <c r="B41" s="183"/>
      <c r="C41" s="229">
        <f>AVERAGE(C10,C16,C22,C28,C34,C40)</f>
        <v>760.33333333333337</v>
      </c>
      <c r="D41" s="249">
        <f>AVERAGE(D10,D16,D22,D28,D34,D40)</f>
        <v>77861.681666666656</v>
      </c>
      <c r="E41" s="233">
        <f>AVERAGE(E10,E16,E22,E28,E34,E40)</f>
        <v>19.166666666666668</v>
      </c>
      <c r="F41" s="231">
        <f>AVERAGE(F10,F16,F22,F28,F34,F40)</f>
        <v>5.45</v>
      </c>
      <c r="G41" s="250">
        <f>H41/F41</f>
        <v>0.98033984982338762</v>
      </c>
      <c r="H41" s="252">
        <f>D41/C41/E41</f>
        <v>5.342852181537463</v>
      </c>
      <c r="I41" s="11"/>
    </row>
    <row r="42" spans="1:9" x14ac:dyDescent="0.2">
      <c r="A42" s="184"/>
      <c r="B42" s="184"/>
      <c r="C42" s="230"/>
      <c r="D42" s="249"/>
      <c r="E42" s="234"/>
      <c r="F42" s="232"/>
      <c r="G42" s="251"/>
      <c r="H42" s="252"/>
    </row>
    <row r="43" spans="1:9" x14ac:dyDescent="0.2">
      <c r="A43" s="182" t="s">
        <v>19</v>
      </c>
      <c r="B43" s="182"/>
      <c r="C43" s="182"/>
      <c r="D43" s="182"/>
      <c r="E43" s="182"/>
      <c r="F43" s="182"/>
      <c r="G43" s="182"/>
      <c r="H43" s="182"/>
    </row>
    <row r="44" spans="1:9" x14ac:dyDescent="0.2">
      <c r="A44" s="182"/>
      <c r="B44" s="182"/>
      <c r="C44" s="182"/>
      <c r="D44" s="182"/>
      <c r="E44" s="182"/>
      <c r="F44" s="182"/>
      <c r="G44" s="182"/>
      <c r="H44" s="182"/>
    </row>
    <row r="45" spans="1:9" ht="15.75" x14ac:dyDescent="0.2">
      <c r="A45" s="194" t="s">
        <v>8</v>
      </c>
      <c r="B45" s="194"/>
      <c r="C45" s="194"/>
      <c r="D45" s="187">
        <f>D5+D11+D17+D23+D29+D35</f>
        <v>101174.76000000001</v>
      </c>
      <c r="E45" s="187"/>
      <c r="F45" s="187"/>
      <c r="G45" s="187"/>
      <c r="H45" s="187"/>
    </row>
    <row r="46" spans="1:9" ht="15.75" x14ac:dyDescent="0.2">
      <c r="A46" s="194" t="s">
        <v>9</v>
      </c>
      <c r="B46" s="194"/>
      <c r="C46" s="194"/>
      <c r="D46" s="187">
        <f>D6+D12+D18+D24+D30+D36</f>
        <v>242795.95999999996</v>
      </c>
      <c r="E46" s="187"/>
      <c r="F46" s="187"/>
      <c r="G46" s="187"/>
      <c r="H46" s="187"/>
    </row>
    <row r="47" spans="1:9" ht="15.75" x14ac:dyDescent="0.2">
      <c r="A47" s="194" t="s">
        <v>10</v>
      </c>
      <c r="B47" s="194"/>
      <c r="C47" s="194"/>
      <c r="D47" s="187">
        <f>D7+D13+D19+D25+D31+D37</f>
        <v>48812.75</v>
      </c>
      <c r="E47" s="187"/>
      <c r="F47" s="187"/>
      <c r="G47" s="187"/>
      <c r="H47" s="187"/>
    </row>
    <row r="48" spans="1:9" ht="15.75" x14ac:dyDescent="0.2">
      <c r="A48" s="194" t="s">
        <v>11</v>
      </c>
      <c r="B48" s="194"/>
      <c r="C48" s="194"/>
      <c r="D48" s="187">
        <f>D8+D14+D20+D26+D32+D38</f>
        <v>49889.66</v>
      </c>
      <c r="E48" s="187"/>
      <c r="F48" s="187"/>
      <c r="G48" s="187"/>
      <c r="H48" s="187"/>
    </row>
    <row r="49" spans="1:8" ht="15.75" x14ac:dyDescent="0.2">
      <c r="A49" s="219" t="s">
        <v>41</v>
      </c>
      <c r="B49" s="220"/>
      <c r="C49" s="221"/>
      <c r="D49" s="187">
        <f>D9+D15+D21+D27+D33+D39</f>
        <v>24496.959999999999</v>
      </c>
      <c r="E49" s="187"/>
      <c r="F49" s="187"/>
      <c r="G49" s="187"/>
      <c r="H49" s="187"/>
    </row>
    <row r="50" spans="1:8" x14ac:dyDescent="0.2">
      <c r="A50" s="195" t="s">
        <v>17</v>
      </c>
      <c r="B50" s="195"/>
      <c r="C50" s="195"/>
      <c r="D50" s="188">
        <f>SUM(D10+D16+D22+D28+D34+D40)</f>
        <v>467170.08999999997</v>
      </c>
      <c r="E50" s="189"/>
      <c r="F50" s="189"/>
      <c r="G50" s="189"/>
      <c r="H50" s="190"/>
    </row>
    <row r="51" spans="1:8" x14ac:dyDescent="0.2">
      <c r="A51" s="196"/>
      <c r="B51" s="196"/>
      <c r="C51" s="196"/>
      <c r="D51" s="191"/>
      <c r="E51" s="192"/>
      <c r="F51" s="192"/>
      <c r="G51" s="192"/>
      <c r="H51" s="193"/>
    </row>
  </sheetData>
  <mergeCells count="33">
    <mergeCell ref="A1:H2"/>
    <mergeCell ref="A10:B10"/>
    <mergeCell ref="A16:B16"/>
    <mergeCell ref="A5:A9"/>
    <mergeCell ref="A11:A15"/>
    <mergeCell ref="A17:A21"/>
    <mergeCell ref="A23:A27"/>
    <mergeCell ref="A29:A33"/>
    <mergeCell ref="A35:A39"/>
    <mergeCell ref="A22:B22"/>
    <mergeCell ref="A28:B28"/>
    <mergeCell ref="A34:B34"/>
    <mergeCell ref="A46:C46"/>
    <mergeCell ref="D46:H46"/>
    <mergeCell ref="A40:B40"/>
    <mergeCell ref="A41:B42"/>
    <mergeCell ref="C41:C42"/>
    <mergeCell ref="D41:D42"/>
    <mergeCell ref="E41:E42"/>
    <mergeCell ref="F41:F42"/>
    <mergeCell ref="G41:G42"/>
    <mergeCell ref="H41:H42"/>
    <mergeCell ref="A43:H44"/>
    <mergeCell ref="A45:C45"/>
    <mergeCell ref="D45:H45"/>
    <mergeCell ref="A47:C47"/>
    <mergeCell ref="D47:H47"/>
    <mergeCell ref="A48:C48"/>
    <mergeCell ref="D48:H48"/>
    <mergeCell ref="A50:C51"/>
    <mergeCell ref="D50:H51"/>
    <mergeCell ref="A49:C49"/>
    <mergeCell ref="D49:H49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1"/>
  <sheetViews>
    <sheetView showGridLines="0" workbookViewId="0">
      <pane ySplit="3" topLeftCell="A4" activePane="bottomLeft" state="frozen"/>
      <selection activeCell="D45" sqref="D45:H45"/>
      <selection pane="bottomLeft" activeCell="D45" sqref="D45:H45"/>
    </sheetView>
  </sheetViews>
  <sheetFormatPr defaultRowHeight="15" x14ac:dyDescent="0.25"/>
  <cols>
    <col min="1" max="1" width="15" bestFit="1" customWidth="1"/>
    <col min="2" max="2" width="20.42578125" bestFit="1" customWidth="1"/>
    <col min="3" max="3" width="17.7109375" customWidth="1"/>
    <col min="4" max="4" width="18" bestFit="1" customWidth="1"/>
    <col min="5" max="5" width="10.7109375" customWidth="1"/>
    <col min="6" max="6" width="12" bestFit="1" customWidth="1"/>
    <col min="7" max="7" width="10.5703125" bestFit="1" customWidth="1"/>
  </cols>
  <sheetData>
    <row r="1" spans="1:6" x14ac:dyDescent="0.25">
      <c r="A1" s="172" t="s">
        <v>46</v>
      </c>
      <c r="B1" s="172"/>
      <c r="C1" s="172"/>
      <c r="D1" s="172"/>
      <c r="E1" s="172"/>
      <c r="F1" s="172"/>
    </row>
    <row r="2" spans="1:6" x14ac:dyDescent="0.25">
      <c r="A2" s="172"/>
      <c r="B2" s="172"/>
      <c r="C2" s="172"/>
      <c r="D2" s="172"/>
      <c r="E2" s="172"/>
      <c r="F2" s="172"/>
    </row>
    <row r="3" spans="1:6" ht="47.25" x14ac:dyDescent="0.25">
      <c r="A3" s="22" t="s">
        <v>0</v>
      </c>
      <c r="B3" s="22" t="s">
        <v>6</v>
      </c>
      <c r="C3" s="22" t="s">
        <v>20</v>
      </c>
      <c r="D3" s="22" t="s">
        <v>40</v>
      </c>
      <c r="E3" s="22" t="s">
        <v>15</v>
      </c>
      <c r="F3" s="22" t="s">
        <v>2</v>
      </c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77" t="s">
        <v>22</v>
      </c>
      <c r="B5" s="8" t="s">
        <v>8</v>
      </c>
      <c r="C5" s="5">
        <v>108</v>
      </c>
      <c r="D5" s="6">
        <v>4706.32</v>
      </c>
      <c r="E5" s="10">
        <v>18</v>
      </c>
      <c r="F5" s="6">
        <f>(D5/C5)/E5</f>
        <v>2.4209465020576131</v>
      </c>
    </row>
    <row r="6" spans="1:6" ht="15.75" x14ac:dyDescent="0.25">
      <c r="A6" s="178"/>
      <c r="B6" s="8" t="s">
        <v>9</v>
      </c>
      <c r="C6" s="5">
        <v>285</v>
      </c>
      <c r="D6" s="6">
        <v>17842.89</v>
      </c>
      <c r="E6" s="10">
        <v>18</v>
      </c>
      <c r="F6" s="6">
        <f t="shared" ref="F6:F40" si="0">(D6/C6)/E6</f>
        <v>3.4781461988304092</v>
      </c>
    </row>
    <row r="7" spans="1:6" ht="15.75" x14ac:dyDescent="0.25">
      <c r="A7" s="178"/>
      <c r="B7" s="8" t="s">
        <v>10</v>
      </c>
      <c r="C7" s="5">
        <v>128</v>
      </c>
      <c r="D7" s="6">
        <v>2612.63</v>
      </c>
      <c r="E7" s="10">
        <v>18</v>
      </c>
      <c r="F7" s="6">
        <f t="shared" si="0"/>
        <v>1.1339539930555556</v>
      </c>
    </row>
    <row r="8" spans="1:6" ht="15.75" x14ac:dyDescent="0.25">
      <c r="A8" s="178"/>
      <c r="B8" s="8" t="s">
        <v>11</v>
      </c>
      <c r="C8" s="5">
        <v>143</v>
      </c>
      <c r="D8" s="6">
        <v>3298.58</v>
      </c>
      <c r="E8" s="10">
        <v>18</v>
      </c>
      <c r="F8" s="6">
        <f t="shared" si="0"/>
        <v>1.2814996114996113</v>
      </c>
    </row>
    <row r="9" spans="1:6" ht="15.75" x14ac:dyDescent="0.25">
      <c r="A9" s="218"/>
      <c r="B9" s="8" t="s">
        <v>41</v>
      </c>
      <c r="C9" s="5">
        <v>85</v>
      </c>
      <c r="D9" s="6">
        <v>3268.21</v>
      </c>
      <c r="E9" s="10">
        <v>18</v>
      </c>
      <c r="F9" s="6">
        <f t="shared" ref="F9" si="1">(D9/C9)/E9</f>
        <v>2.1360849673202615</v>
      </c>
    </row>
    <row r="10" spans="1:6" ht="15.75" x14ac:dyDescent="0.25">
      <c r="A10" s="173" t="s">
        <v>22</v>
      </c>
      <c r="B10" s="173"/>
      <c r="C10" s="16">
        <f>SUM(C5:C9)</f>
        <v>749</v>
      </c>
      <c r="D10" s="17">
        <f>SUM(D5:D9)</f>
        <v>31728.629999999997</v>
      </c>
      <c r="E10" s="25">
        <v>18</v>
      </c>
      <c r="F10" s="24">
        <f t="shared" si="0"/>
        <v>2.3534067645749888</v>
      </c>
    </row>
    <row r="11" spans="1:6" ht="15.75" x14ac:dyDescent="0.25">
      <c r="A11" s="177" t="s">
        <v>23</v>
      </c>
      <c r="B11" s="8" t="s">
        <v>8</v>
      </c>
      <c r="C11" s="5">
        <v>106</v>
      </c>
      <c r="D11" s="6">
        <v>4593.03</v>
      </c>
      <c r="E11" s="10">
        <v>18</v>
      </c>
      <c r="F11" s="6">
        <f t="shared" si="0"/>
        <v>2.4072484276729558</v>
      </c>
    </row>
    <row r="12" spans="1:6" ht="15.75" x14ac:dyDescent="0.25">
      <c r="A12" s="178"/>
      <c r="B12" s="8" t="s">
        <v>9</v>
      </c>
      <c r="C12" s="5">
        <v>287</v>
      </c>
      <c r="D12" s="6">
        <v>16995.57</v>
      </c>
      <c r="E12" s="10">
        <v>18</v>
      </c>
      <c r="F12" s="6">
        <f t="shared" si="0"/>
        <v>3.289889663182346</v>
      </c>
    </row>
    <row r="13" spans="1:6" ht="15.75" x14ac:dyDescent="0.25">
      <c r="A13" s="178"/>
      <c r="B13" s="8" t="s">
        <v>10</v>
      </c>
      <c r="C13" s="5">
        <v>130</v>
      </c>
      <c r="D13" s="6">
        <v>2658.09</v>
      </c>
      <c r="E13" s="10">
        <v>18</v>
      </c>
      <c r="F13" s="6">
        <f t="shared" si="0"/>
        <v>1.1359358974358975</v>
      </c>
    </row>
    <row r="14" spans="1:6" ht="15.75" x14ac:dyDescent="0.25">
      <c r="A14" s="178"/>
      <c r="B14" s="8" t="s">
        <v>11</v>
      </c>
      <c r="C14" s="5">
        <v>143</v>
      </c>
      <c r="D14" s="6">
        <v>3495.23</v>
      </c>
      <c r="E14" s="10">
        <v>18</v>
      </c>
      <c r="F14" s="6">
        <f t="shared" si="0"/>
        <v>1.3578982128982129</v>
      </c>
    </row>
    <row r="15" spans="1:6" ht="15.75" x14ac:dyDescent="0.25">
      <c r="A15" s="218"/>
      <c r="B15" s="8" t="s">
        <v>41</v>
      </c>
      <c r="C15" s="5">
        <v>85</v>
      </c>
      <c r="D15" s="6">
        <v>2614.8000000000002</v>
      </c>
      <c r="E15" s="10">
        <v>18</v>
      </c>
      <c r="F15" s="6">
        <f t="shared" ref="F15" si="2">(D15/C15)/E15</f>
        <v>1.7090196078431374</v>
      </c>
    </row>
    <row r="16" spans="1:6" ht="15.75" x14ac:dyDescent="0.25">
      <c r="A16" s="173" t="s">
        <v>23</v>
      </c>
      <c r="B16" s="173"/>
      <c r="C16" s="16">
        <f>SUM(C11:C15)</f>
        <v>751</v>
      </c>
      <c r="D16" s="17">
        <f>SUM(D11:D15)</f>
        <v>30356.719999999998</v>
      </c>
      <c r="E16" s="25">
        <v>18</v>
      </c>
      <c r="F16" s="24">
        <f t="shared" si="0"/>
        <v>2.2456517236277556</v>
      </c>
    </row>
    <row r="17" spans="1:7" ht="15.75" x14ac:dyDescent="0.25">
      <c r="A17" s="177" t="s">
        <v>3</v>
      </c>
      <c r="B17" s="8" t="s">
        <v>8</v>
      </c>
      <c r="C17" s="5">
        <v>108</v>
      </c>
      <c r="D17" s="6">
        <v>4562.1400000000003</v>
      </c>
      <c r="E17" s="10">
        <v>22</v>
      </c>
      <c r="F17" s="6">
        <f t="shared" si="0"/>
        <v>1.9200925925925929</v>
      </c>
    </row>
    <row r="18" spans="1:7" ht="15.75" x14ac:dyDescent="0.25">
      <c r="A18" s="178"/>
      <c r="B18" s="8" t="s">
        <v>9</v>
      </c>
      <c r="C18" s="5">
        <v>288</v>
      </c>
      <c r="D18" s="6">
        <v>17382.189999999999</v>
      </c>
      <c r="E18" s="10">
        <v>22</v>
      </c>
      <c r="F18" s="6">
        <f t="shared" si="0"/>
        <v>2.743401199494949</v>
      </c>
    </row>
    <row r="19" spans="1:7" ht="15.75" x14ac:dyDescent="0.25">
      <c r="A19" s="178"/>
      <c r="B19" s="8" t="s">
        <v>10</v>
      </c>
      <c r="C19" s="5">
        <v>133</v>
      </c>
      <c r="D19" s="6">
        <v>2586.73</v>
      </c>
      <c r="E19" s="10">
        <v>22</v>
      </c>
      <c r="F19" s="6">
        <f t="shared" si="0"/>
        <v>0.88404989747095009</v>
      </c>
    </row>
    <row r="20" spans="1:7" ht="15.75" x14ac:dyDescent="0.25">
      <c r="A20" s="178"/>
      <c r="B20" s="8" t="s">
        <v>11</v>
      </c>
      <c r="C20" s="5">
        <v>143</v>
      </c>
      <c r="D20" s="6">
        <v>3408.68</v>
      </c>
      <c r="E20" s="10">
        <v>22</v>
      </c>
      <c r="F20" s="6">
        <f t="shared" si="0"/>
        <v>1.0834965034965034</v>
      </c>
    </row>
    <row r="21" spans="1:7" ht="15.75" x14ac:dyDescent="0.25">
      <c r="A21" s="218"/>
      <c r="B21" s="8" t="s">
        <v>41</v>
      </c>
      <c r="C21" s="5">
        <v>86</v>
      </c>
      <c r="D21" s="6">
        <v>2564.21</v>
      </c>
      <c r="E21" s="10">
        <v>22</v>
      </c>
      <c r="F21" s="6">
        <f t="shared" si="0"/>
        <v>1.3552906976744186</v>
      </c>
    </row>
    <row r="22" spans="1:7" ht="15.75" x14ac:dyDescent="0.25">
      <c r="A22" s="173" t="s">
        <v>3</v>
      </c>
      <c r="B22" s="173"/>
      <c r="C22" s="16">
        <f>SUM(C17:C21)</f>
        <v>758</v>
      </c>
      <c r="D22" s="17">
        <f>SUM(D17:D21)</f>
        <v>30503.949999999997</v>
      </c>
      <c r="E22" s="25">
        <v>22</v>
      </c>
      <c r="F22" s="24">
        <f t="shared" si="0"/>
        <v>1.8292126409210838</v>
      </c>
      <c r="G22" s="33"/>
    </row>
    <row r="23" spans="1:7" ht="15.75" x14ac:dyDescent="0.25">
      <c r="A23" s="177" t="s">
        <v>4</v>
      </c>
      <c r="B23" s="8" t="s">
        <v>8</v>
      </c>
      <c r="C23" s="5">
        <v>110</v>
      </c>
      <c r="D23" s="6">
        <v>4809.87</v>
      </c>
      <c r="E23" s="10">
        <v>17</v>
      </c>
      <c r="F23" s="6">
        <f t="shared" si="0"/>
        <v>2.5721229946524065</v>
      </c>
    </row>
    <row r="24" spans="1:7" ht="15.75" x14ac:dyDescent="0.25">
      <c r="A24" s="178"/>
      <c r="B24" s="8" t="s">
        <v>9</v>
      </c>
      <c r="C24" s="5">
        <v>286</v>
      </c>
      <c r="D24" s="6">
        <v>17034.87</v>
      </c>
      <c r="E24" s="10">
        <v>17</v>
      </c>
      <c r="F24" s="6">
        <f t="shared" si="0"/>
        <v>3.5036754422048539</v>
      </c>
    </row>
    <row r="25" spans="1:7" ht="15.75" x14ac:dyDescent="0.25">
      <c r="A25" s="178"/>
      <c r="B25" s="8" t="s">
        <v>10</v>
      </c>
      <c r="C25" s="5">
        <v>136</v>
      </c>
      <c r="D25" s="6">
        <v>2569.96</v>
      </c>
      <c r="E25" s="10">
        <v>17</v>
      </c>
      <c r="F25" s="6">
        <f t="shared" si="0"/>
        <v>1.111574394463668</v>
      </c>
    </row>
    <row r="26" spans="1:7" ht="15.75" x14ac:dyDescent="0.25">
      <c r="A26" s="178"/>
      <c r="B26" s="8" t="s">
        <v>11</v>
      </c>
      <c r="C26" s="5">
        <v>146</v>
      </c>
      <c r="D26" s="6">
        <v>3504.06</v>
      </c>
      <c r="E26" s="10">
        <v>17</v>
      </c>
      <c r="F26" s="6">
        <f t="shared" si="0"/>
        <v>1.4117888799355358</v>
      </c>
    </row>
    <row r="27" spans="1:7" ht="15.75" x14ac:dyDescent="0.25">
      <c r="A27" s="218"/>
      <c r="B27" s="8" t="s">
        <v>41</v>
      </c>
      <c r="C27" s="5">
        <v>87</v>
      </c>
      <c r="D27" s="6">
        <v>2729.72</v>
      </c>
      <c r="E27" s="10">
        <v>17</v>
      </c>
      <c r="F27" s="6">
        <f t="shared" si="0"/>
        <v>1.845652467883705</v>
      </c>
    </row>
    <row r="28" spans="1:7" ht="15.75" x14ac:dyDescent="0.25">
      <c r="A28" s="173" t="s">
        <v>4</v>
      </c>
      <c r="B28" s="173"/>
      <c r="C28" s="16">
        <f>SUM(C23:C27)</f>
        <v>765</v>
      </c>
      <c r="D28" s="17">
        <f>SUM(D23:D27)</f>
        <v>30648.48</v>
      </c>
      <c r="E28" s="25">
        <v>17</v>
      </c>
      <c r="F28" s="24">
        <f t="shared" si="0"/>
        <v>2.3566689734717414</v>
      </c>
    </row>
    <row r="29" spans="1:7" ht="15.75" x14ac:dyDescent="0.25">
      <c r="A29" s="177" t="s">
        <v>5</v>
      </c>
      <c r="B29" s="8" t="s">
        <v>8</v>
      </c>
      <c r="C29" s="5">
        <v>110</v>
      </c>
      <c r="D29" s="6">
        <v>5354.79</v>
      </c>
      <c r="E29" s="10">
        <v>18</v>
      </c>
      <c r="F29" s="6">
        <f t="shared" si="0"/>
        <v>2.7044393939393938</v>
      </c>
    </row>
    <row r="30" spans="1:7" ht="15.75" x14ac:dyDescent="0.25">
      <c r="A30" s="178"/>
      <c r="B30" s="8" t="s">
        <v>9</v>
      </c>
      <c r="C30" s="5">
        <v>285</v>
      </c>
      <c r="D30" s="6">
        <v>17937.849999999999</v>
      </c>
      <c r="E30" s="10">
        <v>18</v>
      </c>
      <c r="F30" s="6">
        <f t="shared" si="0"/>
        <v>3.4966569200779727</v>
      </c>
    </row>
    <row r="31" spans="1:7" ht="15.75" x14ac:dyDescent="0.25">
      <c r="A31" s="178"/>
      <c r="B31" s="8" t="s">
        <v>10</v>
      </c>
      <c r="C31" s="5">
        <v>135</v>
      </c>
      <c r="D31" s="6">
        <v>2868.09</v>
      </c>
      <c r="E31" s="10">
        <v>18</v>
      </c>
      <c r="F31" s="6">
        <f t="shared" si="0"/>
        <v>1.180283950617284</v>
      </c>
    </row>
    <row r="32" spans="1:7" ht="15.75" x14ac:dyDescent="0.25">
      <c r="A32" s="178"/>
      <c r="B32" s="8" t="s">
        <v>11</v>
      </c>
      <c r="C32" s="5">
        <v>150</v>
      </c>
      <c r="D32" s="6">
        <v>4026.02</v>
      </c>
      <c r="E32" s="10">
        <v>18</v>
      </c>
      <c r="F32" s="6">
        <f t="shared" si="0"/>
        <v>1.4911185185185185</v>
      </c>
    </row>
    <row r="33" spans="1:6" ht="15.75" x14ac:dyDescent="0.25">
      <c r="A33" s="218"/>
      <c r="B33" s="8" t="s">
        <v>41</v>
      </c>
      <c r="C33" s="5">
        <v>88</v>
      </c>
      <c r="D33" s="6">
        <v>2655.03</v>
      </c>
      <c r="E33" s="10">
        <v>18</v>
      </c>
      <c r="F33" s="6">
        <f t="shared" si="0"/>
        <v>1.6761553030303031</v>
      </c>
    </row>
    <row r="34" spans="1:6" ht="15.75" x14ac:dyDescent="0.25">
      <c r="A34" s="173" t="s">
        <v>5</v>
      </c>
      <c r="B34" s="173"/>
      <c r="C34" s="16">
        <f>SUM(C29:C33)</f>
        <v>768</v>
      </c>
      <c r="D34" s="17">
        <f>SUM(D29:D33)</f>
        <v>32841.78</v>
      </c>
      <c r="E34" s="25">
        <v>18</v>
      </c>
      <c r="F34" s="24">
        <f t="shared" si="0"/>
        <v>2.3757074652777779</v>
      </c>
    </row>
    <row r="35" spans="1:6" ht="15.75" x14ac:dyDescent="0.25">
      <c r="A35" s="175" t="s">
        <v>16</v>
      </c>
      <c r="B35" s="8" t="s">
        <v>8</v>
      </c>
      <c r="C35" s="15">
        <v>111</v>
      </c>
      <c r="D35" s="12">
        <v>5173.8599999999997</v>
      </c>
      <c r="E35" s="13">
        <v>22</v>
      </c>
      <c r="F35" s="6">
        <f t="shared" si="0"/>
        <v>2.1186977886977885</v>
      </c>
    </row>
    <row r="36" spans="1:6" ht="15.75" x14ac:dyDescent="0.25">
      <c r="A36" s="176"/>
      <c r="B36" s="8" t="s">
        <v>9</v>
      </c>
      <c r="C36" s="15">
        <v>285</v>
      </c>
      <c r="D36" s="12">
        <v>18420.169999999998</v>
      </c>
      <c r="E36" s="13">
        <v>22</v>
      </c>
      <c r="F36" s="6">
        <f t="shared" si="0"/>
        <v>2.9378261562998405</v>
      </c>
    </row>
    <row r="37" spans="1:6" ht="15.75" x14ac:dyDescent="0.25">
      <c r="A37" s="176"/>
      <c r="B37" s="8" t="s">
        <v>10</v>
      </c>
      <c r="C37" s="15">
        <v>137</v>
      </c>
      <c r="D37" s="12">
        <v>2798.34</v>
      </c>
      <c r="E37" s="13">
        <v>22</v>
      </c>
      <c r="F37" s="6">
        <f t="shared" si="0"/>
        <v>0.9284472461844725</v>
      </c>
    </row>
    <row r="38" spans="1:6" ht="15.75" x14ac:dyDescent="0.25">
      <c r="A38" s="176"/>
      <c r="B38" s="8" t="s">
        <v>11</v>
      </c>
      <c r="C38" s="15">
        <v>150</v>
      </c>
      <c r="D38" s="12">
        <v>3952.4</v>
      </c>
      <c r="E38" s="13">
        <v>22</v>
      </c>
      <c r="F38" s="6">
        <f t="shared" si="0"/>
        <v>1.1976969696969697</v>
      </c>
    </row>
    <row r="39" spans="1:6" ht="15.75" x14ac:dyDescent="0.25">
      <c r="A39" s="211"/>
      <c r="B39" s="8" t="s">
        <v>41</v>
      </c>
      <c r="C39" s="15">
        <v>88</v>
      </c>
      <c r="D39" s="12">
        <v>2992.54</v>
      </c>
      <c r="E39" s="35">
        <v>22</v>
      </c>
      <c r="F39" s="6">
        <f t="shared" si="0"/>
        <v>1.5457334710743802</v>
      </c>
    </row>
    <row r="40" spans="1:6" ht="15.75" x14ac:dyDescent="0.25">
      <c r="A40" s="179" t="s">
        <v>16</v>
      </c>
      <c r="B40" s="180"/>
      <c r="C40" s="16">
        <f>SUM(C35:C39)</f>
        <v>771</v>
      </c>
      <c r="D40" s="17">
        <f>SUM(D35:D39)</f>
        <v>33337.31</v>
      </c>
      <c r="E40" s="20">
        <v>22</v>
      </c>
      <c r="F40" s="24">
        <f t="shared" si="0"/>
        <v>1.9654115080768775</v>
      </c>
    </row>
    <row r="41" spans="1:6" x14ac:dyDescent="0.25">
      <c r="A41" s="183" t="s">
        <v>18</v>
      </c>
      <c r="B41" s="183"/>
      <c r="C41" s="185">
        <f>AVERAGE(C10,C16,C22,C28,C34,C40)</f>
        <v>760.33333333333337</v>
      </c>
      <c r="D41" s="174">
        <f>AVERAGE(D10,D16,D22,D28,D34,D40)</f>
        <v>31569.478333333333</v>
      </c>
      <c r="E41" s="209">
        <f>AVERAGE(E10,E16,E22,E28,E34,E40)</f>
        <v>19.166666666666668</v>
      </c>
      <c r="F41" s="174">
        <f>(D41/C41)/E41</f>
        <v>2.1662909479061434</v>
      </c>
    </row>
    <row r="42" spans="1:6" x14ac:dyDescent="0.25">
      <c r="A42" s="184"/>
      <c r="B42" s="184"/>
      <c r="C42" s="185"/>
      <c r="D42" s="174"/>
      <c r="E42" s="209"/>
      <c r="F42" s="174"/>
    </row>
    <row r="43" spans="1:6" x14ac:dyDescent="0.25">
      <c r="A43" s="182" t="s">
        <v>19</v>
      </c>
      <c r="B43" s="182"/>
      <c r="C43" s="182"/>
      <c r="D43" s="182"/>
      <c r="E43" s="182"/>
      <c r="F43" s="182"/>
    </row>
    <row r="44" spans="1:6" x14ac:dyDescent="0.25">
      <c r="A44" s="182"/>
      <c r="B44" s="182"/>
      <c r="C44" s="182"/>
      <c r="D44" s="182"/>
      <c r="E44" s="182"/>
      <c r="F44" s="182"/>
    </row>
    <row r="45" spans="1:6" ht="15.75" x14ac:dyDescent="0.25">
      <c r="A45" s="194" t="s">
        <v>8</v>
      </c>
      <c r="B45" s="194"/>
      <c r="C45" s="194"/>
      <c r="D45" s="187">
        <f>D5+D11+D17+D23+D29+D35</f>
        <v>29200.01</v>
      </c>
      <c r="E45" s="187"/>
      <c r="F45" s="187"/>
    </row>
    <row r="46" spans="1:6" ht="15.75" x14ac:dyDescent="0.25">
      <c r="A46" s="194" t="s">
        <v>9</v>
      </c>
      <c r="B46" s="194"/>
      <c r="C46" s="194"/>
      <c r="D46" s="187">
        <f>D6+D12+D18+D24+D30+D36</f>
        <v>105613.54</v>
      </c>
      <c r="E46" s="187"/>
      <c r="F46" s="187"/>
    </row>
    <row r="47" spans="1:6" ht="15.75" x14ac:dyDescent="0.25">
      <c r="A47" s="194" t="s">
        <v>10</v>
      </c>
      <c r="B47" s="194"/>
      <c r="C47" s="194"/>
      <c r="D47" s="187">
        <f>D7+D13+D19+D25+D31+D37</f>
        <v>16093.84</v>
      </c>
      <c r="E47" s="187"/>
      <c r="F47" s="187"/>
    </row>
    <row r="48" spans="1:6" ht="15.75" x14ac:dyDescent="0.25">
      <c r="A48" s="194" t="s">
        <v>11</v>
      </c>
      <c r="B48" s="194"/>
      <c r="C48" s="194"/>
      <c r="D48" s="187">
        <f>D8+D14+D20+D26+D32+D38</f>
        <v>21684.97</v>
      </c>
      <c r="E48" s="187"/>
      <c r="F48" s="187"/>
    </row>
    <row r="49" spans="1:6" ht="15.75" x14ac:dyDescent="0.25">
      <c r="A49" s="219" t="s">
        <v>41</v>
      </c>
      <c r="B49" s="220"/>
      <c r="C49" s="221"/>
      <c r="D49" s="187">
        <f>D9+D15+D21+D27+D33+D39</f>
        <v>16824.510000000002</v>
      </c>
      <c r="E49" s="187"/>
      <c r="F49" s="187"/>
    </row>
    <row r="50" spans="1:6" x14ac:dyDescent="0.25">
      <c r="A50" s="195" t="s">
        <v>17</v>
      </c>
      <c r="B50" s="195"/>
      <c r="C50" s="195"/>
      <c r="D50" s="188">
        <f>SUM(D10+D16+D22+D28+D34+D40)</f>
        <v>189416.87</v>
      </c>
      <c r="E50" s="189"/>
      <c r="F50" s="190"/>
    </row>
    <row r="51" spans="1:6" x14ac:dyDescent="0.25">
      <c r="A51" s="196"/>
      <c r="B51" s="196"/>
      <c r="C51" s="196"/>
      <c r="D51" s="191"/>
      <c r="E51" s="192"/>
      <c r="F51" s="193"/>
    </row>
  </sheetData>
  <mergeCells count="31">
    <mergeCell ref="A49:C49"/>
    <mergeCell ref="D49:F49"/>
    <mergeCell ref="A48:C48"/>
    <mergeCell ref="D48:F48"/>
    <mergeCell ref="A50:C51"/>
    <mergeCell ref="D50:F51"/>
    <mergeCell ref="D46:F46"/>
    <mergeCell ref="A5:A9"/>
    <mergeCell ref="A11:A15"/>
    <mergeCell ref="A17:A21"/>
    <mergeCell ref="A23:A27"/>
    <mergeCell ref="A29:A33"/>
    <mergeCell ref="A22:B22"/>
    <mergeCell ref="A28:B28"/>
    <mergeCell ref="A34:B34"/>
    <mergeCell ref="A1:F2"/>
    <mergeCell ref="A10:B10"/>
    <mergeCell ref="A16:B16"/>
    <mergeCell ref="A47:C47"/>
    <mergeCell ref="D47:F47"/>
    <mergeCell ref="A40:B40"/>
    <mergeCell ref="A41:B42"/>
    <mergeCell ref="C41:C42"/>
    <mergeCell ref="D41:D42"/>
    <mergeCell ref="E41:E42"/>
    <mergeCell ref="F41:F42"/>
    <mergeCell ref="A35:A39"/>
    <mergeCell ref="A43:F44"/>
    <mergeCell ref="A45:C45"/>
    <mergeCell ref="D45:F45"/>
    <mergeCell ref="A46:C46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1"/>
  <sheetViews>
    <sheetView showGridLines="0" workbookViewId="0">
      <pane ySplit="3" topLeftCell="A4" activePane="bottomLeft" state="frozen"/>
      <selection activeCell="D45" sqref="D45"/>
      <selection pane="bottomLeft" activeCell="D45" sqref="D45:H45"/>
    </sheetView>
  </sheetViews>
  <sheetFormatPr defaultColWidth="9.140625" defaultRowHeight="15" x14ac:dyDescent="0.2"/>
  <cols>
    <col min="1" max="1" width="14.85546875" style="1" bestFit="1" customWidth="1"/>
    <col min="2" max="2" width="19.140625" style="1" bestFit="1" customWidth="1"/>
    <col min="3" max="3" width="18.140625" style="1" bestFit="1" customWidth="1"/>
    <col min="4" max="4" width="17.140625" style="1" customWidth="1"/>
    <col min="5" max="5" width="10.5703125" style="1" customWidth="1"/>
    <col min="6" max="7" width="16.5703125" style="1" bestFit="1" customWidth="1"/>
    <col min="8" max="8" width="10.7109375" style="1" bestFit="1" customWidth="1"/>
    <col min="9" max="16384" width="9.140625" style="1"/>
  </cols>
  <sheetData>
    <row r="1" spans="1:8" ht="15" customHeight="1" x14ac:dyDescent="0.2">
      <c r="A1" s="172" t="s">
        <v>47</v>
      </c>
      <c r="B1" s="172"/>
      <c r="C1" s="172"/>
      <c r="D1" s="172"/>
      <c r="E1" s="172"/>
      <c r="F1" s="172"/>
      <c r="G1" s="172"/>
      <c r="H1" s="172"/>
    </row>
    <row r="2" spans="1:8" ht="15" customHeight="1" x14ac:dyDescent="0.2">
      <c r="A2" s="172"/>
      <c r="B2" s="172"/>
      <c r="C2" s="172"/>
      <c r="D2" s="172"/>
      <c r="E2" s="172"/>
      <c r="F2" s="172"/>
      <c r="G2" s="172"/>
      <c r="H2" s="172"/>
    </row>
    <row r="3" spans="1:8" ht="31.5" x14ac:dyDescent="0.2">
      <c r="A3" s="22" t="s">
        <v>0</v>
      </c>
      <c r="B3" s="22" t="s">
        <v>6</v>
      </c>
      <c r="C3" s="22" t="s">
        <v>20</v>
      </c>
      <c r="D3" s="22" t="s">
        <v>12</v>
      </c>
      <c r="E3" s="22" t="s">
        <v>15</v>
      </c>
      <c r="F3" s="22" t="s">
        <v>40</v>
      </c>
      <c r="G3" s="22" t="s">
        <v>43</v>
      </c>
      <c r="H3" s="22" t="s">
        <v>2</v>
      </c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ht="15.75" x14ac:dyDescent="0.2">
      <c r="A5" s="253" t="s">
        <v>22</v>
      </c>
      <c r="B5" s="7" t="s">
        <v>8</v>
      </c>
      <c r="C5" s="5">
        <v>108</v>
      </c>
      <c r="D5" s="29">
        <v>15486.02</v>
      </c>
      <c r="E5" s="10">
        <v>18</v>
      </c>
      <c r="F5" s="6">
        <v>4706.32</v>
      </c>
      <c r="G5" s="34">
        <f>D5-F5</f>
        <v>10779.7</v>
      </c>
      <c r="H5" s="6">
        <f>(G5/C5)/E5</f>
        <v>5.5451131687242805</v>
      </c>
    </row>
    <row r="6" spans="1:8" ht="15.75" x14ac:dyDescent="0.2">
      <c r="A6" s="253"/>
      <c r="B6" s="7" t="s">
        <v>9</v>
      </c>
      <c r="C6" s="5">
        <v>285</v>
      </c>
      <c r="D6" s="29">
        <v>38691.589999999997</v>
      </c>
      <c r="E6" s="10">
        <v>18</v>
      </c>
      <c r="F6" s="6">
        <v>17842.89</v>
      </c>
      <c r="G6" s="34">
        <f t="shared" ref="G6:G39" si="0">D6-F6</f>
        <v>20848.699999999997</v>
      </c>
      <c r="H6" s="6">
        <f>(G6/C6)/E6</f>
        <v>4.0640740740740737</v>
      </c>
    </row>
    <row r="7" spans="1:8" ht="15.75" x14ac:dyDescent="0.2">
      <c r="A7" s="253"/>
      <c r="B7" s="7" t="s">
        <v>10</v>
      </c>
      <c r="C7" s="5">
        <v>128</v>
      </c>
      <c r="D7" s="29">
        <v>7492</v>
      </c>
      <c r="E7" s="10">
        <v>18</v>
      </c>
      <c r="F7" s="6">
        <v>2612.63</v>
      </c>
      <c r="G7" s="34">
        <f t="shared" si="0"/>
        <v>4879.37</v>
      </c>
      <c r="H7" s="6">
        <f t="shared" ref="H7:H39" si="1">(G7/C7)/E7</f>
        <v>2.1177821180555556</v>
      </c>
    </row>
    <row r="8" spans="1:8" ht="15.75" x14ac:dyDescent="0.2">
      <c r="A8" s="253"/>
      <c r="B8" s="7" t="s">
        <v>11</v>
      </c>
      <c r="C8" s="5">
        <v>143</v>
      </c>
      <c r="D8" s="29">
        <v>7380.6</v>
      </c>
      <c r="E8" s="10">
        <v>18</v>
      </c>
      <c r="F8" s="6">
        <v>3298.58</v>
      </c>
      <c r="G8" s="34">
        <f t="shared" si="0"/>
        <v>4082.0200000000004</v>
      </c>
      <c r="H8" s="6">
        <f t="shared" si="1"/>
        <v>1.5858663558663559</v>
      </c>
    </row>
    <row r="9" spans="1:8" ht="15.75" x14ac:dyDescent="0.2">
      <c r="A9" s="253"/>
      <c r="B9" s="7" t="s">
        <v>41</v>
      </c>
      <c r="C9" s="5">
        <v>85</v>
      </c>
      <c r="D9" s="29">
        <v>4513.54</v>
      </c>
      <c r="E9" s="10">
        <v>18</v>
      </c>
      <c r="F9" s="6">
        <v>3268.21</v>
      </c>
      <c r="G9" s="34">
        <f t="shared" ref="G9" si="2">D9-F9</f>
        <v>1245.33</v>
      </c>
      <c r="H9" s="6">
        <f t="shared" ref="H9" si="3">(G9/C9)/E9</f>
        <v>0.81394117647058817</v>
      </c>
    </row>
    <row r="10" spans="1:8" ht="15.75" x14ac:dyDescent="0.2">
      <c r="A10" s="173" t="s">
        <v>22</v>
      </c>
      <c r="B10" s="173"/>
      <c r="C10" s="16">
        <f>SUM(C5:C9)</f>
        <v>749</v>
      </c>
      <c r="D10" s="30">
        <f>SUM(D5:D9)</f>
        <v>73563.75</v>
      </c>
      <c r="E10" s="25">
        <v>18</v>
      </c>
      <c r="F10" s="17">
        <f>SUM(F5:F9)</f>
        <v>31728.629999999997</v>
      </c>
      <c r="G10" s="17">
        <f>SUM(G5:G9)</f>
        <v>41835.119999999995</v>
      </c>
      <c r="H10" s="24">
        <f t="shared" si="1"/>
        <v>3.1030351579884283</v>
      </c>
    </row>
    <row r="11" spans="1:8" ht="15.75" x14ac:dyDescent="0.2">
      <c r="A11" s="253" t="s">
        <v>23</v>
      </c>
      <c r="B11" s="7" t="s">
        <v>8</v>
      </c>
      <c r="C11" s="5">
        <v>106</v>
      </c>
      <c r="D11" s="29">
        <v>15093.4</v>
      </c>
      <c r="E11" s="10">
        <v>18</v>
      </c>
      <c r="F11" s="6">
        <v>4593.03</v>
      </c>
      <c r="G11" s="34">
        <f t="shared" si="0"/>
        <v>10500.369999999999</v>
      </c>
      <c r="H11" s="6">
        <f t="shared" si="1"/>
        <v>5.5033385744234797</v>
      </c>
    </row>
    <row r="12" spans="1:8" ht="15.75" x14ac:dyDescent="0.2">
      <c r="A12" s="253"/>
      <c r="B12" s="7" t="s">
        <v>9</v>
      </c>
      <c r="C12" s="5">
        <v>287</v>
      </c>
      <c r="D12" s="29">
        <v>38559.24</v>
      </c>
      <c r="E12" s="10">
        <v>18</v>
      </c>
      <c r="F12" s="6">
        <v>16995.57</v>
      </c>
      <c r="G12" s="34">
        <f t="shared" si="0"/>
        <v>21563.67</v>
      </c>
      <c r="H12" s="6">
        <f t="shared" si="1"/>
        <v>4.1741521486643434</v>
      </c>
    </row>
    <row r="13" spans="1:8" ht="15.75" x14ac:dyDescent="0.2">
      <c r="A13" s="253"/>
      <c r="B13" s="7" t="s">
        <v>10</v>
      </c>
      <c r="C13" s="5">
        <v>130</v>
      </c>
      <c r="D13" s="29">
        <v>8006.4</v>
      </c>
      <c r="E13" s="10">
        <v>18</v>
      </c>
      <c r="F13" s="6">
        <v>2658.09</v>
      </c>
      <c r="G13" s="34">
        <f t="shared" si="0"/>
        <v>5348.3099999999995</v>
      </c>
      <c r="H13" s="6">
        <f t="shared" si="1"/>
        <v>2.2856025641025637</v>
      </c>
    </row>
    <row r="14" spans="1:8" ht="15.75" x14ac:dyDescent="0.2">
      <c r="A14" s="253"/>
      <c r="B14" s="7" t="s">
        <v>11</v>
      </c>
      <c r="C14" s="5">
        <v>143</v>
      </c>
      <c r="D14" s="29">
        <v>7436.4</v>
      </c>
      <c r="E14" s="10">
        <v>18</v>
      </c>
      <c r="F14" s="6">
        <v>3495.23</v>
      </c>
      <c r="G14" s="34">
        <f t="shared" si="0"/>
        <v>3941.1699999999996</v>
      </c>
      <c r="H14" s="6">
        <f t="shared" si="1"/>
        <v>1.531146076146076</v>
      </c>
    </row>
    <row r="15" spans="1:8" ht="15.75" x14ac:dyDescent="0.2">
      <c r="A15" s="253"/>
      <c r="B15" s="7" t="s">
        <v>41</v>
      </c>
      <c r="C15" s="5">
        <v>85</v>
      </c>
      <c r="D15" s="29">
        <v>3485.78</v>
      </c>
      <c r="E15" s="10">
        <v>18</v>
      </c>
      <c r="F15" s="6">
        <v>2614.8000000000002</v>
      </c>
      <c r="G15" s="34">
        <f t="shared" si="0"/>
        <v>870.98</v>
      </c>
      <c r="H15" s="6">
        <f t="shared" si="1"/>
        <v>0.5692679738562092</v>
      </c>
    </row>
    <row r="16" spans="1:8" ht="15.75" x14ac:dyDescent="0.2">
      <c r="A16" s="173" t="s">
        <v>23</v>
      </c>
      <c r="B16" s="173"/>
      <c r="C16" s="16">
        <f>SUM(C11:C15)</f>
        <v>751</v>
      </c>
      <c r="D16" s="30">
        <f>SUM(D11:D15)</f>
        <v>72581.22</v>
      </c>
      <c r="E16" s="25">
        <v>18</v>
      </c>
      <c r="F16" s="17">
        <f>SUM(F11:F15)</f>
        <v>30356.719999999998</v>
      </c>
      <c r="G16" s="17">
        <f>SUM(G11:G15)</f>
        <v>42224.5</v>
      </c>
      <c r="H16" s="24">
        <f t="shared" si="1"/>
        <v>3.1235759727770382</v>
      </c>
    </row>
    <row r="17" spans="1:9" ht="15.75" x14ac:dyDescent="0.2">
      <c r="A17" s="253" t="s">
        <v>3</v>
      </c>
      <c r="B17" s="7" t="s">
        <v>8</v>
      </c>
      <c r="C17" s="5">
        <v>108</v>
      </c>
      <c r="D17" s="6">
        <v>18184.72</v>
      </c>
      <c r="E17" s="10">
        <v>22</v>
      </c>
      <c r="F17" s="6">
        <v>4562.1400000000003</v>
      </c>
      <c r="G17" s="34">
        <f t="shared" si="0"/>
        <v>13622.580000000002</v>
      </c>
      <c r="H17" s="6">
        <f t="shared" si="1"/>
        <v>5.7334090909090918</v>
      </c>
    </row>
    <row r="18" spans="1:9" ht="15.75" x14ac:dyDescent="0.2">
      <c r="A18" s="253"/>
      <c r="B18" s="7" t="s">
        <v>9</v>
      </c>
      <c r="C18" s="5">
        <v>288</v>
      </c>
      <c r="D18" s="6">
        <v>46120.83</v>
      </c>
      <c r="E18" s="10">
        <v>22</v>
      </c>
      <c r="F18" s="6">
        <v>17382.189999999999</v>
      </c>
      <c r="G18" s="34">
        <f t="shared" si="0"/>
        <v>28738.640000000003</v>
      </c>
      <c r="H18" s="6">
        <f t="shared" si="1"/>
        <v>4.5357702020202026</v>
      </c>
    </row>
    <row r="19" spans="1:9" ht="15.75" x14ac:dyDescent="0.2">
      <c r="A19" s="253"/>
      <c r="B19" s="7" t="s">
        <v>10</v>
      </c>
      <c r="C19" s="5">
        <v>133</v>
      </c>
      <c r="D19" s="6">
        <v>9015.4</v>
      </c>
      <c r="E19" s="10">
        <v>22</v>
      </c>
      <c r="F19" s="6">
        <v>2586.73</v>
      </c>
      <c r="G19" s="34">
        <f t="shared" si="0"/>
        <v>6428.67</v>
      </c>
      <c r="H19" s="6">
        <f t="shared" si="1"/>
        <v>2.1970847573479153</v>
      </c>
    </row>
    <row r="20" spans="1:9" ht="15.75" x14ac:dyDescent="0.2">
      <c r="A20" s="253"/>
      <c r="B20" s="7" t="s">
        <v>11</v>
      </c>
      <c r="C20" s="5">
        <v>143</v>
      </c>
      <c r="D20" s="6">
        <v>8971.16</v>
      </c>
      <c r="E20" s="10">
        <v>22</v>
      </c>
      <c r="F20" s="6">
        <v>3408.68</v>
      </c>
      <c r="G20" s="34">
        <f t="shared" si="0"/>
        <v>5562.48</v>
      </c>
      <c r="H20" s="6">
        <f t="shared" si="1"/>
        <v>1.7681118881118878</v>
      </c>
    </row>
    <row r="21" spans="1:9" ht="15.75" x14ac:dyDescent="0.2">
      <c r="A21" s="253"/>
      <c r="B21" s="7" t="s">
        <v>41</v>
      </c>
      <c r="C21" s="5">
        <v>86</v>
      </c>
      <c r="D21" s="6">
        <v>3866.84</v>
      </c>
      <c r="E21" s="10">
        <v>22</v>
      </c>
      <c r="F21" s="6">
        <v>2564.21</v>
      </c>
      <c r="G21" s="34">
        <f t="shared" si="0"/>
        <v>1302.6300000000001</v>
      </c>
      <c r="H21" s="6">
        <f t="shared" si="1"/>
        <v>0.68849365750528546</v>
      </c>
    </row>
    <row r="22" spans="1:9" ht="15.75" x14ac:dyDescent="0.2">
      <c r="A22" s="173" t="s">
        <v>3</v>
      </c>
      <c r="B22" s="173"/>
      <c r="C22" s="16">
        <f>SUM(C17:C21)</f>
        <v>758</v>
      </c>
      <c r="D22" s="17">
        <f>SUM(D17:D21)</f>
        <v>86158.95</v>
      </c>
      <c r="E22" s="25">
        <v>22</v>
      </c>
      <c r="F22" s="17">
        <f>SUM(F17:F21)</f>
        <v>30503.949999999997</v>
      </c>
      <c r="G22" s="17">
        <f>SUM(G17:G21)</f>
        <v>55654.999999999993</v>
      </c>
      <c r="H22" s="24">
        <f t="shared" si="1"/>
        <v>3.3374310386183734</v>
      </c>
    </row>
    <row r="23" spans="1:9" ht="15.75" x14ac:dyDescent="0.2">
      <c r="A23" s="253" t="s">
        <v>4</v>
      </c>
      <c r="B23" s="7" t="s">
        <v>8</v>
      </c>
      <c r="C23" s="5">
        <v>110</v>
      </c>
      <c r="D23" s="6">
        <v>15353.9</v>
      </c>
      <c r="E23" s="10">
        <v>17</v>
      </c>
      <c r="F23" s="6">
        <v>4809.87</v>
      </c>
      <c r="G23" s="34">
        <f t="shared" si="0"/>
        <v>10544.029999999999</v>
      </c>
      <c r="H23" s="6">
        <f t="shared" si="1"/>
        <v>5.6385187165775399</v>
      </c>
    </row>
    <row r="24" spans="1:9" ht="15.75" x14ac:dyDescent="0.2">
      <c r="A24" s="253"/>
      <c r="B24" s="7" t="s">
        <v>9</v>
      </c>
      <c r="C24" s="5">
        <v>286</v>
      </c>
      <c r="D24" s="6">
        <v>36594.699999999997</v>
      </c>
      <c r="E24" s="10">
        <v>17</v>
      </c>
      <c r="F24" s="6">
        <v>17034.87</v>
      </c>
      <c r="G24" s="34">
        <f t="shared" si="0"/>
        <v>19559.829999999998</v>
      </c>
      <c r="H24" s="6">
        <f t="shared" si="1"/>
        <v>4.0230008227067042</v>
      </c>
    </row>
    <row r="25" spans="1:9" ht="15.75" x14ac:dyDescent="0.2">
      <c r="A25" s="253"/>
      <c r="B25" s="7" t="s">
        <v>10</v>
      </c>
      <c r="C25" s="5">
        <v>136</v>
      </c>
      <c r="D25" s="6">
        <v>7056</v>
      </c>
      <c r="E25" s="10">
        <v>17</v>
      </c>
      <c r="F25" s="6">
        <v>2569.96</v>
      </c>
      <c r="G25" s="34">
        <f t="shared" si="0"/>
        <v>4486.04</v>
      </c>
      <c r="H25" s="6">
        <f t="shared" si="1"/>
        <v>1.9403287197231833</v>
      </c>
    </row>
    <row r="26" spans="1:9" ht="15.75" x14ac:dyDescent="0.2">
      <c r="A26" s="253"/>
      <c r="B26" s="7" t="s">
        <v>11</v>
      </c>
      <c r="C26" s="5">
        <v>146</v>
      </c>
      <c r="D26" s="6">
        <v>7504.7</v>
      </c>
      <c r="E26" s="10">
        <v>17</v>
      </c>
      <c r="F26" s="6">
        <v>3504.06</v>
      </c>
      <c r="G26" s="34">
        <f t="shared" si="0"/>
        <v>4000.64</v>
      </c>
      <c r="H26" s="6">
        <f t="shared" si="1"/>
        <v>1.6118614020950846</v>
      </c>
      <c r="I26" s="3"/>
    </row>
    <row r="27" spans="1:9" ht="15.75" x14ac:dyDescent="0.2">
      <c r="A27" s="253"/>
      <c r="B27" s="7" t="s">
        <v>41</v>
      </c>
      <c r="C27" s="5">
        <v>87</v>
      </c>
      <c r="D27" s="6">
        <v>3837.5</v>
      </c>
      <c r="E27" s="10">
        <v>17</v>
      </c>
      <c r="F27" s="6">
        <v>2729.72</v>
      </c>
      <c r="G27" s="34">
        <f t="shared" si="0"/>
        <v>1107.7800000000002</v>
      </c>
      <c r="H27" s="6">
        <f t="shared" si="1"/>
        <v>0.74900608519269785</v>
      </c>
      <c r="I27" s="3"/>
    </row>
    <row r="28" spans="1:9" ht="15.75" x14ac:dyDescent="0.2">
      <c r="A28" s="173" t="s">
        <v>4</v>
      </c>
      <c r="B28" s="173"/>
      <c r="C28" s="16">
        <f>SUM(C23:C27)</f>
        <v>765</v>
      </c>
      <c r="D28" s="17">
        <f>SUM(D23:D27)</f>
        <v>70346.8</v>
      </c>
      <c r="E28" s="25">
        <v>17</v>
      </c>
      <c r="F28" s="17">
        <f>SUM(F23:F27)</f>
        <v>30648.48</v>
      </c>
      <c r="G28" s="17">
        <f>SUM(G23:G27)</f>
        <v>39698.319999999992</v>
      </c>
      <c r="H28" s="24">
        <f t="shared" si="1"/>
        <v>3.0525428681276425</v>
      </c>
    </row>
    <row r="29" spans="1:9" ht="15.75" x14ac:dyDescent="0.2">
      <c r="A29" s="253" t="s">
        <v>5</v>
      </c>
      <c r="B29" s="7" t="s">
        <v>8</v>
      </c>
      <c r="C29" s="5">
        <v>110</v>
      </c>
      <c r="D29" s="6">
        <v>16090.2</v>
      </c>
      <c r="E29" s="10">
        <v>18</v>
      </c>
      <c r="F29" s="6">
        <v>5354.79</v>
      </c>
      <c r="G29" s="34">
        <f t="shared" si="0"/>
        <v>10735.41</v>
      </c>
      <c r="H29" s="6">
        <f t="shared" si="1"/>
        <v>5.4219242424242431</v>
      </c>
    </row>
    <row r="30" spans="1:9" ht="15.75" x14ac:dyDescent="0.2">
      <c r="A30" s="253"/>
      <c r="B30" s="7" t="s">
        <v>9</v>
      </c>
      <c r="C30" s="5">
        <v>285</v>
      </c>
      <c r="D30" s="6">
        <v>35913.800000000003</v>
      </c>
      <c r="E30" s="10">
        <v>18</v>
      </c>
      <c r="F30" s="6">
        <v>17937.849999999999</v>
      </c>
      <c r="G30" s="34">
        <f t="shared" si="0"/>
        <v>17975.950000000004</v>
      </c>
      <c r="H30" s="6">
        <f t="shared" si="1"/>
        <v>3.5040838206627689</v>
      </c>
    </row>
    <row r="31" spans="1:9" ht="15.75" x14ac:dyDescent="0.2">
      <c r="A31" s="253"/>
      <c r="B31" s="7" t="s">
        <v>10</v>
      </c>
      <c r="C31" s="5">
        <v>135</v>
      </c>
      <c r="D31" s="6">
        <v>7926.05</v>
      </c>
      <c r="E31" s="10">
        <v>18</v>
      </c>
      <c r="F31" s="6">
        <v>2868.09</v>
      </c>
      <c r="G31" s="34">
        <f t="shared" si="0"/>
        <v>5057.96</v>
      </c>
      <c r="H31" s="6">
        <f t="shared" si="1"/>
        <v>2.0814650205761316</v>
      </c>
    </row>
    <row r="32" spans="1:9" ht="15.75" x14ac:dyDescent="0.2">
      <c r="A32" s="253"/>
      <c r="B32" s="7" t="s">
        <v>11</v>
      </c>
      <c r="C32" s="5">
        <v>150</v>
      </c>
      <c r="D32" s="6">
        <v>8572</v>
      </c>
      <c r="E32" s="10">
        <v>18</v>
      </c>
      <c r="F32" s="6">
        <v>4026.02</v>
      </c>
      <c r="G32" s="34">
        <f t="shared" si="0"/>
        <v>4545.9799999999996</v>
      </c>
      <c r="H32" s="6">
        <f t="shared" si="1"/>
        <v>1.6836962962962962</v>
      </c>
    </row>
    <row r="33" spans="1:8" ht="15.75" x14ac:dyDescent="0.2">
      <c r="A33" s="253"/>
      <c r="B33" s="7" t="s">
        <v>41</v>
      </c>
      <c r="C33" s="5">
        <v>88</v>
      </c>
      <c r="D33" s="6">
        <v>3815.1</v>
      </c>
      <c r="E33" s="10">
        <v>18</v>
      </c>
      <c r="F33" s="6">
        <v>2655.03</v>
      </c>
      <c r="G33" s="34">
        <f t="shared" si="0"/>
        <v>1160.0699999999997</v>
      </c>
      <c r="H33" s="6">
        <f t="shared" si="1"/>
        <v>0.73236742424242407</v>
      </c>
    </row>
    <row r="34" spans="1:8" ht="15.75" x14ac:dyDescent="0.2">
      <c r="A34" s="173" t="s">
        <v>5</v>
      </c>
      <c r="B34" s="173"/>
      <c r="C34" s="16">
        <f>SUM(C29:C33)</f>
        <v>768</v>
      </c>
      <c r="D34" s="17">
        <f>SUM(D29:D33)</f>
        <v>72317.150000000009</v>
      </c>
      <c r="E34" s="25">
        <v>18</v>
      </c>
      <c r="F34" s="17">
        <f>SUM(F29:F33)</f>
        <v>32841.78</v>
      </c>
      <c r="G34" s="17">
        <f>SUM(G29:G33)</f>
        <v>39475.370000000003</v>
      </c>
      <c r="H34" s="24">
        <f t="shared" si="1"/>
        <v>2.8555678530092594</v>
      </c>
    </row>
    <row r="35" spans="1:8" ht="15.75" x14ac:dyDescent="0.2">
      <c r="A35" s="254" t="s">
        <v>16</v>
      </c>
      <c r="B35" s="7" t="s">
        <v>8</v>
      </c>
      <c r="C35" s="15">
        <v>111</v>
      </c>
      <c r="D35" s="12">
        <v>20966.52</v>
      </c>
      <c r="E35" s="35">
        <v>22</v>
      </c>
      <c r="F35" s="12">
        <v>5173.8599999999997</v>
      </c>
      <c r="G35" s="34">
        <f t="shared" si="0"/>
        <v>15792.66</v>
      </c>
      <c r="H35" s="6">
        <f t="shared" si="1"/>
        <v>6.4671007371007372</v>
      </c>
    </row>
    <row r="36" spans="1:8" ht="15.75" x14ac:dyDescent="0.2">
      <c r="A36" s="254"/>
      <c r="B36" s="7" t="s">
        <v>9</v>
      </c>
      <c r="C36" s="15">
        <v>285</v>
      </c>
      <c r="D36" s="12">
        <v>46915.8</v>
      </c>
      <c r="E36" s="35">
        <v>22</v>
      </c>
      <c r="F36" s="12">
        <v>18420.169999999998</v>
      </c>
      <c r="G36" s="34">
        <f t="shared" si="0"/>
        <v>28495.630000000005</v>
      </c>
      <c r="H36" s="6">
        <f t="shared" si="1"/>
        <v>4.5447575757575764</v>
      </c>
    </row>
    <row r="37" spans="1:8" ht="15.75" x14ac:dyDescent="0.2">
      <c r="A37" s="254"/>
      <c r="B37" s="7" t="s">
        <v>10</v>
      </c>
      <c r="C37" s="15">
        <v>137</v>
      </c>
      <c r="D37" s="12">
        <v>9316.9</v>
      </c>
      <c r="E37" s="35">
        <v>22</v>
      </c>
      <c r="F37" s="12">
        <v>2798.34</v>
      </c>
      <c r="G37" s="34">
        <f t="shared" si="0"/>
        <v>6518.5599999999995</v>
      </c>
      <c r="H37" s="6">
        <f t="shared" si="1"/>
        <v>2.1627604512276046</v>
      </c>
    </row>
    <row r="38" spans="1:8" ht="15.75" x14ac:dyDescent="0.2">
      <c r="A38" s="254"/>
      <c r="B38" s="7" t="s">
        <v>11</v>
      </c>
      <c r="C38" s="15">
        <v>150</v>
      </c>
      <c r="D38" s="12">
        <v>10024.799999999999</v>
      </c>
      <c r="E38" s="35">
        <v>22</v>
      </c>
      <c r="F38" s="12">
        <v>3952.4</v>
      </c>
      <c r="G38" s="34">
        <f t="shared" si="0"/>
        <v>6072.4</v>
      </c>
      <c r="H38" s="6">
        <f t="shared" si="1"/>
        <v>1.840121212121212</v>
      </c>
    </row>
    <row r="39" spans="1:8" ht="15.75" x14ac:dyDescent="0.2">
      <c r="A39" s="254"/>
      <c r="B39" s="7" t="s">
        <v>41</v>
      </c>
      <c r="C39" s="15">
        <v>88</v>
      </c>
      <c r="D39" s="12">
        <v>4978.2</v>
      </c>
      <c r="E39" s="35">
        <v>22</v>
      </c>
      <c r="F39" s="12">
        <v>2992.54</v>
      </c>
      <c r="G39" s="34">
        <f t="shared" si="0"/>
        <v>1985.6599999999999</v>
      </c>
      <c r="H39" s="6">
        <f t="shared" si="1"/>
        <v>1.0256508264462809</v>
      </c>
    </row>
    <row r="40" spans="1:8" ht="15.75" x14ac:dyDescent="0.2">
      <c r="A40" s="173" t="s">
        <v>16</v>
      </c>
      <c r="B40" s="173"/>
      <c r="C40" s="16">
        <f>SUM(C35:C39)</f>
        <v>771</v>
      </c>
      <c r="D40" s="17">
        <f>SUM(D35:D39)</f>
        <v>92202.22</v>
      </c>
      <c r="E40" s="18">
        <v>22</v>
      </c>
      <c r="F40" s="17">
        <f>SUM(F35:F39)</f>
        <v>33337.31</v>
      </c>
      <c r="G40" s="17">
        <f>SUM(G35:G39)</f>
        <v>58864.91</v>
      </c>
      <c r="H40" s="24">
        <f>(G40/C40)/E40</f>
        <v>3.4703991274613846</v>
      </c>
    </row>
    <row r="41" spans="1:8" ht="15" customHeight="1" x14ac:dyDescent="0.2">
      <c r="A41" s="255" t="s">
        <v>18</v>
      </c>
      <c r="B41" s="255"/>
      <c r="C41" s="185">
        <f>AVERAGE(C10,C16,C22,C28,C34,C40)</f>
        <v>760.33333333333337</v>
      </c>
      <c r="D41" s="249">
        <f>AVERAGE(D10,D16,D22,D28,D34,D40)</f>
        <v>77861.681666666656</v>
      </c>
      <c r="E41" s="186">
        <f>AVERAGE(E10,E16,E22,E28,E34,E40)</f>
        <v>19.166666666666668</v>
      </c>
      <c r="F41" s="249">
        <f>AVERAGE(F10,F16,F22,F28,F34,F40)</f>
        <v>31569.478333333333</v>
      </c>
      <c r="G41" s="249">
        <f>AVERAGE(G10,G16,G22,G28,G34,G40)</f>
        <v>46292.203333333331</v>
      </c>
      <c r="H41" s="252">
        <f>G41/C41/E41</f>
        <v>3.1765612336313205</v>
      </c>
    </row>
    <row r="42" spans="1:8" ht="15" customHeight="1" x14ac:dyDescent="0.2">
      <c r="A42" s="255"/>
      <c r="B42" s="255"/>
      <c r="C42" s="185"/>
      <c r="D42" s="249"/>
      <c r="E42" s="186"/>
      <c r="F42" s="249"/>
      <c r="G42" s="249"/>
      <c r="H42" s="252"/>
    </row>
    <row r="43" spans="1:8" ht="15" customHeight="1" x14ac:dyDescent="0.2">
      <c r="A43" s="182" t="s">
        <v>19</v>
      </c>
      <c r="B43" s="182"/>
      <c r="C43" s="182"/>
      <c r="D43" s="182"/>
      <c r="E43" s="182"/>
      <c r="F43" s="182"/>
      <c r="G43" s="182"/>
      <c r="H43" s="182"/>
    </row>
    <row r="44" spans="1:8" ht="15" customHeight="1" x14ac:dyDescent="0.2">
      <c r="A44" s="182"/>
      <c r="B44" s="182"/>
      <c r="C44" s="182"/>
      <c r="D44" s="182"/>
      <c r="E44" s="182"/>
      <c r="F44" s="182"/>
      <c r="G44" s="182"/>
      <c r="H44" s="182"/>
    </row>
    <row r="45" spans="1:8" ht="15.75" x14ac:dyDescent="0.2">
      <c r="A45" s="194" t="s">
        <v>8</v>
      </c>
      <c r="B45" s="194"/>
      <c r="C45" s="194"/>
      <c r="D45" s="187">
        <f>G5+G11+G17+G23+G29+G35</f>
        <v>71974.75</v>
      </c>
      <c r="E45" s="187"/>
      <c r="F45" s="187"/>
      <c r="G45" s="187"/>
      <c r="H45" s="187"/>
    </row>
    <row r="46" spans="1:8" ht="15.75" x14ac:dyDescent="0.2">
      <c r="A46" s="194" t="s">
        <v>9</v>
      </c>
      <c r="B46" s="194"/>
      <c r="C46" s="194"/>
      <c r="D46" s="187">
        <f>G6+G12+G18+G24+G30+G36</f>
        <v>137182.42000000001</v>
      </c>
      <c r="E46" s="187"/>
      <c r="F46" s="187"/>
      <c r="G46" s="187"/>
      <c r="H46" s="187"/>
    </row>
    <row r="47" spans="1:8" ht="15.75" x14ac:dyDescent="0.2">
      <c r="A47" s="194" t="s">
        <v>10</v>
      </c>
      <c r="B47" s="194"/>
      <c r="C47" s="194"/>
      <c r="D47" s="187">
        <f>G7+G13+G19+G25+G31+G37</f>
        <v>32718.909999999996</v>
      </c>
      <c r="E47" s="187"/>
      <c r="F47" s="187"/>
      <c r="G47" s="187"/>
      <c r="H47" s="187"/>
    </row>
    <row r="48" spans="1:8" ht="15.75" x14ac:dyDescent="0.2">
      <c r="A48" s="194" t="s">
        <v>11</v>
      </c>
      <c r="B48" s="194"/>
      <c r="C48" s="194"/>
      <c r="D48" s="187">
        <f>G8+G14+G20+G26+G32+G38</f>
        <v>28204.690000000002</v>
      </c>
      <c r="E48" s="187"/>
      <c r="F48" s="187"/>
      <c r="G48" s="187"/>
      <c r="H48" s="187"/>
    </row>
    <row r="49" spans="1:8" ht="15.75" x14ac:dyDescent="0.2">
      <c r="A49" s="219" t="s">
        <v>41</v>
      </c>
      <c r="B49" s="220"/>
      <c r="C49" s="221"/>
      <c r="D49" s="187">
        <f>G9+G15+G21+G27+G33+G39</f>
        <v>7672.45</v>
      </c>
      <c r="E49" s="187"/>
      <c r="F49" s="187"/>
      <c r="G49" s="187"/>
      <c r="H49" s="187"/>
    </row>
    <row r="50" spans="1:8" ht="15" customHeight="1" x14ac:dyDescent="0.2">
      <c r="A50" s="196" t="s">
        <v>17</v>
      </c>
      <c r="B50" s="196"/>
      <c r="C50" s="196"/>
      <c r="D50" s="256">
        <f>SUM(G10+G16+G22+G28+G34+G40)</f>
        <v>277753.21999999997</v>
      </c>
      <c r="E50" s="256"/>
      <c r="F50" s="256"/>
      <c r="G50" s="256"/>
      <c r="H50" s="256"/>
    </row>
    <row r="51" spans="1:8" ht="15" customHeight="1" x14ac:dyDescent="0.2">
      <c r="A51" s="196"/>
      <c r="B51" s="196"/>
      <c r="C51" s="196"/>
      <c r="D51" s="256"/>
      <c r="E51" s="256"/>
      <c r="F51" s="256"/>
      <c r="G51" s="256"/>
      <c r="H51" s="256"/>
    </row>
  </sheetData>
  <mergeCells count="33">
    <mergeCell ref="A17:A21"/>
    <mergeCell ref="A49:C49"/>
    <mergeCell ref="D49:H49"/>
    <mergeCell ref="A50:C51"/>
    <mergeCell ref="A40:B40"/>
    <mergeCell ref="A41:B42"/>
    <mergeCell ref="A43:H44"/>
    <mergeCell ref="F41:F42"/>
    <mergeCell ref="G41:G42"/>
    <mergeCell ref="H41:H42"/>
    <mergeCell ref="D50:H51"/>
    <mergeCell ref="A45:C45"/>
    <mergeCell ref="D45:H45"/>
    <mergeCell ref="A46:C46"/>
    <mergeCell ref="D46:H46"/>
    <mergeCell ref="A47:C47"/>
    <mergeCell ref="A1:H2"/>
    <mergeCell ref="A10:B10"/>
    <mergeCell ref="A16:B16"/>
    <mergeCell ref="A5:A9"/>
    <mergeCell ref="A11:A15"/>
    <mergeCell ref="A48:C48"/>
    <mergeCell ref="D48:H48"/>
    <mergeCell ref="A22:B22"/>
    <mergeCell ref="A28:B28"/>
    <mergeCell ref="A34:B34"/>
    <mergeCell ref="A23:A27"/>
    <mergeCell ref="A29:A33"/>
    <mergeCell ref="A35:A39"/>
    <mergeCell ref="E41:E42"/>
    <mergeCell ref="C41:C42"/>
    <mergeCell ref="D41:D42"/>
    <mergeCell ref="D47:H47"/>
  </mergeCells>
  <pageMargins left="0.511811024" right="0.511811024" top="0.78740157499999996" bottom="0.78740157499999996" header="0.31496062000000002" footer="0.31496062000000002"/>
  <ignoredErrors>
    <ignoredError sqref="G10:G35" formula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6"/>
  <sheetViews>
    <sheetView showGridLines="0" view="pageBreakPreview" zoomScaleNormal="100" zoomScaleSheetLayoutView="100" workbookViewId="0">
      <pane ySplit="3" topLeftCell="A172" activePane="bottomLeft" state="frozen"/>
      <selection pane="bottomLeft" activeCell="G193" sqref="G193"/>
    </sheetView>
  </sheetViews>
  <sheetFormatPr defaultColWidth="9.140625" defaultRowHeight="15" x14ac:dyDescent="0.2"/>
  <cols>
    <col min="1" max="1" width="36.42578125" style="1" customWidth="1"/>
    <col min="2" max="2" width="21.28515625" style="1" customWidth="1"/>
    <col min="3" max="3" width="27.5703125" style="1" customWidth="1"/>
    <col min="4" max="4" width="23.5703125" style="1" customWidth="1"/>
    <col min="5" max="5" width="25.140625" style="1" customWidth="1"/>
    <col min="6" max="6" width="25.42578125" style="1" customWidth="1"/>
    <col min="7" max="7" width="25.5703125" style="1" customWidth="1"/>
    <col min="8" max="8" width="24.140625" style="1" customWidth="1"/>
    <col min="9" max="9" width="25" style="1" bestFit="1" customWidth="1"/>
    <col min="10" max="10" width="16.7109375" style="1" customWidth="1"/>
    <col min="11" max="11" width="15.85546875" style="1" customWidth="1"/>
    <col min="12" max="16384" width="9.140625" style="1"/>
  </cols>
  <sheetData>
    <row r="1" spans="1:9" ht="15" customHeight="1" x14ac:dyDescent="0.2">
      <c r="A1" s="172" t="s">
        <v>84</v>
      </c>
      <c r="B1" s="172"/>
      <c r="C1" s="172"/>
      <c r="D1" s="172"/>
      <c r="E1" s="172"/>
      <c r="F1" s="172"/>
      <c r="G1" s="172"/>
      <c r="H1" s="172"/>
    </row>
    <row r="2" spans="1:9" ht="15" customHeight="1" x14ac:dyDescent="0.2">
      <c r="A2" s="172"/>
      <c r="B2" s="172"/>
      <c r="C2" s="172"/>
      <c r="D2" s="172"/>
      <c r="E2" s="172"/>
      <c r="F2" s="172"/>
      <c r="G2" s="172"/>
      <c r="H2" s="172"/>
    </row>
    <row r="3" spans="1:9" ht="72.75" customHeight="1" x14ac:dyDescent="0.2">
      <c r="A3" s="22" t="s">
        <v>6</v>
      </c>
      <c r="B3" s="22" t="s">
        <v>20</v>
      </c>
      <c r="C3" s="22" t="s">
        <v>56</v>
      </c>
      <c r="D3" s="22" t="s">
        <v>12</v>
      </c>
      <c r="E3" s="22" t="s">
        <v>58</v>
      </c>
      <c r="F3" s="22" t="s">
        <v>57</v>
      </c>
      <c r="G3" s="22" t="s">
        <v>70</v>
      </c>
      <c r="H3" s="22" t="s">
        <v>66</v>
      </c>
    </row>
    <row r="4" spans="1:9" ht="15.75" x14ac:dyDescent="0.2">
      <c r="A4" s="37"/>
      <c r="B4" s="37"/>
      <c r="C4" s="37"/>
      <c r="D4" s="39" t="s">
        <v>3</v>
      </c>
      <c r="E4" s="39"/>
      <c r="F4" s="39"/>
      <c r="G4" s="37"/>
      <c r="H4" s="38"/>
    </row>
    <row r="5" spans="1:9" ht="15.75" x14ac:dyDescent="0.2">
      <c r="A5" s="7" t="s">
        <v>8</v>
      </c>
      <c r="B5" s="5"/>
      <c r="C5" s="5">
        <v>144</v>
      </c>
      <c r="D5" s="29">
        <v>21453.9</v>
      </c>
      <c r="E5" s="29">
        <v>15254.49</v>
      </c>
      <c r="F5" s="29">
        <v>17789.77</v>
      </c>
      <c r="G5" s="10">
        <v>21</v>
      </c>
      <c r="H5" s="6">
        <f>D5/C5/G5</f>
        <v>7.0945436507936517</v>
      </c>
    </row>
    <row r="6" spans="1:9" ht="15.75" x14ac:dyDescent="0.2">
      <c r="A6" s="7" t="s">
        <v>9</v>
      </c>
      <c r="B6" s="5"/>
      <c r="C6" s="5">
        <v>316</v>
      </c>
      <c r="D6" s="29">
        <v>45375.98</v>
      </c>
      <c r="E6" s="29">
        <v>26319.72</v>
      </c>
      <c r="F6" s="29">
        <v>30694.1</v>
      </c>
      <c r="G6" s="10">
        <v>21</v>
      </c>
      <c r="H6" s="6">
        <f t="shared" ref="H6:H12" si="0">D6/C6/G6</f>
        <v>6.8378511151295962</v>
      </c>
    </row>
    <row r="7" spans="1:9" ht="15.75" x14ac:dyDescent="0.2">
      <c r="A7" s="7" t="s">
        <v>54</v>
      </c>
      <c r="B7" s="5"/>
      <c r="C7" s="5">
        <v>26</v>
      </c>
      <c r="D7" s="29">
        <v>2925.54</v>
      </c>
      <c r="E7" s="29">
        <v>346.66</v>
      </c>
      <c r="F7" s="29">
        <v>404.27</v>
      </c>
      <c r="G7" s="10">
        <v>21</v>
      </c>
      <c r="H7" s="6">
        <f t="shared" si="0"/>
        <v>5.3581318681318679</v>
      </c>
    </row>
    <row r="8" spans="1:9" ht="15.75" x14ac:dyDescent="0.2">
      <c r="A8" s="41" t="s">
        <v>61</v>
      </c>
      <c r="B8" s="42"/>
      <c r="C8" s="42">
        <f>SUM(C5:C7)</f>
        <v>486</v>
      </c>
      <c r="D8" s="43">
        <f>SUM(D5:D7)</f>
        <v>69755.42</v>
      </c>
      <c r="E8" s="43">
        <f t="shared" ref="E8:F8" si="1">SUM(E5:E7)</f>
        <v>41920.870000000003</v>
      </c>
      <c r="F8" s="43">
        <f t="shared" si="1"/>
        <v>48888.139999999992</v>
      </c>
      <c r="G8" s="44">
        <v>21</v>
      </c>
      <c r="H8" s="45">
        <f t="shared" si="0"/>
        <v>6.834746227709191</v>
      </c>
    </row>
    <row r="9" spans="1:9" ht="15.75" x14ac:dyDescent="0.2">
      <c r="A9" s="7" t="s">
        <v>10</v>
      </c>
      <c r="B9" s="5"/>
      <c r="C9" s="5">
        <v>92</v>
      </c>
      <c r="D9" s="29">
        <v>9317.6</v>
      </c>
      <c r="E9" s="29">
        <v>6329.37</v>
      </c>
      <c r="F9" s="29">
        <v>7219.94</v>
      </c>
      <c r="G9" s="10">
        <v>21</v>
      </c>
      <c r="H9" s="6">
        <f t="shared" si="0"/>
        <v>4.8227743271221533</v>
      </c>
    </row>
    <row r="10" spans="1:9" ht="15.75" x14ac:dyDescent="0.2">
      <c r="A10" s="7" t="s">
        <v>11</v>
      </c>
      <c r="B10" s="5"/>
      <c r="C10" s="5">
        <v>68</v>
      </c>
      <c r="D10" s="29">
        <v>8239.9</v>
      </c>
      <c r="E10" s="29">
        <v>4666.38</v>
      </c>
      <c r="F10" s="29">
        <v>5285.77</v>
      </c>
      <c r="G10" s="10">
        <v>21</v>
      </c>
      <c r="H10" s="6">
        <f t="shared" si="0"/>
        <v>5.7702380952380947</v>
      </c>
    </row>
    <row r="11" spans="1:9" ht="15.75" x14ac:dyDescent="0.2">
      <c r="A11" s="40" t="s">
        <v>55</v>
      </c>
      <c r="B11" s="5"/>
      <c r="C11" s="5">
        <v>12</v>
      </c>
      <c r="D11" s="29">
        <v>1412.88</v>
      </c>
      <c r="E11" s="29">
        <v>410.49</v>
      </c>
      <c r="F11" s="29">
        <v>467.13</v>
      </c>
      <c r="G11" s="10">
        <v>21</v>
      </c>
      <c r="H11" s="6">
        <f t="shared" si="0"/>
        <v>5.6066666666666674</v>
      </c>
    </row>
    <row r="12" spans="1:9" ht="15.75" x14ac:dyDescent="0.2">
      <c r="A12" s="46" t="s">
        <v>62</v>
      </c>
      <c r="B12" s="42"/>
      <c r="C12" s="42">
        <f>SUM(C9:C11)</f>
        <v>172</v>
      </c>
      <c r="D12" s="43">
        <f>SUM(D9:D11)</f>
        <v>18970.38</v>
      </c>
      <c r="E12" s="43">
        <f t="shared" ref="E12:F12" si="2">SUM(E9:E11)</f>
        <v>11406.24</v>
      </c>
      <c r="F12" s="43">
        <f t="shared" si="2"/>
        <v>12972.839999999998</v>
      </c>
      <c r="G12" s="44">
        <v>21</v>
      </c>
      <c r="H12" s="45">
        <f t="shared" si="0"/>
        <v>5.2520431893687709</v>
      </c>
    </row>
    <row r="13" spans="1:9" ht="15.75" x14ac:dyDescent="0.2">
      <c r="A13" s="36" t="str">
        <f>CONCATENATE("TOTAL ",D4)</f>
        <v>TOTAL JANEIRO</v>
      </c>
      <c r="B13" s="16">
        <f>B8+B12</f>
        <v>0</v>
      </c>
      <c r="C13" s="16">
        <f>C8+C12</f>
        <v>658</v>
      </c>
      <c r="D13" s="30">
        <f>D8+D12</f>
        <v>88725.8</v>
      </c>
      <c r="E13" s="30">
        <f t="shared" ref="E13:F13" si="3">E8+E12</f>
        <v>53327.11</v>
      </c>
      <c r="F13" s="30">
        <f t="shared" si="3"/>
        <v>61860.979999999989</v>
      </c>
      <c r="G13" s="25">
        <v>21</v>
      </c>
      <c r="H13" s="24">
        <f>D13/C13/G13</f>
        <v>6.4210305398755247</v>
      </c>
    </row>
    <row r="14" spans="1:9" ht="15.75" x14ac:dyDescent="0.2">
      <c r="A14" s="37"/>
      <c r="B14" s="37"/>
      <c r="C14" s="37"/>
      <c r="D14" s="39" t="s">
        <v>4</v>
      </c>
      <c r="E14" s="39"/>
      <c r="F14" s="39"/>
      <c r="G14" s="37"/>
      <c r="H14" s="38"/>
    </row>
    <row r="15" spans="1:9" ht="15.75" x14ac:dyDescent="0.2">
      <c r="A15" s="7" t="s">
        <v>8</v>
      </c>
      <c r="B15" s="5"/>
      <c r="C15" s="5">
        <v>150</v>
      </c>
      <c r="D15" s="29">
        <v>18799.150000000001</v>
      </c>
      <c r="E15" s="29">
        <v>12798.39</v>
      </c>
      <c r="F15" s="29">
        <v>14925.35</v>
      </c>
      <c r="G15" s="10">
        <v>17</v>
      </c>
      <c r="H15" s="6">
        <f>D15/G15/C15</f>
        <v>7.3722156862745107</v>
      </c>
      <c r="I15" s="32"/>
    </row>
    <row r="16" spans="1:9" ht="15.75" x14ac:dyDescent="0.2">
      <c r="A16" s="7" t="s">
        <v>9</v>
      </c>
      <c r="B16" s="5"/>
      <c r="C16" s="5">
        <v>323</v>
      </c>
      <c r="D16" s="29">
        <v>41920.65</v>
      </c>
      <c r="E16" s="29">
        <v>23077.64</v>
      </c>
      <c r="F16" s="29">
        <v>26913.07</v>
      </c>
      <c r="G16" s="10">
        <v>17</v>
      </c>
      <c r="H16" s="6">
        <f t="shared" ref="H16:H21" si="4">D16/G16/C16</f>
        <v>7.6344290657439453</v>
      </c>
    </row>
    <row r="17" spans="1:8" ht="15.75" x14ac:dyDescent="0.2">
      <c r="A17" s="7" t="s">
        <v>54</v>
      </c>
      <c r="B17" s="5"/>
      <c r="C17" s="5">
        <v>25</v>
      </c>
      <c r="D17" s="29">
        <v>3135.05</v>
      </c>
      <c r="E17" s="29">
        <v>598.21</v>
      </c>
      <c r="F17" s="29">
        <v>697.63</v>
      </c>
      <c r="G17" s="10">
        <v>17</v>
      </c>
      <c r="H17" s="6">
        <f t="shared" si="4"/>
        <v>7.3765882352941183</v>
      </c>
    </row>
    <row r="18" spans="1:8" ht="15.75" x14ac:dyDescent="0.2">
      <c r="A18" s="41" t="s">
        <v>61</v>
      </c>
      <c r="B18" s="42"/>
      <c r="C18" s="42">
        <f>SUM(C15:C17)</f>
        <v>498</v>
      </c>
      <c r="D18" s="43">
        <f>SUM(D15:D17)</f>
        <v>63854.850000000006</v>
      </c>
      <c r="E18" s="43">
        <f t="shared" ref="E18:F18" si="5">SUM(E15:E17)</f>
        <v>36474.239999999998</v>
      </c>
      <c r="F18" s="43">
        <f t="shared" si="5"/>
        <v>42536.049999999996</v>
      </c>
      <c r="G18" s="44">
        <v>17</v>
      </c>
      <c r="H18" s="6">
        <f t="shared" ref="H18" si="6">D18/C18/G18</f>
        <v>7.5425053153791639</v>
      </c>
    </row>
    <row r="19" spans="1:8" ht="15.75" x14ac:dyDescent="0.2">
      <c r="A19" s="7" t="s">
        <v>10</v>
      </c>
      <c r="B19" s="5"/>
      <c r="C19" s="5">
        <v>87</v>
      </c>
      <c r="D19" s="29">
        <v>7940</v>
      </c>
      <c r="E19" s="29">
        <v>4892.29</v>
      </c>
      <c r="F19" s="29">
        <v>5573.61</v>
      </c>
      <c r="G19" s="10">
        <v>17</v>
      </c>
      <c r="H19" s="6">
        <f t="shared" si="4"/>
        <v>5.3684922244759976</v>
      </c>
    </row>
    <row r="20" spans="1:8" ht="15.75" x14ac:dyDescent="0.2">
      <c r="A20" s="7" t="s">
        <v>11</v>
      </c>
      <c r="B20" s="5"/>
      <c r="C20" s="5">
        <v>67</v>
      </c>
      <c r="D20" s="29">
        <v>7370</v>
      </c>
      <c r="E20" s="29">
        <v>3795.46</v>
      </c>
      <c r="F20" s="29">
        <v>4298.5600000000004</v>
      </c>
      <c r="G20" s="10">
        <v>17</v>
      </c>
      <c r="H20" s="6">
        <f t="shared" si="4"/>
        <v>6.4705882352941169</v>
      </c>
    </row>
    <row r="21" spans="1:8" ht="15.75" x14ac:dyDescent="0.2">
      <c r="A21" s="40" t="s">
        <v>55</v>
      </c>
      <c r="B21" s="5"/>
      <c r="C21" s="5">
        <v>9</v>
      </c>
      <c r="D21" s="29">
        <v>1322.6</v>
      </c>
      <c r="E21" s="29">
        <v>389.49</v>
      </c>
      <c r="F21" s="29">
        <v>441.08</v>
      </c>
      <c r="G21" s="10">
        <v>17</v>
      </c>
      <c r="H21" s="6">
        <f t="shared" si="4"/>
        <v>8.6444444444444439</v>
      </c>
    </row>
    <row r="22" spans="1:8" ht="15.75" x14ac:dyDescent="0.2">
      <c r="A22" s="46" t="s">
        <v>62</v>
      </c>
      <c r="B22" s="42"/>
      <c r="C22" s="42">
        <f>SUM(C19:C21)</f>
        <v>163</v>
      </c>
      <c r="D22" s="43">
        <f>SUM(D19:D21)</f>
        <v>16632.599999999999</v>
      </c>
      <c r="E22" s="43">
        <f t="shared" ref="E22:F22" si="7">SUM(E19:E21)</f>
        <v>9077.24</v>
      </c>
      <c r="F22" s="43">
        <f t="shared" si="7"/>
        <v>10313.25</v>
      </c>
      <c r="G22" s="44">
        <v>17</v>
      </c>
      <c r="H22" s="45">
        <f t="shared" ref="H22" si="8">D22/C22/G22</f>
        <v>6.0023818116203529</v>
      </c>
    </row>
    <row r="23" spans="1:8" ht="15.75" x14ac:dyDescent="0.2">
      <c r="A23" s="36" t="str">
        <f>CONCATENATE("TOTAL ",D14)</f>
        <v>TOTAL FEVEREIRO</v>
      </c>
      <c r="B23" s="16">
        <f>B18+B22</f>
        <v>0</v>
      </c>
      <c r="C23" s="16">
        <f>C18+C22</f>
        <v>661</v>
      </c>
      <c r="D23" s="30">
        <f>D18+D22</f>
        <v>80487.450000000012</v>
      </c>
      <c r="E23" s="30">
        <f t="shared" ref="E23:F23" si="9">E18+E22</f>
        <v>45551.479999999996</v>
      </c>
      <c r="F23" s="30">
        <f t="shared" si="9"/>
        <v>52849.299999999996</v>
      </c>
      <c r="G23" s="25">
        <v>17</v>
      </c>
      <c r="H23" s="24">
        <f>D23/G23/C23</f>
        <v>7.1627169173266898</v>
      </c>
    </row>
    <row r="24" spans="1:8" ht="15.75" x14ac:dyDescent="0.2">
      <c r="A24" s="37"/>
      <c r="B24" s="37"/>
      <c r="C24" s="37"/>
      <c r="D24" s="39" t="s">
        <v>5</v>
      </c>
      <c r="E24" s="39"/>
      <c r="F24" s="39"/>
      <c r="G24" s="37"/>
      <c r="H24" s="38"/>
    </row>
    <row r="25" spans="1:8" ht="15.75" x14ac:dyDescent="0.2">
      <c r="A25" s="7" t="s">
        <v>8</v>
      </c>
      <c r="B25" s="5"/>
      <c r="C25" s="5">
        <v>147</v>
      </c>
      <c r="D25" s="6">
        <v>25980.1</v>
      </c>
      <c r="E25" s="6">
        <v>19287.650000000001</v>
      </c>
      <c r="F25" s="6">
        <v>22493.24</v>
      </c>
      <c r="G25" s="10">
        <v>22</v>
      </c>
      <c r="H25" s="6">
        <f>(D25/C25)/G25</f>
        <v>8.0334260977118124</v>
      </c>
    </row>
    <row r="26" spans="1:8" ht="15.75" x14ac:dyDescent="0.2">
      <c r="A26" s="7" t="s">
        <v>9</v>
      </c>
      <c r="B26" s="5"/>
      <c r="C26" s="5">
        <v>331</v>
      </c>
      <c r="D26" s="6">
        <v>53727.65</v>
      </c>
      <c r="E26" s="6">
        <v>32955.67</v>
      </c>
      <c r="F26" s="6">
        <v>38432.93</v>
      </c>
      <c r="G26" s="10">
        <v>22</v>
      </c>
      <c r="H26" s="6">
        <f>(D26/C26)/G26</f>
        <v>7.3781447404559195</v>
      </c>
    </row>
    <row r="27" spans="1:8" ht="15.75" x14ac:dyDescent="0.2">
      <c r="A27" s="7" t="s">
        <v>54</v>
      </c>
      <c r="B27" s="5"/>
      <c r="C27" s="5">
        <v>22</v>
      </c>
      <c r="D27" s="29">
        <v>3823.8</v>
      </c>
      <c r="E27" s="29">
        <v>1236.5999999999999</v>
      </c>
      <c r="F27" s="29">
        <v>1442.12</v>
      </c>
      <c r="G27" s="10">
        <v>22</v>
      </c>
      <c r="H27" s="6">
        <f t="shared" ref="H27:H30" si="10">(D27/C27)/G27</f>
        <v>7.9004132231404958</v>
      </c>
    </row>
    <row r="28" spans="1:8" ht="15.75" x14ac:dyDescent="0.2">
      <c r="A28" s="41" t="s">
        <v>61</v>
      </c>
      <c r="B28" s="42"/>
      <c r="C28" s="42">
        <f>SUM(C25:C27)</f>
        <v>500</v>
      </c>
      <c r="D28" s="43">
        <f>SUM(D25:D27)</f>
        <v>83531.55</v>
      </c>
      <c r="E28" s="43">
        <f t="shared" ref="E28:F28" si="11">SUM(E25:E27)</f>
        <v>53479.92</v>
      </c>
      <c r="F28" s="43">
        <f t="shared" si="11"/>
        <v>62368.29</v>
      </c>
      <c r="G28" s="44">
        <v>22</v>
      </c>
      <c r="H28" s="6">
        <f t="shared" ref="H28" si="12">D28/C28/G28</f>
        <v>7.5937772727272739</v>
      </c>
    </row>
    <row r="29" spans="1:8" ht="15.75" x14ac:dyDescent="0.2">
      <c r="A29" s="7" t="s">
        <v>10</v>
      </c>
      <c r="B29" s="5"/>
      <c r="C29" s="5">
        <v>93</v>
      </c>
      <c r="D29" s="6">
        <v>10696.7</v>
      </c>
      <c r="E29" s="6">
        <v>7424.49</v>
      </c>
      <c r="F29" s="6">
        <v>8463.06</v>
      </c>
      <c r="G29" s="10">
        <v>22</v>
      </c>
      <c r="H29" s="6">
        <f t="shared" si="10"/>
        <v>5.2281036168132946</v>
      </c>
    </row>
    <row r="30" spans="1:8" ht="15.75" x14ac:dyDescent="0.2">
      <c r="A30" s="7" t="s">
        <v>11</v>
      </c>
      <c r="B30" s="5"/>
      <c r="C30" s="5">
        <v>78</v>
      </c>
      <c r="D30" s="6">
        <v>9448.2000000000007</v>
      </c>
      <c r="E30" s="6">
        <v>5461.9</v>
      </c>
      <c r="F30" s="6">
        <v>6210.96</v>
      </c>
      <c r="G30" s="10">
        <v>22</v>
      </c>
      <c r="H30" s="6">
        <f t="shared" si="10"/>
        <v>5.5059440559440569</v>
      </c>
    </row>
    <row r="31" spans="1:8" ht="15.75" x14ac:dyDescent="0.2">
      <c r="A31" s="40" t="s">
        <v>55</v>
      </c>
      <c r="B31" s="5"/>
      <c r="C31" s="5">
        <v>11</v>
      </c>
      <c r="D31" s="29">
        <v>1703.6</v>
      </c>
      <c r="E31" s="29">
        <v>694.17</v>
      </c>
      <c r="F31" s="29">
        <v>786.3</v>
      </c>
      <c r="G31" s="10">
        <v>22</v>
      </c>
      <c r="H31" s="6">
        <f>(D31/C31)/G31</f>
        <v>7.039669421487603</v>
      </c>
    </row>
    <row r="32" spans="1:8" ht="15.75" x14ac:dyDescent="0.2">
      <c r="A32" s="46" t="s">
        <v>62</v>
      </c>
      <c r="B32" s="42"/>
      <c r="C32" s="42">
        <f>SUM(C29:C31)</f>
        <v>182</v>
      </c>
      <c r="D32" s="43">
        <f>SUM(D29:D31)</f>
        <v>21848.5</v>
      </c>
      <c r="E32" s="43">
        <f t="shared" ref="E32:F32" si="13">SUM(E29:E31)</f>
        <v>13580.56</v>
      </c>
      <c r="F32" s="43">
        <f t="shared" si="13"/>
        <v>15460.32</v>
      </c>
      <c r="G32" s="44">
        <v>22</v>
      </c>
      <c r="H32" s="45">
        <f>D32/C32/G32</f>
        <v>5.4566683316683315</v>
      </c>
    </row>
    <row r="33" spans="1:10" ht="15.75" x14ac:dyDescent="0.2">
      <c r="A33" s="36" t="str">
        <f>CONCATENATE("TOTAL ",D24)</f>
        <v>TOTAL MARÇO</v>
      </c>
      <c r="B33" s="16">
        <f>B28+B32</f>
        <v>0</v>
      </c>
      <c r="C33" s="16">
        <f>C28+C32</f>
        <v>682</v>
      </c>
      <c r="D33" s="30">
        <f>D28+D32</f>
        <v>105380.05</v>
      </c>
      <c r="E33" s="30">
        <f>E28+E32</f>
        <v>67060.479999999996</v>
      </c>
      <c r="F33" s="30">
        <f>F28+F32</f>
        <v>77828.61</v>
      </c>
      <c r="G33" s="25">
        <v>22</v>
      </c>
      <c r="H33" s="24">
        <f>(D33/C33)/G33</f>
        <v>7.0234637430018667</v>
      </c>
    </row>
    <row r="34" spans="1:10" ht="15.75" x14ac:dyDescent="0.2">
      <c r="A34" s="37"/>
      <c r="B34" s="37"/>
      <c r="C34" s="37"/>
      <c r="D34" s="39" t="s">
        <v>16</v>
      </c>
      <c r="E34" s="39"/>
      <c r="F34" s="39"/>
      <c r="G34" s="37"/>
      <c r="H34" s="38"/>
    </row>
    <row r="35" spans="1:10" ht="15.75" x14ac:dyDescent="0.2">
      <c r="A35" s="7" t="s">
        <v>8</v>
      </c>
      <c r="B35" s="5"/>
      <c r="C35" s="5">
        <v>136</v>
      </c>
      <c r="D35" s="6">
        <v>19904.150000000001</v>
      </c>
      <c r="E35" s="6">
        <v>13291</v>
      </c>
      <c r="F35" s="6">
        <v>15499.95</v>
      </c>
      <c r="G35" s="10">
        <v>17</v>
      </c>
      <c r="H35" s="6">
        <f>(D35/C35)/G35</f>
        <v>8.6090614186851226</v>
      </c>
    </row>
    <row r="36" spans="1:10" ht="15.75" x14ac:dyDescent="0.25">
      <c r="A36" s="7" t="s">
        <v>9</v>
      </c>
      <c r="B36" s="5"/>
      <c r="C36" s="5">
        <v>310</v>
      </c>
      <c r="D36" s="6">
        <v>42249.1</v>
      </c>
      <c r="E36" s="6">
        <v>21701.279999999999</v>
      </c>
      <c r="F36" s="6">
        <v>25308.04</v>
      </c>
      <c r="G36" s="10">
        <v>17</v>
      </c>
      <c r="H36" s="6">
        <f t="shared" ref="H36:H41" si="14">(D36/C36)/G36</f>
        <v>8.0169070208728641</v>
      </c>
      <c r="I36" s="4"/>
    </row>
    <row r="37" spans="1:10" ht="15.75" x14ac:dyDescent="0.25">
      <c r="A37" s="7" t="s">
        <v>54</v>
      </c>
      <c r="B37" s="5"/>
      <c r="C37" s="5">
        <v>23</v>
      </c>
      <c r="D37" s="29">
        <v>3469.7</v>
      </c>
      <c r="E37" s="29">
        <v>829.09</v>
      </c>
      <c r="F37" s="29">
        <v>966.68</v>
      </c>
      <c r="G37" s="10">
        <v>17</v>
      </c>
      <c r="H37" s="6">
        <f t="shared" si="14"/>
        <v>8.8739130434782592</v>
      </c>
      <c r="I37" s="4"/>
    </row>
    <row r="38" spans="1:10" ht="15.75" x14ac:dyDescent="0.2">
      <c r="A38" s="41" t="s">
        <v>61</v>
      </c>
      <c r="B38" s="42"/>
      <c r="C38" s="42">
        <f>SUM(C35:C37)</f>
        <v>469</v>
      </c>
      <c r="D38" s="43">
        <f>SUM(D35:D37)</f>
        <v>65622.95</v>
      </c>
      <c r="E38" s="43">
        <f t="shared" ref="E38:F38" si="15">SUM(E35:E37)</f>
        <v>35821.369999999995</v>
      </c>
      <c r="F38" s="43">
        <f t="shared" si="15"/>
        <v>41774.670000000006</v>
      </c>
      <c r="G38" s="44">
        <v>17</v>
      </c>
      <c r="H38" s="6">
        <f t="shared" ref="H38" si="16">D38/C38/G38</f>
        <v>8.2306471842468323</v>
      </c>
    </row>
    <row r="39" spans="1:10" ht="15.75" x14ac:dyDescent="0.2">
      <c r="A39" s="7" t="s">
        <v>10</v>
      </c>
      <c r="B39" s="5"/>
      <c r="C39" s="5">
        <v>88</v>
      </c>
      <c r="D39" s="6">
        <v>7882.15</v>
      </c>
      <c r="E39" s="6">
        <v>4700.38</v>
      </c>
      <c r="F39" s="6">
        <v>5355.95</v>
      </c>
      <c r="G39" s="10">
        <v>17</v>
      </c>
      <c r="H39" s="6">
        <f t="shared" si="14"/>
        <v>5.2688168449197859</v>
      </c>
    </row>
    <row r="40" spans="1:10" ht="15.75" x14ac:dyDescent="0.2">
      <c r="A40" s="7" t="s">
        <v>11</v>
      </c>
      <c r="B40" s="5"/>
      <c r="C40" s="5">
        <v>69</v>
      </c>
      <c r="D40" s="6">
        <v>7416.7</v>
      </c>
      <c r="E40" s="6">
        <v>3554.72</v>
      </c>
      <c r="F40" s="6">
        <v>4041.1</v>
      </c>
      <c r="G40" s="10">
        <v>17</v>
      </c>
      <c r="H40" s="6">
        <f t="shared" si="14"/>
        <v>6.322847399829497</v>
      </c>
      <c r="J40" s="3"/>
    </row>
    <row r="41" spans="1:10" ht="15.75" x14ac:dyDescent="0.2">
      <c r="A41" s="40" t="s">
        <v>55</v>
      </c>
      <c r="B41" s="5"/>
      <c r="C41" s="5">
        <v>10</v>
      </c>
      <c r="D41" s="29">
        <v>1316.1</v>
      </c>
      <c r="E41" s="29">
        <v>298.24</v>
      </c>
      <c r="F41" s="29">
        <v>337.05</v>
      </c>
      <c r="G41" s="10">
        <v>17</v>
      </c>
      <c r="H41" s="6">
        <f t="shared" si="14"/>
        <v>7.7417647058823524</v>
      </c>
      <c r="J41" s="3"/>
    </row>
    <row r="42" spans="1:10" ht="15.75" x14ac:dyDescent="0.2">
      <c r="A42" s="46" t="s">
        <v>62</v>
      </c>
      <c r="B42" s="42"/>
      <c r="C42" s="42">
        <f>SUM(C39:C41)</f>
        <v>167</v>
      </c>
      <c r="D42" s="43">
        <f>SUM(D39:D41)</f>
        <v>16614.949999999997</v>
      </c>
      <c r="E42" s="43">
        <f t="shared" ref="E42:F42" si="17">SUM(E39:E41)</f>
        <v>8553.34</v>
      </c>
      <c r="F42" s="43">
        <f t="shared" si="17"/>
        <v>9734.0999999999985</v>
      </c>
      <c r="G42" s="44">
        <v>17</v>
      </c>
      <c r="H42" s="45">
        <f>D42/C42/G42</f>
        <v>5.8523952095808376</v>
      </c>
    </row>
    <row r="43" spans="1:10" ht="15.75" x14ac:dyDescent="0.2">
      <c r="A43" s="36" t="str">
        <f>CONCATENATE("TOTAL ",D34)</f>
        <v>TOTAL ABRIL</v>
      </c>
      <c r="B43" s="16">
        <f>B38+B42</f>
        <v>0</v>
      </c>
      <c r="C43" s="16">
        <f>C38+C42</f>
        <v>636</v>
      </c>
      <c r="D43" s="30">
        <f>D38+D42</f>
        <v>82237.899999999994</v>
      </c>
      <c r="E43" s="30">
        <f>E38+E42</f>
        <v>44374.709999999992</v>
      </c>
      <c r="F43" s="30">
        <f>F38+F42</f>
        <v>51508.770000000004</v>
      </c>
      <c r="G43" s="25">
        <v>17</v>
      </c>
      <c r="H43" s="24">
        <f>(D43/C43)/G43</f>
        <v>7.6061690714021442</v>
      </c>
    </row>
    <row r="44" spans="1:10" ht="15.75" x14ac:dyDescent="0.2">
      <c r="A44" s="37"/>
      <c r="B44" s="37"/>
      <c r="C44" s="37"/>
      <c r="D44" s="39" t="s">
        <v>48</v>
      </c>
      <c r="E44" s="39"/>
      <c r="F44" s="39"/>
      <c r="G44" s="37"/>
      <c r="H44" s="38"/>
    </row>
    <row r="45" spans="1:10" ht="15.75" x14ac:dyDescent="0.2">
      <c r="A45" s="7" t="s">
        <v>8</v>
      </c>
      <c r="B45" s="5"/>
      <c r="C45" s="5">
        <v>149</v>
      </c>
      <c r="D45" s="6">
        <v>24476.6</v>
      </c>
      <c r="E45" s="6">
        <v>17819.46</v>
      </c>
      <c r="F45" s="6">
        <v>20781.080000000002</v>
      </c>
      <c r="G45" s="10">
        <v>20</v>
      </c>
      <c r="H45" s="6">
        <f>(D45/C45)/G45</f>
        <v>8.2136241610738256</v>
      </c>
    </row>
    <row r="46" spans="1:10" ht="15.75" x14ac:dyDescent="0.2">
      <c r="A46" s="7" t="s">
        <v>9</v>
      </c>
      <c r="B46" s="5"/>
      <c r="C46" s="5">
        <v>311</v>
      </c>
      <c r="D46" s="6">
        <v>50480.6</v>
      </c>
      <c r="E46" s="6">
        <v>29186.62</v>
      </c>
      <c r="F46" s="6">
        <v>34037.449999999997</v>
      </c>
      <c r="G46" s="10">
        <v>20</v>
      </c>
      <c r="H46" s="6">
        <f t="shared" ref="H46:H51" si="18">(D46/C46)/G46</f>
        <v>8.1158520900321527</v>
      </c>
    </row>
    <row r="47" spans="1:10" ht="15.75" x14ac:dyDescent="0.2">
      <c r="A47" s="7" t="s">
        <v>54</v>
      </c>
      <c r="B47" s="5"/>
      <c r="C47" s="5">
        <v>24</v>
      </c>
      <c r="D47" s="29">
        <v>4260.1499999999996</v>
      </c>
      <c r="E47" s="29">
        <v>1127.0999999999999</v>
      </c>
      <c r="F47" s="29">
        <v>1314.42</v>
      </c>
      <c r="G47" s="10">
        <v>20</v>
      </c>
      <c r="H47" s="6">
        <f t="shared" si="18"/>
        <v>8.8753124999999997</v>
      </c>
    </row>
    <row r="48" spans="1:10" ht="15.75" x14ac:dyDescent="0.2">
      <c r="A48" s="41" t="s">
        <v>61</v>
      </c>
      <c r="B48" s="42"/>
      <c r="C48" s="42">
        <f>SUM(C45:C47)</f>
        <v>484</v>
      </c>
      <c r="D48" s="43">
        <f>SUM(D45:D47)</f>
        <v>79217.349999999991</v>
      </c>
      <c r="E48" s="43">
        <f t="shared" ref="E48:F48" si="19">SUM(E45:E47)</f>
        <v>48133.18</v>
      </c>
      <c r="F48" s="43">
        <f t="shared" si="19"/>
        <v>56132.95</v>
      </c>
      <c r="G48" s="44">
        <v>20</v>
      </c>
      <c r="H48" s="6">
        <f t="shared" ref="H48" si="20">D48/C48/G48</f>
        <v>8.1836105371900807</v>
      </c>
    </row>
    <row r="49" spans="1:8" ht="15.75" x14ac:dyDescent="0.2">
      <c r="A49" s="7" t="s">
        <v>10</v>
      </c>
      <c r="B49" s="5"/>
      <c r="C49" s="5">
        <v>96</v>
      </c>
      <c r="D49" s="6">
        <v>11406.05</v>
      </c>
      <c r="E49" s="6">
        <v>7853.13</v>
      </c>
      <c r="F49" s="6">
        <v>8948.0300000000007</v>
      </c>
      <c r="G49" s="10">
        <v>20</v>
      </c>
      <c r="H49" s="6">
        <f t="shared" si="18"/>
        <v>5.9406510416666665</v>
      </c>
    </row>
    <row r="50" spans="1:8" ht="15.75" x14ac:dyDescent="0.2">
      <c r="A50" s="7" t="s">
        <v>11</v>
      </c>
      <c r="B50" s="5"/>
      <c r="C50" s="5">
        <v>80</v>
      </c>
      <c r="D50" s="6">
        <v>9615.2000000000007</v>
      </c>
      <c r="E50" s="6">
        <v>5214.7299999999996</v>
      </c>
      <c r="F50" s="6">
        <v>5931.41</v>
      </c>
      <c r="G50" s="10">
        <v>20</v>
      </c>
      <c r="H50" s="6">
        <f t="shared" si="18"/>
        <v>6.009500000000001</v>
      </c>
    </row>
    <row r="51" spans="1:8" ht="15.75" x14ac:dyDescent="0.2">
      <c r="A51" s="40" t="s">
        <v>55</v>
      </c>
      <c r="B51" s="5"/>
      <c r="C51" s="5">
        <v>8</v>
      </c>
      <c r="D51" s="29">
        <v>1458.8</v>
      </c>
      <c r="E51" s="29">
        <v>352.48</v>
      </c>
      <c r="F51" s="29">
        <v>401.12</v>
      </c>
      <c r="G51" s="10">
        <v>20</v>
      </c>
      <c r="H51" s="6">
        <f t="shared" si="18"/>
        <v>9.1174999999999997</v>
      </c>
    </row>
    <row r="52" spans="1:8" ht="15.75" x14ac:dyDescent="0.2">
      <c r="A52" s="46" t="s">
        <v>62</v>
      </c>
      <c r="B52" s="42"/>
      <c r="C52" s="42">
        <f>SUM(C49:C51)</f>
        <v>184</v>
      </c>
      <c r="D52" s="43">
        <f>SUM(D49:D51)</f>
        <v>22480.05</v>
      </c>
      <c r="E52" s="43">
        <f t="shared" ref="E52:F52" si="21">SUM(E49:E51)</f>
        <v>13420.34</v>
      </c>
      <c r="F52" s="43">
        <f t="shared" si="21"/>
        <v>15280.560000000001</v>
      </c>
      <c r="G52" s="44">
        <v>20</v>
      </c>
      <c r="H52" s="45">
        <f>D52/C52/G52</f>
        <v>6.1087092391304347</v>
      </c>
    </row>
    <row r="53" spans="1:8" ht="15.75" x14ac:dyDescent="0.2">
      <c r="A53" s="36" t="str">
        <f>CONCATENATE("TOTAL ",D44)</f>
        <v>TOTAL MAIO</v>
      </c>
      <c r="B53" s="16">
        <f>B48+B52</f>
        <v>0</v>
      </c>
      <c r="C53" s="16">
        <f>C48+C52</f>
        <v>668</v>
      </c>
      <c r="D53" s="30">
        <f>D48+D52</f>
        <v>101697.4</v>
      </c>
      <c r="E53" s="30">
        <f>E48+E52</f>
        <v>61553.520000000004</v>
      </c>
      <c r="F53" s="30">
        <f>F48+F52</f>
        <v>71413.509999999995</v>
      </c>
      <c r="G53" s="25">
        <v>20</v>
      </c>
      <c r="H53" s="24">
        <f>(D53/G53)/C53</f>
        <v>7.6120808383233527</v>
      </c>
    </row>
    <row r="54" spans="1:8" ht="15.75" x14ac:dyDescent="0.2">
      <c r="A54" s="37"/>
      <c r="B54" s="37"/>
      <c r="C54" s="37"/>
      <c r="D54" s="39" t="s">
        <v>53</v>
      </c>
      <c r="E54" s="39"/>
      <c r="F54" s="39"/>
      <c r="G54" s="37"/>
      <c r="H54" s="38"/>
    </row>
    <row r="55" spans="1:8" ht="15.75" x14ac:dyDescent="0.2">
      <c r="A55" s="7" t="s">
        <v>8</v>
      </c>
      <c r="B55" s="5"/>
      <c r="C55" s="5">
        <v>147</v>
      </c>
      <c r="D55" s="6">
        <v>23225.9</v>
      </c>
      <c r="E55" s="6">
        <v>16647.98</v>
      </c>
      <c r="F55" s="6">
        <v>19414.88</v>
      </c>
      <c r="G55" s="10">
        <v>20</v>
      </c>
      <c r="H55" s="6">
        <f>(D55/C55)/G55</f>
        <v>7.8999659863945579</v>
      </c>
    </row>
    <row r="56" spans="1:8" ht="15.75" x14ac:dyDescent="0.2">
      <c r="A56" s="7" t="s">
        <v>9</v>
      </c>
      <c r="B56" s="5"/>
      <c r="C56" s="5">
        <v>298</v>
      </c>
      <c r="D56" s="6">
        <v>49087.8</v>
      </c>
      <c r="E56" s="6">
        <v>27842.25</v>
      </c>
      <c r="F56" s="6">
        <v>32469.67</v>
      </c>
      <c r="G56" s="10">
        <v>20</v>
      </c>
      <c r="H56" s="6">
        <f t="shared" ref="H56:H61" si="22">(D56/C56)/G56</f>
        <v>8.236208053691275</v>
      </c>
    </row>
    <row r="57" spans="1:8" ht="15.75" x14ac:dyDescent="0.2">
      <c r="A57" s="7" t="s">
        <v>54</v>
      </c>
      <c r="B57" s="5"/>
      <c r="C57" s="5">
        <v>22</v>
      </c>
      <c r="D57" s="29">
        <v>3839.15</v>
      </c>
      <c r="E57" s="29">
        <v>932.87</v>
      </c>
      <c r="F57" s="29">
        <v>1087.9100000000001</v>
      </c>
      <c r="G57" s="10">
        <v>20</v>
      </c>
      <c r="H57" s="6">
        <f t="shared" si="22"/>
        <v>8.7253409090909084</v>
      </c>
    </row>
    <row r="58" spans="1:8" ht="15.75" x14ac:dyDescent="0.2">
      <c r="A58" s="41" t="s">
        <v>61</v>
      </c>
      <c r="B58" s="42"/>
      <c r="C58" s="42">
        <f>SUM(C55:C57)</f>
        <v>467</v>
      </c>
      <c r="D58" s="43">
        <f>SUM(D55:D57)</f>
        <v>76152.850000000006</v>
      </c>
      <c r="E58" s="43">
        <f t="shared" ref="E58:F58" si="23">SUM(E55:E57)</f>
        <v>45423.1</v>
      </c>
      <c r="F58" s="43">
        <f t="shared" si="23"/>
        <v>52972.460000000006</v>
      </c>
      <c r="G58" s="44">
        <v>20</v>
      </c>
      <c r="H58" s="6">
        <f t="shared" ref="H58" si="24">D58/C58/G58</f>
        <v>8.1534100642398286</v>
      </c>
    </row>
    <row r="59" spans="1:8" ht="15.75" x14ac:dyDescent="0.2">
      <c r="A59" s="7" t="s">
        <v>10</v>
      </c>
      <c r="B59" s="5"/>
      <c r="C59" s="5">
        <v>95</v>
      </c>
      <c r="D59" s="6">
        <v>11037.6</v>
      </c>
      <c r="E59" s="6">
        <v>7414.58</v>
      </c>
      <c r="F59" s="6">
        <v>8455.2800000000007</v>
      </c>
      <c r="G59" s="10">
        <v>20</v>
      </c>
      <c r="H59" s="6">
        <f t="shared" si="22"/>
        <v>5.8092631578947369</v>
      </c>
    </row>
    <row r="60" spans="1:8" ht="15.75" x14ac:dyDescent="0.2">
      <c r="A60" s="7" t="s">
        <v>11</v>
      </c>
      <c r="B60" s="5"/>
      <c r="C60" s="5">
        <v>75</v>
      </c>
      <c r="D60" s="6">
        <v>9224.2000000000007</v>
      </c>
      <c r="E60" s="6">
        <v>4901.54</v>
      </c>
      <c r="F60" s="6">
        <v>5574.6</v>
      </c>
      <c r="G60" s="10">
        <v>20</v>
      </c>
      <c r="H60" s="6">
        <f t="shared" si="22"/>
        <v>6.1494666666666671</v>
      </c>
    </row>
    <row r="61" spans="1:8" ht="15.75" x14ac:dyDescent="0.2">
      <c r="A61" s="40" t="s">
        <v>55</v>
      </c>
      <c r="B61" s="5"/>
      <c r="C61" s="5">
        <v>8</v>
      </c>
      <c r="D61" s="29">
        <v>1548.1</v>
      </c>
      <c r="E61" s="29">
        <v>468.12</v>
      </c>
      <c r="F61" s="29">
        <v>534.94000000000005</v>
      </c>
      <c r="G61" s="10">
        <v>20</v>
      </c>
      <c r="H61" s="6">
        <f t="shared" si="22"/>
        <v>9.6756250000000001</v>
      </c>
    </row>
    <row r="62" spans="1:8" ht="15.75" x14ac:dyDescent="0.2">
      <c r="A62" s="46" t="s">
        <v>62</v>
      </c>
      <c r="B62" s="42"/>
      <c r="C62" s="42">
        <f>SUM(C59:C61)</f>
        <v>178</v>
      </c>
      <c r="D62" s="43">
        <f>SUM(D59:D61)</f>
        <v>21809.9</v>
      </c>
      <c r="E62" s="43">
        <f t="shared" ref="E62:F62" si="25">SUM(E59:E61)</f>
        <v>12784.24</v>
      </c>
      <c r="F62" s="43">
        <f t="shared" si="25"/>
        <v>14564.820000000002</v>
      </c>
      <c r="G62" s="44">
        <v>20</v>
      </c>
      <c r="H62" s="45">
        <f>D62/C62/G62</f>
        <v>6.1263764044943825</v>
      </c>
    </row>
    <row r="63" spans="1:8" ht="15.75" x14ac:dyDescent="0.2">
      <c r="A63" s="36" t="str">
        <f>CONCATENATE("TOTAL ",D54)</f>
        <v>TOTAL JUNHO</v>
      </c>
      <c r="B63" s="16">
        <f>B58+B62</f>
        <v>0</v>
      </c>
      <c r="C63" s="16">
        <f>C58+C62</f>
        <v>645</v>
      </c>
      <c r="D63" s="30">
        <f>D58+D62</f>
        <v>97962.75</v>
      </c>
      <c r="E63" s="30">
        <f>E58+E62</f>
        <v>58207.34</v>
      </c>
      <c r="F63" s="30">
        <f>F58+F62</f>
        <v>67537.280000000013</v>
      </c>
      <c r="G63" s="25">
        <v>20</v>
      </c>
      <c r="H63" s="24">
        <f>(D63/G63)/C63</f>
        <v>7.5940116279069763</v>
      </c>
    </row>
    <row r="64" spans="1:8" ht="15.75" x14ac:dyDescent="0.2">
      <c r="A64" s="37"/>
      <c r="B64" s="37"/>
      <c r="C64" s="37"/>
      <c r="D64" s="39" t="s">
        <v>49</v>
      </c>
      <c r="E64" s="39"/>
      <c r="F64" s="39"/>
      <c r="G64" s="37"/>
      <c r="H64" s="38"/>
    </row>
    <row r="65" spans="1:9" ht="15.75" x14ac:dyDescent="0.2">
      <c r="A65" s="7" t="s">
        <v>8</v>
      </c>
      <c r="B65" s="5"/>
      <c r="C65" s="5"/>
      <c r="D65" s="6"/>
      <c r="E65" s="6"/>
      <c r="F65" s="6"/>
      <c r="G65" s="10"/>
      <c r="H65" s="6" t="e">
        <f t="shared" ref="H65:H71" si="26">(D65/C65)/G65</f>
        <v>#DIV/0!</v>
      </c>
    </row>
    <row r="66" spans="1:9" ht="15.75" x14ac:dyDescent="0.2">
      <c r="A66" s="7" t="s">
        <v>9</v>
      </c>
      <c r="B66" s="5"/>
      <c r="C66" s="5"/>
      <c r="D66" s="6"/>
      <c r="E66" s="6"/>
      <c r="F66" s="6"/>
      <c r="G66" s="10"/>
      <c r="H66" s="6" t="e">
        <f t="shared" si="26"/>
        <v>#DIV/0!</v>
      </c>
    </row>
    <row r="67" spans="1:9" ht="15.75" x14ac:dyDescent="0.2">
      <c r="A67" s="7" t="s">
        <v>54</v>
      </c>
      <c r="B67" s="5"/>
      <c r="C67" s="5"/>
      <c r="D67" s="29"/>
      <c r="E67" s="29"/>
      <c r="F67" s="29"/>
      <c r="G67" s="10"/>
      <c r="H67" s="6" t="e">
        <f t="shared" si="26"/>
        <v>#DIV/0!</v>
      </c>
    </row>
    <row r="68" spans="1:9" ht="15.75" x14ac:dyDescent="0.2">
      <c r="A68" s="41" t="s">
        <v>61</v>
      </c>
      <c r="B68" s="42"/>
      <c r="C68" s="42">
        <f>SUM(C65:C67)</f>
        <v>0</v>
      </c>
      <c r="D68" s="43">
        <f>SUM(D65:D67)</f>
        <v>0</v>
      </c>
      <c r="E68" s="43">
        <f t="shared" ref="E68:F68" si="27">SUM(E65:E67)</f>
        <v>0</v>
      </c>
      <c r="F68" s="43">
        <f t="shared" si="27"/>
        <v>0</v>
      </c>
      <c r="G68" s="44">
        <v>22</v>
      </c>
      <c r="H68" s="6" t="e">
        <f t="shared" ref="H68" si="28">D68/C68/G68</f>
        <v>#DIV/0!</v>
      </c>
    </row>
    <row r="69" spans="1:9" ht="15.75" x14ac:dyDescent="0.2">
      <c r="A69" s="7" t="s">
        <v>10</v>
      </c>
      <c r="B69" s="5"/>
      <c r="C69" s="5"/>
      <c r="D69" s="6"/>
      <c r="E69" s="6"/>
      <c r="F69" s="6"/>
      <c r="G69" s="10"/>
      <c r="H69" s="6" t="e">
        <f t="shared" si="26"/>
        <v>#DIV/0!</v>
      </c>
    </row>
    <row r="70" spans="1:9" ht="15.75" x14ac:dyDescent="0.2">
      <c r="A70" s="7" t="s">
        <v>11</v>
      </c>
      <c r="B70" s="5"/>
      <c r="C70" s="5"/>
      <c r="D70" s="6"/>
      <c r="E70" s="6"/>
      <c r="F70" s="6"/>
      <c r="G70" s="10"/>
      <c r="H70" s="6" t="e">
        <f t="shared" si="26"/>
        <v>#DIV/0!</v>
      </c>
    </row>
    <row r="71" spans="1:9" ht="15.75" x14ac:dyDescent="0.2">
      <c r="A71" s="40" t="s">
        <v>55</v>
      </c>
      <c r="B71" s="5"/>
      <c r="C71" s="5"/>
      <c r="D71" s="6"/>
      <c r="E71" s="6"/>
      <c r="F71" s="6"/>
      <c r="G71" s="10"/>
      <c r="H71" s="6" t="e">
        <f t="shared" si="26"/>
        <v>#DIV/0!</v>
      </c>
    </row>
    <row r="72" spans="1:9" ht="15.75" x14ac:dyDescent="0.2">
      <c r="A72" s="46" t="s">
        <v>62</v>
      </c>
      <c r="B72" s="42"/>
      <c r="C72" s="42">
        <f>SUM(C69:C71)</f>
        <v>0</v>
      </c>
      <c r="D72" s="43">
        <f>SUM(D69:D71)</f>
        <v>0</v>
      </c>
      <c r="E72" s="43">
        <f t="shared" ref="E72:F72" si="29">SUM(E69:E71)</f>
        <v>0</v>
      </c>
      <c r="F72" s="43">
        <f t="shared" si="29"/>
        <v>0</v>
      </c>
      <c r="G72" s="44">
        <v>22</v>
      </c>
      <c r="H72" s="45" t="e">
        <f>D72/C72/G72</f>
        <v>#DIV/0!</v>
      </c>
    </row>
    <row r="73" spans="1:9" ht="15.75" x14ac:dyDescent="0.2">
      <c r="A73" s="36" t="str">
        <f>CONCATENATE("TOTAL ",D64)</f>
        <v>TOTAL JULHO</v>
      </c>
      <c r="B73" s="16">
        <f>B68+B72</f>
        <v>0</v>
      </c>
      <c r="C73" s="16">
        <f>C68+C72</f>
        <v>0</v>
      </c>
      <c r="D73" s="30">
        <f>D68+D72</f>
        <v>0</v>
      </c>
      <c r="E73" s="30">
        <f>E68+E72</f>
        <v>0</v>
      </c>
      <c r="F73" s="30">
        <f>F68+F72</f>
        <v>0</v>
      </c>
      <c r="G73" s="25">
        <v>22</v>
      </c>
      <c r="H73" s="24" t="e">
        <f>(D73/G73)/C73</f>
        <v>#DIV/0!</v>
      </c>
    </row>
    <row r="74" spans="1:9" ht="15.75" customHeight="1" x14ac:dyDescent="0.2">
      <c r="A74" s="37"/>
      <c r="B74" s="37"/>
      <c r="C74" s="37"/>
      <c r="D74" s="39" t="s">
        <v>50</v>
      </c>
      <c r="E74" s="39"/>
      <c r="F74" s="39"/>
      <c r="G74" s="37"/>
      <c r="H74" s="38"/>
      <c r="I74" s="11"/>
    </row>
    <row r="75" spans="1:9" ht="15.75" customHeight="1" x14ac:dyDescent="0.2">
      <c r="A75" s="7" t="s">
        <v>8</v>
      </c>
      <c r="B75" s="5"/>
      <c r="C75" s="5"/>
      <c r="D75" s="6"/>
      <c r="E75" s="6"/>
      <c r="F75" s="6"/>
      <c r="G75" s="10"/>
      <c r="H75" s="6" t="e">
        <f t="shared" ref="H75:H81" si="30">(D75/C75)/G75</f>
        <v>#DIV/0!</v>
      </c>
    </row>
    <row r="76" spans="1:9" ht="15" customHeight="1" x14ac:dyDescent="0.2">
      <c r="A76" s="7" t="s">
        <v>9</v>
      </c>
      <c r="B76" s="5"/>
      <c r="C76" s="5"/>
      <c r="D76" s="6"/>
      <c r="E76" s="6"/>
      <c r="F76" s="6"/>
      <c r="G76" s="10"/>
      <c r="H76" s="6" t="e">
        <f t="shared" si="30"/>
        <v>#DIV/0!</v>
      </c>
    </row>
    <row r="77" spans="1:9" ht="15" customHeight="1" x14ac:dyDescent="0.2">
      <c r="A77" s="7" t="s">
        <v>54</v>
      </c>
      <c r="B77" s="5"/>
      <c r="C77" s="5"/>
      <c r="D77" s="29"/>
      <c r="E77" s="29"/>
      <c r="F77" s="29"/>
      <c r="G77" s="10"/>
      <c r="H77" s="6" t="e">
        <f t="shared" si="30"/>
        <v>#DIV/0!</v>
      </c>
    </row>
    <row r="78" spans="1:9" ht="15.75" x14ac:dyDescent="0.2">
      <c r="A78" s="41" t="s">
        <v>61</v>
      </c>
      <c r="B78" s="42"/>
      <c r="C78" s="42">
        <f>SUM(C75:C77)</f>
        <v>0</v>
      </c>
      <c r="D78" s="43">
        <f>SUM(D75:D77)</f>
        <v>0</v>
      </c>
      <c r="E78" s="43">
        <f t="shared" ref="E78:F78" si="31">SUM(E75:E77)</f>
        <v>0</v>
      </c>
      <c r="F78" s="43">
        <f t="shared" si="31"/>
        <v>0</v>
      </c>
      <c r="G78" s="44">
        <v>20</v>
      </c>
      <c r="H78" s="6" t="e">
        <f t="shared" ref="H78" si="32">D78/C78/G78</f>
        <v>#DIV/0!</v>
      </c>
    </row>
    <row r="79" spans="1:9" ht="15" customHeight="1" x14ac:dyDescent="0.2">
      <c r="A79" s="7" t="s">
        <v>10</v>
      </c>
      <c r="B79" s="5"/>
      <c r="C79" s="5"/>
      <c r="D79" s="6"/>
      <c r="E79" s="6"/>
      <c r="F79" s="6"/>
      <c r="G79" s="10"/>
      <c r="H79" s="6" t="e">
        <f t="shared" si="30"/>
        <v>#DIV/0!</v>
      </c>
    </row>
    <row r="80" spans="1:9" ht="15.75" x14ac:dyDescent="0.2">
      <c r="A80" s="7" t="s">
        <v>11</v>
      </c>
      <c r="B80" s="5"/>
      <c r="C80" s="5"/>
      <c r="D80" s="6"/>
      <c r="E80" s="6"/>
      <c r="F80" s="6"/>
      <c r="G80" s="10"/>
      <c r="H80" s="6" t="e">
        <f t="shared" si="30"/>
        <v>#DIV/0!</v>
      </c>
    </row>
    <row r="81" spans="1:8" ht="15.75" x14ac:dyDescent="0.2">
      <c r="A81" s="40" t="s">
        <v>55</v>
      </c>
      <c r="B81" s="5"/>
      <c r="C81" s="5"/>
      <c r="D81" s="6"/>
      <c r="E81" s="6"/>
      <c r="F81" s="6"/>
      <c r="G81" s="10"/>
      <c r="H81" s="6" t="e">
        <f t="shared" si="30"/>
        <v>#DIV/0!</v>
      </c>
    </row>
    <row r="82" spans="1:8" ht="15.75" x14ac:dyDescent="0.2">
      <c r="A82" s="46" t="s">
        <v>62</v>
      </c>
      <c r="B82" s="42"/>
      <c r="C82" s="42">
        <f>SUM(C79:C81)</f>
        <v>0</v>
      </c>
      <c r="D82" s="43">
        <f>SUM(D79:D81)</f>
        <v>0</v>
      </c>
      <c r="E82" s="43">
        <f t="shared" ref="E82:F82" si="33">SUM(E79:E81)</f>
        <v>0</v>
      </c>
      <c r="F82" s="43">
        <f t="shared" si="33"/>
        <v>0</v>
      </c>
      <c r="G82" s="44">
        <v>20</v>
      </c>
      <c r="H82" s="45" t="e">
        <f>D82/C82/G82</f>
        <v>#DIV/0!</v>
      </c>
    </row>
    <row r="83" spans="1:8" ht="15.75" x14ac:dyDescent="0.2">
      <c r="A83" s="36" t="str">
        <f>CONCATENATE("TOTAL ",D74)</f>
        <v>TOTAL AGOSTO</v>
      </c>
      <c r="B83" s="16">
        <f>B78+B82</f>
        <v>0</v>
      </c>
      <c r="C83" s="16">
        <f>C78+C82</f>
        <v>0</v>
      </c>
      <c r="D83" s="30">
        <f>D78+D82</f>
        <v>0</v>
      </c>
      <c r="E83" s="30">
        <f>E78+E82</f>
        <v>0</v>
      </c>
      <c r="F83" s="30">
        <f>F78+F82</f>
        <v>0</v>
      </c>
      <c r="G83" s="25">
        <v>20</v>
      </c>
      <c r="H83" s="24" t="e">
        <f>(D83/G83)/C83</f>
        <v>#DIV/0!</v>
      </c>
    </row>
    <row r="84" spans="1:8" ht="15.75" x14ac:dyDescent="0.2">
      <c r="A84" s="37"/>
      <c r="B84" s="37"/>
      <c r="C84" s="37"/>
      <c r="D84" s="39" t="s">
        <v>51</v>
      </c>
      <c r="E84" s="39"/>
      <c r="F84" s="39"/>
      <c r="G84" s="37"/>
      <c r="H84" s="38"/>
    </row>
    <row r="85" spans="1:8" ht="15.75" x14ac:dyDescent="0.2">
      <c r="A85" s="7" t="s">
        <v>8</v>
      </c>
      <c r="B85" s="5"/>
      <c r="C85" s="5"/>
      <c r="D85" s="6"/>
      <c r="E85" s="6"/>
      <c r="F85" s="6"/>
      <c r="G85" s="10"/>
      <c r="H85" s="6" t="e">
        <f t="shared" ref="H85:H91" si="34">(D85/C85)/G85</f>
        <v>#DIV/0!</v>
      </c>
    </row>
    <row r="86" spans="1:8" ht="15" customHeight="1" x14ac:dyDescent="0.2">
      <c r="A86" s="7" t="s">
        <v>9</v>
      </c>
      <c r="B86" s="5"/>
      <c r="C86" s="5"/>
      <c r="D86" s="29"/>
      <c r="E86" s="29"/>
      <c r="F86" s="29"/>
      <c r="G86" s="10"/>
      <c r="H86" s="6" t="e">
        <f t="shared" si="34"/>
        <v>#DIV/0!</v>
      </c>
    </row>
    <row r="87" spans="1:8" ht="15" customHeight="1" x14ac:dyDescent="0.2">
      <c r="A87" s="7" t="s">
        <v>54</v>
      </c>
      <c r="B87" s="5"/>
      <c r="C87" s="5"/>
      <c r="D87" s="29"/>
      <c r="E87" s="29"/>
      <c r="F87" s="29"/>
      <c r="G87" s="10"/>
      <c r="H87" s="6" t="e">
        <f t="shared" si="34"/>
        <v>#DIV/0!</v>
      </c>
    </row>
    <row r="88" spans="1:8" ht="15.75" x14ac:dyDescent="0.2">
      <c r="A88" s="41" t="s">
        <v>61</v>
      </c>
      <c r="B88" s="42"/>
      <c r="C88" s="42">
        <f>SUM(C85:C87)</f>
        <v>0</v>
      </c>
      <c r="D88" s="43">
        <f>SUM(D85:D87)</f>
        <v>0</v>
      </c>
      <c r="E88" s="43">
        <f t="shared" ref="E88:F88" si="35">SUM(E85:E87)</f>
        <v>0</v>
      </c>
      <c r="F88" s="43">
        <f t="shared" si="35"/>
        <v>0</v>
      </c>
      <c r="G88" s="44">
        <v>22</v>
      </c>
      <c r="H88" s="6" t="e">
        <f t="shared" ref="H88" si="36">D88/C88/G88</f>
        <v>#DIV/0!</v>
      </c>
    </row>
    <row r="89" spans="1:8" ht="15" customHeight="1" x14ac:dyDescent="0.2">
      <c r="A89" s="7" t="s">
        <v>10</v>
      </c>
      <c r="B89" s="5"/>
      <c r="C89" s="5"/>
      <c r="D89" s="6"/>
      <c r="E89" s="6"/>
      <c r="F89" s="6"/>
      <c r="G89" s="10"/>
      <c r="H89" s="6" t="e">
        <f t="shared" si="34"/>
        <v>#DIV/0!</v>
      </c>
    </row>
    <row r="90" spans="1:8" ht="15.75" x14ac:dyDescent="0.2">
      <c r="A90" s="7" t="s">
        <v>11</v>
      </c>
      <c r="B90" s="5"/>
      <c r="C90" s="5"/>
      <c r="D90" s="6"/>
      <c r="E90" s="6"/>
      <c r="F90" s="6"/>
      <c r="G90" s="10"/>
      <c r="H90" s="6" t="e">
        <f t="shared" si="34"/>
        <v>#DIV/0!</v>
      </c>
    </row>
    <row r="91" spans="1:8" ht="15.75" x14ac:dyDescent="0.2">
      <c r="A91" s="40" t="s">
        <v>55</v>
      </c>
      <c r="B91" s="5"/>
      <c r="C91" s="5"/>
      <c r="D91" s="29"/>
      <c r="E91" s="29"/>
      <c r="F91" s="29"/>
      <c r="G91" s="10"/>
      <c r="H91" s="6" t="e">
        <f t="shared" si="34"/>
        <v>#DIV/0!</v>
      </c>
    </row>
    <row r="92" spans="1:8" ht="15.75" x14ac:dyDescent="0.2">
      <c r="A92" s="46" t="s">
        <v>62</v>
      </c>
      <c r="B92" s="42"/>
      <c r="C92" s="42">
        <f>SUM(C89:C91)</f>
        <v>0</v>
      </c>
      <c r="D92" s="43">
        <f>SUM(D89:D91)</f>
        <v>0</v>
      </c>
      <c r="E92" s="43">
        <f t="shared" ref="E92:F92" si="37">SUM(E89:E91)</f>
        <v>0</v>
      </c>
      <c r="F92" s="43">
        <f t="shared" si="37"/>
        <v>0</v>
      </c>
      <c r="G92" s="44">
        <v>22</v>
      </c>
      <c r="H92" s="45" t="e">
        <f>D92/C92/G92</f>
        <v>#DIV/0!</v>
      </c>
    </row>
    <row r="93" spans="1:8" ht="15.75" x14ac:dyDescent="0.2">
      <c r="A93" s="36" t="str">
        <f>CONCATENATE("TOTAL ",D84)</f>
        <v>TOTAL SETEMBRO</v>
      </c>
      <c r="B93" s="16">
        <f>B88+B92</f>
        <v>0</v>
      </c>
      <c r="C93" s="16">
        <f>C88+C92</f>
        <v>0</v>
      </c>
      <c r="D93" s="30">
        <f>D88+D92</f>
        <v>0</v>
      </c>
      <c r="E93" s="30">
        <f>E88+E92</f>
        <v>0</v>
      </c>
      <c r="F93" s="30">
        <f>F88+F92</f>
        <v>0</v>
      </c>
      <c r="G93" s="25">
        <v>22</v>
      </c>
      <c r="H93" s="24" t="e">
        <f>(D93/G93)/C93</f>
        <v>#DIV/0!</v>
      </c>
    </row>
    <row r="94" spans="1:8" ht="15.75" x14ac:dyDescent="0.2">
      <c r="A94" s="37"/>
      <c r="B94" s="37"/>
      <c r="C94" s="37"/>
      <c r="D94" s="39" t="s">
        <v>52</v>
      </c>
      <c r="E94" s="39"/>
      <c r="F94" s="39"/>
      <c r="G94" s="37"/>
      <c r="H94" s="38"/>
    </row>
    <row r="95" spans="1:8" ht="15.75" x14ac:dyDescent="0.2">
      <c r="A95" s="7" t="s">
        <v>8</v>
      </c>
      <c r="B95" s="5"/>
      <c r="C95" s="5"/>
      <c r="D95" s="6"/>
      <c r="E95" s="6"/>
      <c r="F95" s="6"/>
      <c r="G95" s="10"/>
      <c r="H95" s="6" t="e">
        <f t="shared" ref="H95:H101" si="38">(D95/C95)/G95</f>
        <v>#DIV/0!</v>
      </c>
    </row>
    <row r="96" spans="1:8" ht="15.75" x14ac:dyDescent="0.2">
      <c r="A96" s="7" t="s">
        <v>9</v>
      </c>
      <c r="B96" s="5"/>
      <c r="C96" s="5"/>
      <c r="D96" s="6"/>
      <c r="E96" s="6"/>
      <c r="F96" s="6"/>
      <c r="G96" s="10"/>
      <c r="H96" s="6" t="e">
        <f t="shared" si="38"/>
        <v>#DIV/0!</v>
      </c>
    </row>
    <row r="97" spans="1:8" ht="15.75" x14ac:dyDescent="0.2">
      <c r="A97" s="7" t="s">
        <v>54</v>
      </c>
      <c r="B97" s="5"/>
      <c r="C97" s="5"/>
      <c r="D97" s="29"/>
      <c r="E97" s="29"/>
      <c r="F97" s="29"/>
      <c r="G97" s="10"/>
      <c r="H97" s="6" t="e">
        <f t="shared" si="38"/>
        <v>#DIV/0!</v>
      </c>
    </row>
    <row r="98" spans="1:8" ht="15.75" x14ac:dyDescent="0.2">
      <c r="A98" s="41" t="s">
        <v>61</v>
      </c>
      <c r="B98" s="42"/>
      <c r="C98" s="42">
        <f>SUM(C95:C97)</f>
        <v>0</v>
      </c>
      <c r="D98" s="43">
        <f>SUM(D95:D97)</f>
        <v>0</v>
      </c>
      <c r="E98" s="43">
        <f t="shared" ref="E98:F98" si="39">SUM(E95:E97)</f>
        <v>0</v>
      </c>
      <c r="F98" s="43">
        <f t="shared" si="39"/>
        <v>0</v>
      </c>
      <c r="G98" s="44">
        <v>22</v>
      </c>
      <c r="H98" s="6" t="e">
        <f t="shared" ref="H98" si="40">D98/C98/G98</f>
        <v>#DIV/0!</v>
      </c>
    </row>
    <row r="99" spans="1:8" ht="15.75" x14ac:dyDescent="0.2">
      <c r="A99" s="7" t="s">
        <v>10</v>
      </c>
      <c r="B99" s="5"/>
      <c r="C99" s="5"/>
      <c r="D99" s="6"/>
      <c r="E99" s="6"/>
      <c r="F99" s="6"/>
      <c r="G99" s="10"/>
      <c r="H99" s="6" t="e">
        <f t="shared" si="38"/>
        <v>#DIV/0!</v>
      </c>
    </row>
    <row r="100" spans="1:8" ht="15.75" x14ac:dyDescent="0.2">
      <c r="A100" s="7" t="s">
        <v>11</v>
      </c>
      <c r="B100" s="5"/>
      <c r="C100" s="5"/>
      <c r="D100" s="6"/>
      <c r="E100" s="6"/>
      <c r="F100" s="6"/>
      <c r="G100" s="10"/>
      <c r="H100" s="6" t="e">
        <f t="shared" si="38"/>
        <v>#DIV/0!</v>
      </c>
    </row>
    <row r="101" spans="1:8" ht="15.75" x14ac:dyDescent="0.2">
      <c r="A101" s="40" t="s">
        <v>55</v>
      </c>
      <c r="B101" s="5"/>
      <c r="C101" s="5"/>
      <c r="D101" s="29"/>
      <c r="E101" s="29"/>
      <c r="F101" s="29"/>
      <c r="G101" s="10"/>
      <c r="H101" s="6" t="e">
        <f t="shared" si="38"/>
        <v>#DIV/0!</v>
      </c>
    </row>
    <row r="102" spans="1:8" ht="15.75" x14ac:dyDescent="0.2">
      <c r="A102" s="46" t="s">
        <v>62</v>
      </c>
      <c r="B102" s="42"/>
      <c r="C102" s="42">
        <f>SUM(C99:C101)</f>
        <v>0</v>
      </c>
      <c r="D102" s="43">
        <f>SUM(D99:D101)</f>
        <v>0</v>
      </c>
      <c r="E102" s="43">
        <f t="shared" ref="E102:F102" si="41">SUM(E99:E101)</f>
        <v>0</v>
      </c>
      <c r="F102" s="43">
        <f t="shared" si="41"/>
        <v>0</v>
      </c>
      <c r="G102" s="44">
        <v>22</v>
      </c>
      <c r="H102" s="45" t="e">
        <f>D102/C102/G102</f>
        <v>#DIV/0!</v>
      </c>
    </row>
    <row r="103" spans="1:8" ht="15.75" x14ac:dyDescent="0.2">
      <c r="A103" s="36" t="str">
        <f>CONCATENATE("TOTAL ",D94)</f>
        <v>TOTAL OUTUBRO</v>
      </c>
      <c r="B103" s="16">
        <f>B98+B102</f>
        <v>0</v>
      </c>
      <c r="C103" s="16">
        <f>C98+C102</f>
        <v>0</v>
      </c>
      <c r="D103" s="30">
        <f>D98+D102</f>
        <v>0</v>
      </c>
      <c r="E103" s="30">
        <f>E98+E102</f>
        <v>0</v>
      </c>
      <c r="F103" s="30">
        <f>F98+F102</f>
        <v>0</v>
      </c>
      <c r="G103" s="25">
        <v>22</v>
      </c>
      <c r="H103" s="24" t="e">
        <f>(D103/G103)/C103</f>
        <v>#DIV/0!</v>
      </c>
    </row>
    <row r="104" spans="1:8" ht="15.75" x14ac:dyDescent="0.2">
      <c r="A104" s="37"/>
      <c r="B104" s="37"/>
      <c r="C104" s="37"/>
      <c r="D104" s="39" t="s">
        <v>22</v>
      </c>
      <c r="E104" s="39"/>
      <c r="F104" s="39"/>
      <c r="G104" s="37"/>
      <c r="H104" s="38"/>
    </row>
    <row r="105" spans="1:8" ht="15.75" x14ac:dyDescent="0.2">
      <c r="A105" s="7" t="s">
        <v>8</v>
      </c>
      <c r="B105" s="5"/>
      <c r="C105" s="15"/>
      <c r="D105" s="12"/>
      <c r="E105" s="14"/>
      <c r="F105" s="14"/>
      <c r="G105" s="10"/>
      <c r="H105" s="6" t="e">
        <f t="shared" ref="H105:H111" si="42">(D105/C105)/G105</f>
        <v>#DIV/0!</v>
      </c>
    </row>
    <row r="106" spans="1:8" ht="15.75" x14ac:dyDescent="0.2">
      <c r="A106" s="7" t="s">
        <v>9</v>
      </c>
      <c r="B106" s="5"/>
      <c r="C106" s="5"/>
      <c r="D106" s="29"/>
      <c r="E106" s="29"/>
      <c r="F106" s="29"/>
      <c r="G106" s="10"/>
      <c r="H106" s="6" t="e">
        <f t="shared" si="42"/>
        <v>#DIV/0!</v>
      </c>
    </row>
    <row r="107" spans="1:8" ht="16.5" customHeight="1" x14ac:dyDescent="0.2">
      <c r="A107" s="7" t="s">
        <v>54</v>
      </c>
      <c r="B107" s="5"/>
      <c r="C107" s="5"/>
      <c r="D107" s="29"/>
      <c r="E107" s="29"/>
      <c r="F107" s="29"/>
      <c r="G107" s="10"/>
      <c r="H107" s="6" t="e">
        <f t="shared" si="42"/>
        <v>#DIV/0!</v>
      </c>
    </row>
    <row r="108" spans="1:8" ht="15.75" x14ac:dyDescent="0.2">
      <c r="A108" s="41" t="s">
        <v>61</v>
      </c>
      <c r="B108" s="42"/>
      <c r="C108" s="42">
        <f>SUM(C105:C107)</f>
        <v>0</v>
      </c>
      <c r="D108" s="43">
        <f>SUM(D105:D107)</f>
        <v>0</v>
      </c>
      <c r="E108" s="43">
        <f t="shared" ref="E108:F108" si="43">SUM(E105:E107)</f>
        <v>0</v>
      </c>
      <c r="F108" s="43">
        <f t="shared" si="43"/>
        <v>0</v>
      </c>
      <c r="G108" s="44">
        <v>20</v>
      </c>
      <c r="H108" s="6" t="e">
        <f t="shared" ref="H108" si="44">D108/C108/G108</f>
        <v>#DIV/0!</v>
      </c>
    </row>
    <row r="109" spans="1:8" ht="15.75" x14ac:dyDescent="0.2">
      <c r="A109" s="7" t="s">
        <v>10</v>
      </c>
      <c r="B109" s="5"/>
      <c r="C109" s="15"/>
      <c r="D109" s="12"/>
      <c r="E109" s="14"/>
      <c r="F109" s="14"/>
      <c r="G109" s="13"/>
      <c r="H109" s="6" t="e">
        <f t="shared" si="42"/>
        <v>#DIV/0!</v>
      </c>
    </row>
    <row r="110" spans="1:8" ht="15.75" x14ac:dyDescent="0.2">
      <c r="A110" s="7" t="s">
        <v>11</v>
      </c>
      <c r="B110" s="5"/>
      <c r="C110" s="15"/>
      <c r="D110" s="12"/>
      <c r="E110" s="14"/>
      <c r="F110" s="14"/>
      <c r="G110" s="13"/>
      <c r="H110" s="6" t="e">
        <f t="shared" si="42"/>
        <v>#DIV/0!</v>
      </c>
    </row>
    <row r="111" spans="1:8" ht="15.75" x14ac:dyDescent="0.2">
      <c r="A111" s="40" t="s">
        <v>55</v>
      </c>
      <c r="B111" s="5"/>
      <c r="C111" s="5"/>
      <c r="D111" s="29"/>
      <c r="E111" s="29"/>
      <c r="F111" s="29"/>
      <c r="G111" s="10"/>
      <c r="H111" s="6" t="e">
        <f t="shared" si="42"/>
        <v>#DIV/0!</v>
      </c>
    </row>
    <row r="112" spans="1:8" ht="15.75" x14ac:dyDescent="0.2">
      <c r="A112" s="46" t="s">
        <v>62</v>
      </c>
      <c r="B112" s="42"/>
      <c r="C112" s="42">
        <f>SUM(C109:C111)</f>
        <v>0</v>
      </c>
      <c r="D112" s="43">
        <f>SUM(D109:D111)</f>
        <v>0</v>
      </c>
      <c r="E112" s="43">
        <f t="shared" ref="E112:F112" si="45">SUM(E109:E111)</f>
        <v>0</v>
      </c>
      <c r="F112" s="43">
        <f t="shared" si="45"/>
        <v>0</v>
      </c>
      <c r="G112" s="44">
        <v>20</v>
      </c>
      <c r="H112" s="45" t="e">
        <f>D112/C112/G112</f>
        <v>#DIV/0!</v>
      </c>
    </row>
    <row r="113" spans="1:9" ht="15.75" x14ac:dyDescent="0.2">
      <c r="A113" s="36" t="str">
        <f>CONCATENATE("TOTAL ",D104)</f>
        <v>TOTAL NOVEMBRO</v>
      </c>
      <c r="B113" s="16">
        <f>B108+B112</f>
        <v>0</v>
      </c>
      <c r="C113" s="16">
        <f>C108+C112</f>
        <v>0</v>
      </c>
      <c r="D113" s="30">
        <f>D108+D112</f>
        <v>0</v>
      </c>
      <c r="E113" s="30">
        <f>E108+E112</f>
        <v>0</v>
      </c>
      <c r="F113" s="30">
        <f>F108+F112</f>
        <v>0</v>
      </c>
      <c r="G113" s="25">
        <v>20</v>
      </c>
      <c r="H113" s="24" t="e">
        <f>(D113/G113)/C113</f>
        <v>#DIV/0!</v>
      </c>
    </row>
    <row r="114" spans="1:9" ht="15.75" x14ac:dyDescent="0.2">
      <c r="A114" s="37"/>
      <c r="B114" s="37"/>
      <c r="C114" s="37"/>
      <c r="D114" s="39" t="s">
        <v>23</v>
      </c>
      <c r="E114" s="39"/>
      <c r="F114" s="39"/>
      <c r="G114" s="37"/>
      <c r="H114" s="38"/>
    </row>
    <row r="115" spans="1:9" ht="15.75" x14ac:dyDescent="0.2">
      <c r="A115" s="7" t="s">
        <v>8</v>
      </c>
      <c r="B115" s="15"/>
      <c r="C115" s="15"/>
      <c r="D115" s="12"/>
      <c r="E115" s="14"/>
      <c r="F115" s="14"/>
      <c r="G115" s="13"/>
      <c r="H115" s="6" t="e">
        <f>(D115/C115)/G115</f>
        <v>#DIV/0!</v>
      </c>
    </row>
    <row r="116" spans="1:9" ht="15.75" x14ac:dyDescent="0.2">
      <c r="A116" s="7" t="s">
        <v>9</v>
      </c>
      <c r="B116" s="15"/>
      <c r="C116" s="15"/>
      <c r="D116" s="12"/>
      <c r="E116" s="14"/>
      <c r="F116" s="14"/>
      <c r="G116" s="13"/>
      <c r="H116" s="6" t="e">
        <f t="shared" ref="H116:H121" si="46">(D116/C116)/G116</f>
        <v>#DIV/0!</v>
      </c>
    </row>
    <row r="117" spans="1:9" ht="15.75" x14ac:dyDescent="0.2">
      <c r="A117" s="7" t="s">
        <v>54</v>
      </c>
      <c r="B117" s="5"/>
      <c r="C117" s="5"/>
      <c r="D117" s="29"/>
      <c r="E117" s="29"/>
      <c r="F117" s="29"/>
      <c r="G117" s="10"/>
      <c r="H117" s="6" t="e">
        <f t="shared" si="46"/>
        <v>#DIV/0!</v>
      </c>
    </row>
    <row r="118" spans="1:9" ht="15.75" x14ac:dyDescent="0.2">
      <c r="A118" s="41" t="s">
        <v>61</v>
      </c>
      <c r="B118" s="42"/>
      <c r="C118" s="42">
        <f>SUM(C115:C117)</f>
        <v>0</v>
      </c>
      <c r="D118" s="43">
        <f>SUM(D115:D117)</f>
        <v>0</v>
      </c>
      <c r="E118" s="43">
        <f t="shared" ref="E118:F118" si="47">SUM(E115:E117)</f>
        <v>0</v>
      </c>
      <c r="F118" s="43">
        <f t="shared" si="47"/>
        <v>0</v>
      </c>
      <c r="G118" s="44">
        <v>19</v>
      </c>
      <c r="H118" s="6" t="e">
        <f t="shared" ref="H118" si="48">D118/C118/G118</f>
        <v>#DIV/0!</v>
      </c>
    </row>
    <row r="119" spans="1:9" ht="15.75" x14ac:dyDescent="0.2">
      <c r="A119" s="7" t="s">
        <v>10</v>
      </c>
      <c r="B119" s="15"/>
      <c r="C119" s="15"/>
      <c r="D119" s="12"/>
      <c r="E119" s="14"/>
      <c r="F119" s="14"/>
      <c r="G119" s="13"/>
      <c r="H119" s="6" t="e">
        <f t="shared" si="46"/>
        <v>#DIV/0!</v>
      </c>
    </row>
    <row r="120" spans="1:9" ht="15.75" x14ac:dyDescent="0.2">
      <c r="A120" s="7" t="s">
        <v>11</v>
      </c>
      <c r="B120" s="15"/>
      <c r="C120" s="15"/>
      <c r="D120" s="12"/>
      <c r="E120" s="14"/>
      <c r="F120" s="14"/>
      <c r="G120" s="13"/>
      <c r="H120" s="6" t="e">
        <f t="shared" si="46"/>
        <v>#DIV/0!</v>
      </c>
    </row>
    <row r="121" spans="1:9" ht="15.75" x14ac:dyDescent="0.2">
      <c r="A121" s="40" t="s">
        <v>55</v>
      </c>
      <c r="B121" s="5"/>
      <c r="C121" s="5"/>
      <c r="D121" s="29"/>
      <c r="E121" s="29"/>
      <c r="F121" s="29"/>
      <c r="G121" s="10"/>
      <c r="H121" s="6" t="e">
        <f t="shared" si="46"/>
        <v>#DIV/0!</v>
      </c>
    </row>
    <row r="122" spans="1:9" ht="15.75" x14ac:dyDescent="0.2">
      <c r="A122" s="46" t="s">
        <v>62</v>
      </c>
      <c r="B122" s="42"/>
      <c r="C122" s="42">
        <f>SUM(C119:C121)</f>
        <v>0</v>
      </c>
      <c r="D122" s="43">
        <f>SUM(D119:D121)</f>
        <v>0</v>
      </c>
      <c r="E122" s="43">
        <f t="shared" ref="E122:F122" si="49">SUM(E119:E121)</f>
        <v>0</v>
      </c>
      <c r="F122" s="43">
        <f t="shared" si="49"/>
        <v>0</v>
      </c>
      <c r="G122" s="44">
        <v>19</v>
      </c>
      <c r="H122" s="45" t="e">
        <f>D122/C122/G122</f>
        <v>#DIV/0!</v>
      </c>
    </row>
    <row r="123" spans="1:9" ht="15.75" x14ac:dyDescent="0.2">
      <c r="A123" s="36" t="str">
        <f>CONCATENATE("TOTAL ",D114)</f>
        <v>TOTAL DEZEMBRO</v>
      </c>
      <c r="B123" s="16">
        <f>B118+B122</f>
        <v>0</v>
      </c>
      <c r="C123" s="16">
        <f>C118+C122</f>
        <v>0</v>
      </c>
      <c r="D123" s="30">
        <f>D118+D122</f>
        <v>0</v>
      </c>
      <c r="E123" s="30">
        <f>E118+E122</f>
        <v>0</v>
      </c>
      <c r="F123" s="30">
        <f>F118+F122</f>
        <v>0</v>
      </c>
      <c r="G123" s="20">
        <v>19</v>
      </c>
      <c r="H123" s="24" t="e">
        <f>(D123/G123)/C123</f>
        <v>#DIV/0!</v>
      </c>
    </row>
    <row r="124" spans="1:9" ht="15.75" x14ac:dyDescent="0.2">
      <c r="A124" s="70" t="s">
        <v>60</v>
      </c>
      <c r="B124" s="71">
        <f>AVERAGE(B123,B113,B103,B93,B83,B73,B63,B53,B43,B33,B23,B13,)</f>
        <v>0</v>
      </c>
      <c r="C124" s="71">
        <f>AVERAGE(C63,C53,C43,C33,C23,C13)</f>
        <v>658.33333333333337</v>
      </c>
      <c r="D124" s="72">
        <f>AVERAGE(D63,D53,D43,D33,D23,D13)</f>
        <v>92748.558333333334</v>
      </c>
      <c r="E124" s="72">
        <f>AVERAGE(E63,E53,E43,E33,E23,E13)</f>
        <v>55012.439999999995</v>
      </c>
      <c r="F124" s="72">
        <f>AVERAGE(F123,F113,F103,F93,F83,F73,F63,F53,F43,F33,F23,F13)</f>
        <v>31916.537499999995</v>
      </c>
      <c r="G124" s="73">
        <f>AVERAGE(G63,G53,G43,G33,G23,G13)</f>
        <v>19.5</v>
      </c>
      <c r="H124" s="74">
        <f>(D124/C124)/G124</f>
        <v>7.2248146705615062</v>
      </c>
      <c r="I124" s="11"/>
    </row>
    <row r="125" spans="1:9" ht="15" customHeight="1" x14ac:dyDescent="0.2">
      <c r="A125" s="70" t="s">
        <v>59</v>
      </c>
      <c r="B125" s="71"/>
      <c r="C125" s="71">
        <f>AVERAGE(C58,C48,C38,C28,C18,C8)</f>
        <v>484</v>
      </c>
      <c r="D125" s="72">
        <f>AVERAGE(D58,D48,D38,D28,D18,D8)</f>
        <v>73022.49500000001</v>
      </c>
      <c r="E125" s="72">
        <f>AVERAGE(E58,E48,E38,E28,E18,E8)</f>
        <v>43542.113333333335</v>
      </c>
      <c r="F125" s="72">
        <f>AVERAGE(F58,F48,F38,F28,F18,F8)</f>
        <v>50778.76</v>
      </c>
      <c r="G125" s="73">
        <f>AVERAGE(G58,G48,G38,G28,G18,G8)</f>
        <v>19.5</v>
      </c>
      <c r="H125" s="72">
        <f>(D125/C125)/G125</f>
        <v>7.7370730027548218</v>
      </c>
    </row>
    <row r="126" spans="1:9" ht="15" customHeight="1" x14ac:dyDescent="0.2">
      <c r="A126" s="70" t="s">
        <v>65</v>
      </c>
      <c r="B126" s="71"/>
      <c r="C126" s="71">
        <f>AVERAGE(C62,C52,C42,C32,C22,C12)</f>
        <v>174.33333333333334</v>
      </c>
      <c r="D126" s="72">
        <f>AVERAGE(D62,D52,D42,D32,D22,D12)</f>
        <v>19726.063333333335</v>
      </c>
      <c r="E126" s="72">
        <f>AVERAGE(E62,E52,E42,E32,E22,E12)</f>
        <v>11470.326666666666</v>
      </c>
      <c r="F126" s="72">
        <f>AVERAGE(F62,F52,F42,F32,F22,F12)</f>
        <v>13054.315000000001</v>
      </c>
      <c r="G126" s="73">
        <f>AVERAGE(G62,G52,G42,G32,G22,G12)</f>
        <v>19.5</v>
      </c>
      <c r="H126" s="72">
        <f>(D126/C126)/G126</f>
        <v>5.8026366622542529</v>
      </c>
    </row>
    <row r="127" spans="1:9" ht="15" customHeight="1" x14ac:dyDescent="0.2">
      <c r="A127" s="68"/>
      <c r="B127" s="75"/>
      <c r="C127" s="75"/>
      <c r="D127" s="76"/>
      <c r="E127" s="77"/>
      <c r="F127" s="77"/>
      <c r="G127" s="78"/>
      <c r="H127" s="79"/>
    </row>
    <row r="128" spans="1:9" ht="15" customHeight="1" x14ac:dyDescent="0.2">
      <c r="A128" s="68"/>
      <c r="B128" s="80"/>
      <c r="C128" s="75"/>
      <c r="D128" s="81"/>
      <c r="E128" s="77" t="s">
        <v>63</v>
      </c>
      <c r="F128" s="77"/>
      <c r="G128" s="78"/>
      <c r="H128" s="79"/>
    </row>
    <row r="129" spans="1:9" s="47" customFormat="1" ht="47.25" x14ac:dyDescent="0.25">
      <c r="A129" s="53"/>
      <c r="B129" s="54"/>
      <c r="C129" s="54" t="s">
        <v>56</v>
      </c>
      <c r="D129" s="52" t="s">
        <v>12</v>
      </c>
      <c r="E129" s="55" t="s">
        <v>58</v>
      </c>
      <c r="F129" s="55" t="s">
        <v>57</v>
      </c>
      <c r="G129" s="56" t="s">
        <v>68</v>
      </c>
      <c r="H129" s="55" t="s">
        <v>69</v>
      </c>
    </row>
    <row r="130" spans="1:9" x14ac:dyDescent="0.2">
      <c r="A130" s="57" t="s">
        <v>8</v>
      </c>
      <c r="B130" s="58"/>
      <c r="C130" s="59">
        <f t="shared" ref="C130:F132" si="50">C5+C15+C25+C35+C45+C55+C65+C75+C85+C95+C105+C115</f>
        <v>873</v>
      </c>
      <c r="D130" s="60">
        <f t="shared" si="50"/>
        <v>133839.79999999999</v>
      </c>
      <c r="E130" s="60">
        <f t="shared" si="50"/>
        <v>95098.969999999987</v>
      </c>
      <c r="F130" s="60">
        <f t="shared" si="50"/>
        <v>110904.27</v>
      </c>
      <c r="G130" s="61">
        <f>(G5+G15+G25+G35+G45+G55+G65+G75+G85+G95+G105+G115)/6</f>
        <v>19.5</v>
      </c>
      <c r="H130" s="60">
        <f>D130/C130/G130</f>
        <v>7.8620612682468343</v>
      </c>
    </row>
    <row r="131" spans="1:9" x14ac:dyDescent="0.2">
      <c r="A131" s="57" t="s">
        <v>9</v>
      </c>
      <c r="B131" s="58"/>
      <c r="C131" s="59">
        <f t="shared" si="50"/>
        <v>1889</v>
      </c>
      <c r="D131" s="60">
        <f t="shared" si="50"/>
        <v>282841.78000000003</v>
      </c>
      <c r="E131" s="60">
        <f t="shared" si="50"/>
        <v>161083.18</v>
      </c>
      <c r="F131" s="60">
        <f t="shared" si="50"/>
        <v>187855.26</v>
      </c>
      <c r="G131" s="61">
        <f>(G6+G16+G26+G36+G46+G56+G66+G76+G86+G96+G106+G116)/6</f>
        <v>19.5</v>
      </c>
      <c r="H131" s="60">
        <f>D131/C131/G131</f>
        <v>7.6785106758425989</v>
      </c>
    </row>
    <row r="132" spans="1:9" x14ac:dyDescent="0.2">
      <c r="A132" s="57" t="s">
        <v>54</v>
      </c>
      <c r="B132" s="58"/>
      <c r="C132" s="59">
        <f t="shared" si="50"/>
        <v>142</v>
      </c>
      <c r="D132" s="60">
        <f t="shared" si="50"/>
        <v>21453.39</v>
      </c>
      <c r="E132" s="60">
        <f t="shared" si="50"/>
        <v>5070.53</v>
      </c>
      <c r="F132" s="60">
        <f t="shared" si="50"/>
        <v>5913.03</v>
      </c>
      <c r="G132" s="61">
        <f>(G7+G17+G27+G37+G47+G57+G67+G77+G87+G97+G107+G117)/6</f>
        <v>19.5</v>
      </c>
      <c r="H132" s="60">
        <f>D132/C132/G132</f>
        <v>7.7477031419284934</v>
      </c>
    </row>
    <row r="133" spans="1:9" s="4" customFormat="1" ht="15.75" x14ac:dyDescent="0.25">
      <c r="A133" s="62" t="s">
        <v>61</v>
      </c>
      <c r="B133" s="63"/>
      <c r="C133" s="64">
        <f>SUM(C130:C132)</f>
        <v>2904</v>
      </c>
      <c r="D133" s="65">
        <f>SUM(D130:D132)</f>
        <v>438134.97000000003</v>
      </c>
      <c r="E133" s="65">
        <f t="shared" ref="E133:F133" si="51">SUM(E130:E132)</f>
        <v>261252.67999999996</v>
      </c>
      <c r="F133" s="65">
        <f t="shared" si="51"/>
        <v>304672.56000000006</v>
      </c>
      <c r="G133" s="66">
        <f>SUM(G130:G132)/3</f>
        <v>19.5</v>
      </c>
      <c r="H133" s="65">
        <f>D133/C133/G133</f>
        <v>7.7370730027548209</v>
      </c>
    </row>
    <row r="134" spans="1:9" x14ac:dyDescent="0.2">
      <c r="A134" s="57" t="s">
        <v>10</v>
      </c>
      <c r="B134" s="58"/>
      <c r="C134" s="59">
        <f t="shared" ref="C134:F137" si="52">C9+C19+C29+C39+C49+C59+C69+C79+C89+C99+C109+C119</f>
        <v>551</v>
      </c>
      <c r="D134" s="60">
        <f t="shared" si="52"/>
        <v>58280.1</v>
      </c>
      <c r="E134" s="60">
        <f t="shared" si="52"/>
        <v>38614.240000000005</v>
      </c>
      <c r="F134" s="60">
        <f t="shared" si="52"/>
        <v>44015.87</v>
      </c>
      <c r="G134" s="61">
        <f>(G9+G19+G29+G39+G49+G59+G69+G79+G89+G99+G109+G119)/6</f>
        <v>19.5</v>
      </c>
      <c r="H134" s="60">
        <f>D134/C134/G134</f>
        <v>5.4241798129275445</v>
      </c>
    </row>
    <row r="135" spans="1:9" x14ac:dyDescent="0.2">
      <c r="A135" s="57" t="s">
        <v>11</v>
      </c>
      <c r="B135" s="58"/>
      <c r="C135" s="59">
        <f t="shared" si="52"/>
        <v>437</v>
      </c>
      <c r="D135" s="60">
        <f t="shared" si="52"/>
        <v>51314.2</v>
      </c>
      <c r="E135" s="60">
        <f t="shared" si="52"/>
        <v>27594.73</v>
      </c>
      <c r="F135" s="60">
        <f t="shared" si="52"/>
        <v>31342.400000000001</v>
      </c>
      <c r="G135" s="61">
        <f>(G10+G20+G30+G40+G50+G60+G70+G80+G90+G100+G110+G120)/6</f>
        <v>19.5</v>
      </c>
      <c r="H135" s="60">
        <f t="shared" ref="H135:H136" si="53">D135/C135/G135</f>
        <v>6.0217332629231937</v>
      </c>
    </row>
    <row r="136" spans="1:9" x14ac:dyDescent="0.2">
      <c r="A136" s="67" t="s">
        <v>55</v>
      </c>
      <c r="B136" s="58"/>
      <c r="C136" s="59">
        <f t="shared" si="52"/>
        <v>58</v>
      </c>
      <c r="D136" s="60">
        <f t="shared" si="52"/>
        <v>8762.08</v>
      </c>
      <c r="E136" s="60">
        <f t="shared" si="52"/>
        <v>2612.9899999999998</v>
      </c>
      <c r="F136" s="60">
        <f t="shared" si="52"/>
        <v>2967.62</v>
      </c>
      <c r="G136" s="61">
        <f>(G11+G21+G31+G41+G51+G61+G71+G81+G91+G101+G111+G121)/6</f>
        <v>19.5</v>
      </c>
      <c r="H136" s="60">
        <f t="shared" si="53"/>
        <v>7.747197170645447</v>
      </c>
    </row>
    <row r="137" spans="1:9" s="4" customFormat="1" ht="15.75" x14ac:dyDescent="0.25">
      <c r="A137" s="68" t="s">
        <v>62</v>
      </c>
      <c r="B137" s="63"/>
      <c r="C137" s="64">
        <f t="shared" si="52"/>
        <v>1046</v>
      </c>
      <c r="D137" s="65">
        <f t="shared" si="52"/>
        <v>118356.38</v>
      </c>
      <c r="E137" s="65">
        <f t="shared" si="52"/>
        <v>68821.960000000006</v>
      </c>
      <c r="F137" s="65">
        <f t="shared" si="52"/>
        <v>78325.89</v>
      </c>
      <c r="G137" s="66">
        <f>SUM(G134:G136)/3</f>
        <v>19.5</v>
      </c>
      <c r="H137" s="65">
        <f>D137/C137/G137</f>
        <v>5.8026366622542529</v>
      </c>
      <c r="I137" s="48"/>
    </row>
    <row r="138" spans="1:9" ht="15.75" x14ac:dyDescent="0.2">
      <c r="A138" s="68" t="s">
        <v>17</v>
      </c>
      <c r="B138" s="63"/>
      <c r="C138" s="64">
        <f>SUM(C133+C137)</f>
        <v>3950</v>
      </c>
      <c r="D138" s="65">
        <f t="shared" ref="D138:F138" si="54">SUM(D133+D137)</f>
        <v>556491.35000000009</v>
      </c>
      <c r="E138" s="65">
        <f t="shared" si="54"/>
        <v>330074.63999999996</v>
      </c>
      <c r="F138" s="65">
        <f t="shared" si="54"/>
        <v>382998.45000000007</v>
      </c>
      <c r="G138" s="66">
        <f>(G137+G133)/2</f>
        <v>19.5</v>
      </c>
      <c r="H138" s="65">
        <f>D138/C138/G138</f>
        <v>7.2248146705615071</v>
      </c>
      <c r="I138" s="32"/>
    </row>
    <row r="139" spans="1:9" ht="15.75" x14ac:dyDescent="0.2">
      <c r="A139" s="68" t="s">
        <v>59</v>
      </c>
      <c r="B139" s="63"/>
      <c r="C139" s="69">
        <f>C133/6</f>
        <v>484</v>
      </c>
      <c r="D139" s="65">
        <f>D133/6</f>
        <v>73022.49500000001</v>
      </c>
      <c r="E139" s="65">
        <f>E133/6</f>
        <v>43542.113333333327</v>
      </c>
      <c r="F139" s="65">
        <f>F133/6</f>
        <v>50778.760000000009</v>
      </c>
      <c r="G139" s="66">
        <f>G133</f>
        <v>19.5</v>
      </c>
      <c r="H139" s="65">
        <f>D139/C139/G139</f>
        <v>7.7370730027548218</v>
      </c>
      <c r="I139" s="32"/>
    </row>
    <row r="140" spans="1:9" ht="15.75" x14ac:dyDescent="0.2">
      <c r="A140" s="68" t="s">
        <v>65</v>
      </c>
      <c r="B140" s="63"/>
      <c r="C140" s="69">
        <f t="shared" ref="C140:F141" si="55">C137/6</f>
        <v>174.33333333333334</v>
      </c>
      <c r="D140" s="65">
        <f t="shared" si="55"/>
        <v>19726.063333333335</v>
      </c>
      <c r="E140" s="65">
        <f t="shared" si="55"/>
        <v>11470.326666666668</v>
      </c>
      <c r="F140" s="65">
        <f t="shared" si="55"/>
        <v>13054.315000000001</v>
      </c>
      <c r="G140" s="66">
        <f>G137</f>
        <v>19.5</v>
      </c>
      <c r="H140" s="65">
        <f t="shared" ref="H140" si="56">D140/C140/G140</f>
        <v>5.8026366622542529</v>
      </c>
      <c r="I140" s="32"/>
    </row>
    <row r="141" spans="1:9" ht="15.75" x14ac:dyDescent="0.2">
      <c r="A141" s="62" t="s">
        <v>64</v>
      </c>
      <c r="B141" s="63"/>
      <c r="C141" s="69">
        <f t="shared" si="55"/>
        <v>658.33333333333337</v>
      </c>
      <c r="D141" s="65">
        <f t="shared" si="55"/>
        <v>92748.558333333349</v>
      </c>
      <c r="E141" s="65">
        <f t="shared" si="55"/>
        <v>55012.439999999995</v>
      </c>
      <c r="F141" s="65">
        <f t="shared" si="55"/>
        <v>63833.075000000012</v>
      </c>
      <c r="G141" s="66">
        <f>(G140+G136)/2</f>
        <v>19.5</v>
      </c>
      <c r="H141" s="65">
        <f>D141/C141/G141</f>
        <v>7.2248146705615071</v>
      </c>
      <c r="I141" s="32"/>
    </row>
    <row r="143" spans="1:9" x14ac:dyDescent="0.2">
      <c r="A143" s="172" t="s">
        <v>84</v>
      </c>
      <c r="B143" s="172"/>
      <c r="C143" s="172"/>
      <c r="D143" s="172"/>
      <c r="E143" s="172"/>
      <c r="F143" s="172"/>
      <c r="G143" s="172"/>
      <c r="H143" s="172"/>
    </row>
    <row r="144" spans="1:9" x14ac:dyDescent="0.2">
      <c r="A144" s="172"/>
      <c r="B144" s="172"/>
      <c r="C144" s="172"/>
      <c r="D144" s="172"/>
      <c r="E144" s="172"/>
      <c r="F144" s="172"/>
      <c r="G144" s="172"/>
      <c r="H144" s="172"/>
    </row>
    <row r="145" spans="1:11" ht="63" x14ac:dyDescent="0.2">
      <c r="A145" s="52" t="s">
        <v>71</v>
      </c>
      <c r="B145" s="52" t="s">
        <v>74</v>
      </c>
      <c r="C145" s="52" t="s">
        <v>80</v>
      </c>
      <c r="D145" s="52" t="s">
        <v>86</v>
      </c>
      <c r="E145" s="52" t="s">
        <v>87</v>
      </c>
      <c r="F145" s="52" t="s">
        <v>82</v>
      </c>
      <c r="G145" s="52" t="s">
        <v>88</v>
      </c>
    </row>
    <row r="146" spans="1:11" x14ac:dyDescent="0.2">
      <c r="A146" s="49" t="s">
        <v>72</v>
      </c>
      <c r="B146" s="50">
        <v>3.1</v>
      </c>
      <c r="C146" s="51">
        <f>B146*2</f>
        <v>6.2</v>
      </c>
      <c r="D146" s="51">
        <f>B146*2</f>
        <v>6.2</v>
      </c>
      <c r="E146" s="51">
        <f>B146*2</f>
        <v>6.2</v>
      </c>
      <c r="F146" s="51">
        <f>B146*0</f>
        <v>0</v>
      </c>
      <c r="G146" s="51">
        <f>B146*2.5</f>
        <v>7.75</v>
      </c>
    </row>
    <row r="147" spans="1:11" x14ac:dyDescent="0.2">
      <c r="A147" s="49" t="s">
        <v>73</v>
      </c>
      <c r="B147" s="50">
        <v>2.2000000000000002</v>
      </c>
      <c r="C147" s="51">
        <f>B147*2</f>
        <v>4.4000000000000004</v>
      </c>
      <c r="D147" s="51">
        <f>B147</f>
        <v>2.2000000000000002</v>
      </c>
      <c r="E147" s="50">
        <f>0*B147</f>
        <v>0</v>
      </c>
      <c r="F147" s="50">
        <f>B147*2</f>
        <v>4.4000000000000004</v>
      </c>
      <c r="G147" s="50">
        <f>B147*0</f>
        <v>0</v>
      </c>
    </row>
    <row r="148" spans="1:11" x14ac:dyDescent="0.2">
      <c r="A148" s="49" t="s">
        <v>75</v>
      </c>
      <c r="B148" s="51">
        <f t="shared" ref="B148:G148" si="57">B146+B147</f>
        <v>5.3000000000000007</v>
      </c>
      <c r="C148" s="51">
        <f t="shared" si="57"/>
        <v>10.600000000000001</v>
      </c>
      <c r="D148" s="51">
        <f t="shared" si="57"/>
        <v>8.4</v>
      </c>
      <c r="E148" s="51">
        <f t="shared" si="57"/>
        <v>6.2</v>
      </c>
      <c r="F148" s="51">
        <f t="shared" si="57"/>
        <v>4.4000000000000004</v>
      </c>
      <c r="G148" s="51">
        <f t="shared" si="57"/>
        <v>7.75</v>
      </c>
    </row>
    <row r="152" spans="1:11" x14ac:dyDescent="0.2">
      <c r="A152" s="197" t="s">
        <v>121</v>
      </c>
      <c r="B152" s="197"/>
      <c r="C152" s="197"/>
      <c r="D152" s="197"/>
      <c r="E152" s="197"/>
      <c r="F152" s="197"/>
    </row>
    <row r="153" spans="1:11" x14ac:dyDescent="0.2">
      <c r="A153" s="197"/>
      <c r="B153" s="197"/>
      <c r="C153" s="197"/>
      <c r="D153" s="197"/>
      <c r="E153" s="197"/>
      <c r="F153" s="197"/>
    </row>
    <row r="154" spans="1:11" x14ac:dyDescent="0.2">
      <c r="A154" s="197"/>
      <c r="B154" s="197"/>
      <c r="C154" s="197"/>
      <c r="D154" s="197"/>
      <c r="E154" s="197"/>
      <c r="F154" s="197"/>
    </row>
    <row r="155" spans="1:11" x14ac:dyDescent="0.2">
      <c r="A155" s="197"/>
      <c r="B155" s="197"/>
      <c r="C155" s="197"/>
      <c r="D155" s="197"/>
      <c r="E155" s="197"/>
      <c r="F155" s="197"/>
    </row>
    <row r="156" spans="1:11" x14ac:dyDescent="0.2">
      <c r="A156" s="197"/>
      <c r="B156" s="197"/>
      <c r="C156" s="197"/>
      <c r="D156" s="197"/>
      <c r="E156" s="197"/>
      <c r="F156" s="197"/>
    </row>
    <row r="157" spans="1:11" ht="15.75" customHeight="1" x14ac:dyDescent="0.2">
      <c r="A157" s="198" t="s">
        <v>76</v>
      </c>
      <c r="B157" s="198"/>
      <c r="C157" s="198"/>
      <c r="D157" s="198" t="s">
        <v>77</v>
      </c>
      <c r="E157" s="198"/>
      <c r="F157" s="198"/>
      <c r="K157" s="1">
        <f>2*(3.4+2.45/2)*20*H168</f>
        <v>83990</v>
      </c>
    </row>
    <row r="158" spans="1:11" ht="15.75" x14ac:dyDescent="0.2">
      <c r="A158" s="52"/>
      <c r="B158" s="87" t="s">
        <v>90</v>
      </c>
      <c r="C158" s="52"/>
      <c r="D158" s="52"/>
      <c r="E158" s="87" t="s">
        <v>90</v>
      </c>
      <c r="F158" s="52"/>
    </row>
    <row r="159" spans="1:11" ht="20.25" customHeight="1" x14ac:dyDescent="0.2">
      <c r="A159" s="82" t="s">
        <v>59</v>
      </c>
      <c r="B159" s="82" t="s">
        <v>91</v>
      </c>
      <c r="C159" s="82" t="s">
        <v>14</v>
      </c>
      <c r="D159" s="82" t="s">
        <v>65</v>
      </c>
      <c r="E159" s="82" t="s">
        <v>93</v>
      </c>
      <c r="F159" s="82" t="s">
        <v>14</v>
      </c>
      <c r="K159" s="1">
        <f>2*3.1*20*H171</f>
        <v>37820</v>
      </c>
    </row>
    <row r="160" spans="1:11" x14ac:dyDescent="0.2">
      <c r="A160" s="199">
        <f>H139</f>
        <v>7.7370730027548218</v>
      </c>
      <c r="B160" s="84">
        <f>D148</f>
        <v>8.4</v>
      </c>
      <c r="C160" s="85">
        <f>A160/B160</f>
        <v>0.92108011937557399</v>
      </c>
      <c r="D160" s="200">
        <f>H140</f>
        <v>5.8026366622542529</v>
      </c>
      <c r="E160" s="84">
        <f>E148</f>
        <v>6.2</v>
      </c>
      <c r="F160" s="85">
        <f>D160/E160</f>
        <v>0.93590913907326656</v>
      </c>
    </row>
    <row r="161" spans="1:11" ht="15.75" x14ac:dyDescent="0.2">
      <c r="A161" s="199"/>
      <c r="B161" s="82" t="s">
        <v>92</v>
      </c>
      <c r="C161" s="82" t="s">
        <v>14</v>
      </c>
      <c r="D161" s="201"/>
      <c r="E161" s="82" t="s">
        <v>92</v>
      </c>
      <c r="F161" s="82" t="s">
        <v>14</v>
      </c>
    </row>
    <row r="162" spans="1:11" x14ac:dyDescent="0.2">
      <c r="A162" s="199"/>
      <c r="B162" s="84">
        <f>G148</f>
        <v>7.75</v>
      </c>
      <c r="C162" s="85">
        <f>A160/B162</f>
        <v>0.99833200035546088</v>
      </c>
      <c r="D162" s="202"/>
      <c r="E162" s="84">
        <f>G148</f>
        <v>7.75</v>
      </c>
      <c r="F162" s="85">
        <f>D160/E162</f>
        <v>0.74872731125861325</v>
      </c>
    </row>
    <row r="164" spans="1:11" ht="15.75" x14ac:dyDescent="0.25">
      <c r="A164" s="205" t="s">
        <v>94</v>
      </c>
      <c r="B164" s="205"/>
      <c r="C164" s="205"/>
      <c r="D164" s="205"/>
      <c r="E164" s="205"/>
      <c r="G164" s="205" t="s">
        <v>94</v>
      </c>
      <c r="H164" s="205"/>
      <c r="I164" s="205"/>
      <c r="J164" s="205"/>
      <c r="K164" s="205"/>
    </row>
    <row r="165" spans="1:11" s="96" customFormat="1" ht="63" x14ac:dyDescent="0.2">
      <c r="A165" s="91"/>
      <c r="B165" s="91" t="s">
        <v>97</v>
      </c>
      <c r="C165" s="98" t="s">
        <v>102</v>
      </c>
      <c r="D165" s="91" t="s">
        <v>102</v>
      </c>
      <c r="E165" s="91" t="s">
        <v>103</v>
      </c>
      <c r="G165" s="91"/>
      <c r="H165" s="91" t="s">
        <v>97</v>
      </c>
      <c r="I165" s="98" t="s">
        <v>112</v>
      </c>
      <c r="J165" s="91" t="s">
        <v>102</v>
      </c>
      <c r="K165" s="91" t="s">
        <v>103</v>
      </c>
    </row>
    <row r="166" spans="1:11" ht="15.75" x14ac:dyDescent="0.25">
      <c r="A166" s="49" t="s">
        <v>98</v>
      </c>
      <c r="B166" s="49">
        <v>378</v>
      </c>
      <c r="C166" s="97" t="str">
        <f>B161</f>
        <v xml:space="preserve"> OPÇÃO 5</v>
      </c>
      <c r="D166" s="94">
        <f>B146</f>
        <v>3.1</v>
      </c>
      <c r="E166" s="94">
        <f>2.5*D166*20*B166</f>
        <v>58590</v>
      </c>
      <c r="G166" s="49" t="s">
        <v>98</v>
      </c>
      <c r="H166" s="49">
        <v>378</v>
      </c>
      <c r="I166" s="97" t="str">
        <f>B159</f>
        <v xml:space="preserve"> OPÇÃO 2</v>
      </c>
      <c r="J166" s="94">
        <f>B146+B147/2</f>
        <v>4.2</v>
      </c>
      <c r="K166" s="94">
        <f>2*J166*20*H166</f>
        <v>63504</v>
      </c>
    </row>
    <row r="167" spans="1:11" x14ac:dyDescent="0.2">
      <c r="A167" s="49" t="s">
        <v>95</v>
      </c>
      <c r="B167" s="49">
        <v>76</v>
      </c>
      <c r="C167" s="95">
        <f>B162</f>
        <v>7.75</v>
      </c>
      <c r="D167" s="50">
        <f>B146</f>
        <v>3.1</v>
      </c>
      <c r="E167" s="94">
        <f>2.5*D167*20*B167</f>
        <v>11780</v>
      </c>
      <c r="G167" s="49" t="s">
        <v>95</v>
      </c>
      <c r="H167" s="49">
        <v>76</v>
      </c>
      <c r="I167" s="95">
        <f>B160</f>
        <v>8.4</v>
      </c>
      <c r="J167" s="94">
        <f>J166</f>
        <v>4.2</v>
      </c>
      <c r="K167" s="94">
        <f>2*J167*20*H167</f>
        <v>12768</v>
      </c>
    </row>
    <row r="168" spans="1:11" ht="15.75" x14ac:dyDescent="0.25">
      <c r="A168" s="92" t="s">
        <v>96</v>
      </c>
      <c r="B168" s="92">
        <f>SUM(B166:B167)</f>
        <v>454</v>
      </c>
      <c r="C168" s="88"/>
      <c r="D168" s="93"/>
      <c r="E168" s="93">
        <f>SUM(E166:E167)</f>
        <v>70370</v>
      </c>
      <c r="G168" s="92" t="s">
        <v>96</v>
      </c>
      <c r="H168" s="92">
        <f>SUM(H166:H167)</f>
        <v>454</v>
      </c>
      <c r="I168" s="88"/>
      <c r="J168" s="93"/>
      <c r="K168" s="93">
        <f>SUM(K166:K167)</f>
        <v>76272</v>
      </c>
    </row>
    <row r="169" spans="1:11" ht="15.75" x14ac:dyDescent="0.25">
      <c r="A169" s="49" t="s">
        <v>99</v>
      </c>
      <c r="B169" s="49">
        <v>158</v>
      </c>
      <c r="C169" s="97" t="str">
        <f>E159</f>
        <v>OPÇÃO 3</v>
      </c>
      <c r="D169" s="94">
        <f>B146</f>
        <v>3.1</v>
      </c>
      <c r="E169" s="94">
        <f>D169*2*20*B169</f>
        <v>19592</v>
      </c>
      <c r="G169" s="49" t="s">
        <v>99</v>
      </c>
      <c r="H169" s="49">
        <v>158</v>
      </c>
      <c r="I169" s="97" t="str">
        <f>E159</f>
        <v>OPÇÃO 3</v>
      </c>
      <c r="J169" s="50">
        <f>B146</f>
        <v>3.1</v>
      </c>
      <c r="K169" s="94">
        <f>J169*2*20*H169</f>
        <v>19592</v>
      </c>
    </row>
    <row r="170" spans="1:11" x14ac:dyDescent="0.2">
      <c r="A170" s="49" t="s">
        <v>100</v>
      </c>
      <c r="B170" s="49">
        <v>147</v>
      </c>
      <c r="C170" s="95">
        <f>E160</f>
        <v>6.2</v>
      </c>
      <c r="D170" s="94">
        <f>B146</f>
        <v>3.1</v>
      </c>
      <c r="E170" s="94">
        <f>D170*2*20*B170</f>
        <v>18228</v>
      </c>
      <c r="G170" s="49" t="s">
        <v>100</v>
      </c>
      <c r="H170" s="49">
        <v>147</v>
      </c>
      <c r="I170" s="95">
        <f>E160</f>
        <v>6.2</v>
      </c>
      <c r="J170" s="50">
        <f>B146</f>
        <v>3.1</v>
      </c>
      <c r="K170" s="94">
        <f>J170*2*20*H170</f>
        <v>18228</v>
      </c>
    </row>
    <row r="171" spans="1:11" ht="15.75" x14ac:dyDescent="0.25">
      <c r="A171" s="92" t="s">
        <v>101</v>
      </c>
      <c r="B171" s="92">
        <f>SUM(B169:B170)</f>
        <v>305</v>
      </c>
      <c r="C171" s="49"/>
      <c r="D171" s="93"/>
      <c r="E171" s="93">
        <f>SUM(E169:E170)</f>
        <v>37820</v>
      </c>
      <c r="G171" s="92" t="s">
        <v>101</v>
      </c>
      <c r="H171" s="92">
        <f>SUM(H169:H170)</f>
        <v>305</v>
      </c>
      <c r="I171" s="49"/>
      <c r="J171" s="93"/>
      <c r="K171" s="93">
        <f>SUM(K169:K170)</f>
        <v>37820</v>
      </c>
    </row>
    <row r="173" spans="1:11" ht="15.75" x14ac:dyDescent="0.25">
      <c r="A173" s="205" t="s">
        <v>113</v>
      </c>
      <c r="B173" s="205"/>
      <c r="C173" s="205"/>
      <c r="D173" s="205"/>
      <c r="E173" s="205"/>
    </row>
    <row r="174" spans="1:11" ht="31.5" x14ac:dyDescent="0.2">
      <c r="A174" s="91"/>
      <c r="B174" s="91" t="s">
        <v>97</v>
      </c>
      <c r="C174" s="86" t="s">
        <v>107</v>
      </c>
      <c r="D174" s="91" t="s">
        <v>102</v>
      </c>
      <c r="E174" s="91" t="s">
        <v>103</v>
      </c>
    </row>
    <row r="175" spans="1:11" x14ac:dyDescent="0.2">
      <c r="A175" s="49" t="s">
        <v>98</v>
      </c>
      <c r="B175" s="49">
        <v>378</v>
      </c>
      <c r="C175" s="206">
        <f>D148</f>
        <v>8.4</v>
      </c>
      <c r="D175" s="94">
        <f>3.1+2.2/2</f>
        <v>4.2</v>
      </c>
      <c r="E175" s="94">
        <f>2*D175*20*B175</f>
        <v>63504</v>
      </c>
    </row>
    <row r="176" spans="1:11" x14ac:dyDescent="0.2">
      <c r="A176" s="49" t="s">
        <v>95</v>
      </c>
      <c r="B176" s="49">
        <v>76</v>
      </c>
      <c r="C176" s="207"/>
      <c r="D176" s="94">
        <f>3.1+2.2/2</f>
        <v>4.2</v>
      </c>
      <c r="E176" s="94">
        <f>2*D176*20*B176</f>
        <v>12768</v>
      </c>
    </row>
    <row r="177" spans="1:5" ht="15.75" x14ac:dyDescent="0.25">
      <c r="A177" s="92" t="s">
        <v>96</v>
      </c>
      <c r="B177" s="92">
        <f>SUM(B175:B176)</f>
        <v>454</v>
      </c>
      <c r="C177" s="49"/>
      <c r="D177" s="93"/>
      <c r="E177" s="93">
        <f>SUM(E175:E176)</f>
        <v>76272</v>
      </c>
    </row>
    <row r="178" spans="1:5" x14ac:dyDescent="0.2">
      <c r="A178" s="49" t="s">
        <v>99</v>
      </c>
      <c r="B178" s="49">
        <v>158</v>
      </c>
      <c r="C178" s="206">
        <f>D148</f>
        <v>8.4</v>
      </c>
      <c r="D178" s="94">
        <f>3.1+2.2/2</f>
        <v>4.2</v>
      </c>
      <c r="E178" s="94">
        <f>D178*2*20*B178</f>
        <v>26544</v>
      </c>
    </row>
    <row r="179" spans="1:5" x14ac:dyDescent="0.2">
      <c r="A179" s="49" t="s">
        <v>100</v>
      </c>
      <c r="B179" s="49">
        <v>147</v>
      </c>
      <c r="C179" s="207"/>
      <c r="D179" s="94">
        <f>3.1+2.2/2</f>
        <v>4.2</v>
      </c>
      <c r="E179" s="94">
        <f>D179*2*20*B179</f>
        <v>24696</v>
      </c>
    </row>
    <row r="180" spans="1:5" ht="15.75" x14ac:dyDescent="0.25">
      <c r="A180" s="92" t="s">
        <v>101</v>
      </c>
      <c r="B180" s="92">
        <f>SUM(B178:B179)</f>
        <v>305</v>
      </c>
      <c r="C180" s="49"/>
      <c r="D180" s="93"/>
      <c r="E180" s="93">
        <f>SUM(E178:E179)</f>
        <v>51240</v>
      </c>
    </row>
    <row r="183" spans="1:5" ht="48" customHeight="1" x14ac:dyDescent="0.2">
      <c r="A183" s="208" t="s">
        <v>108</v>
      </c>
      <c r="B183" s="208"/>
      <c r="D183" s="208" t="s">
        <v>109</v>
      </c>
      <c r="E183" s="208"/>
    </row>
    <row r="184" spans="1:5" ht="15.75" x14ac:dyDescent="0.2">
      <c r="A184" s="91"/>
      <c r="B184" s="91" t="s">
        <v>104</v>
      </c>
      <c r="D184" s="91"/>
      <c r="E184" s="91" t="s">
        <v>104</v>
      </c>
    </row>
    <row r="185" spans="1:5" x14ac:dyDescent="0.2">
      <c r="A185" s="49" t="s">
        <v>98</v>
      </c>
      <c r="B185" s="94">
        <f>E175-E166</f>
        <v>4914</v>
      </c>
      <c r="D185" s="49" t="s">
        <v>98</v>
      </c>
      <c r="E185" s="94">
        <f>E175-K166</f>
        <v>0</v>
      </c>
    </row>
    <row r="186" spans="1:5" x14ac:dyDescent="0.2">
      <c r="A186" s="49" t="s">
        <v>95</v>
      </c>
      <c r="B186" s="94">
        <f>E176-E167</f>
        <v>988</v>
      </c>
      <c r="D186" s="49" t="s">
        <v>95</v>
      </c>
      <c r="E186" s="94">
        <f>E176-K167</f>
        <v>0</v>
      </c>
    </row>
    <row r="187" spans="1:5" ht="15.75" x14ac:dyDescent="0.25">
      <c r="A187" s="92" t="s">
        <v>96</v>
      </c>
      <c r="B187" s="93">
        <f>SUM(B185:B186)</f>
        <v>5902</v>
      </c>
      <c r="D187" s="92" t="s">
        <v>96</v>
      </c>
      <c r="E187" s="93">
        <f>SUM(E185:E186)</f>
        <v>0</v>
      </c>
    </row>
    <row r="188" spans="1:5" x14ac:dyDescent="0.2">
      <c r="A188" s="49" t="s">
        <v>99</v>
      </c>
      <c r="B188" s="94">
        <f>E178-E169</f>
        <v>6952</v>
      </c>
      <c r="D188" s="49" t="s">
        <v>99</v>
      </c>
      <c r="E188" s="94">
        <f>E178-K169</f>
        <v>6952</v>
      </c>
    </row>
    <row r="189" spans="1:5" x14ac:dyDescent="0.2">
      <c r="A189" s="49" t="s">
        <v>100</v>
      </c>
      <c r="B189" s="94">
        <f>E179-E170</f>
        <v>6468</v>
      </c>
      <c r="D189" s="49" t="s">
        <v>100</v>
      </c>
      <c r="E189" s="94">
        <f>E179-K170</f>
        <v>6468</v>
      </c>
    </row>
    <row r="190" spans="1:5" ht="15.75" x14ac:dyDescent="0.25">
      <c r="A190" s="92" t="s">
        <v>101</v>
      </c>
      <c r="B190" s="93">
        <f>SUM(B188:B189)</f>
        <v>13420</v>
      </c>
      <c r="D190" s="92" t="s">
        <v>101</v>
      </c>
      <c r="E190" s="93">
        <f>SUM(E188:E189)</f>
        <v>13420</v>
      </c>
    </row>
    <row r="193" spans="1:5" ht="51" customHeight="1" x14ac:dyDescent="0.2">
      <c r="A193" s="208" t="s">
        <v>110</v>
      </c>
      <c r="B193" s="208"/>
      <c r="D193" s="208" t="s">
        <v>111</v>
      </c>
      <c r="E193" s="208"/>
    </row>
    <row r="194" spans="1:5" ht="15.75" x14ac:dyDescent="0.25">
      <c r="A194" s="91"/>
      <c r="B194" s="91" t="s">
        <v>104</v>
      </c>
      <c r="C194" s="4"/>
      <c r="D194" s="91"/>
      <c r="E194" s="91" t="s">
        <v>104</v>
      </c>
    </row>
    <row r="195" spans="1:5" ht="15.75" x14ac:dyDescent="0.25">
      <c r="A195" s="92" t="s">
        <v>106</v>
      </c>
      <c r="B195" s="93">
        <f>E168-D139</f>
        <v>-2652.4950000000099</v>
      </c>
      <c r="D195" s="92" t="s">
        <v>106</v>
      </c>
      <c r="E195" s="93">
        <f>K168-D139</f>
        <v>3249.5049999999901</v>
      </c>
    </row>
    <row r="196" spans="1:5" ht="15.75" x14ac:dyDescent="0.25">
      <c r="A196" s="92" t="s">
        <v>105</v>
      </c>
      <c r="B196" s="93">
        <f>E171-D140</f>
        <v>18093.936666666665</v>
      </c>
      <c r="D196" s="92" t="s">
        <v>105</v>
      </c>
      <c r="E196" s="93">
        <f>K171-D140</f>
        <v>18093.936666666665</v>
      </c>
    </row>
  </sheetData>
  <mergeCells count="16">
    <mergeCell ref="A183:B183"/>
    <mergeCell ref="A193:B193"/>
    <mergeCell ref="A164:E164"/>
    <mergeCell ref="A173:E173"/>
    <mergeCell ref="A1:H2"/>
    <mergeCell ref="A152:F156"/>
    <mergeCell ref="A157:C157"/>
    <mergeCell ref="D157:F157"/>
    <mergeCell ref="A160:A162"/>
    <mergeCell ref="D160:D162"/>
    <mergeCell ref="G164:K164"/>
    <mergeCell ref="D193:E193"/>
    <mergeCell ref="D183:E183"/>
    <mergeCell ref="C175:C176"/>
    <mergeCell ref="C178:C179"/>
    <mergeCell ref="A143:H144"/>
  </mergeCells>
  <pageMargins left="0.511811024" right="0.511811024" top="0.78740157499999996" bottom="0.78740157499999996" header="0.31496062000000002" footer="0.31496062000000002"/>
  <pageSetup paperSize="9" scale="32" orientation="portrait" r:id="rId1"/>
  <rowBreaks count="1" manualBreakCount="1">
    <brk id="1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46"/>
  <sheetViews>
    <sheetView showGridLines="0" view="pageBreakPreview" zoomScaleNormal="100" zoomScaleSheetLayoutView="100" workbookViewId="0">
      <pane ySplit="3" topLeftCell="A4" activePane="bottomLeft" state="frozen"/>
      <selection activeCell="H145" sqref="H145"/>
      <selection pane="bottomLeft" activeCell="H145" sqref="H145"/>
    </sheetView>
  </sheetViews>
  <sheetFormatPr defaultColWidth="9.140625" defaultRowHeight="15" x14ac:dyDescent="0.2"/>
  <cols>
    <col min="1" max="1" width="38" style="1" customWidth="1"/>
    <col min="2" max="2" width="23.140625" style="1" customWidth="1"/>
    <col min="3" max="3" width="18.140625" style="1" customWidth="1"/>
    <col min="4" max="4" width="36.5703125" style="31" customWidth="1"/>
    <col min="5" max="5" width="25.140625" style="31" customWidth="1"/>
    <col min="6" max="6" width="25.42578125" style="31" customWidth="1"/>
    <col min="7" max="7" width="25.28515625" style="1" customWidth="1"/>
    <col min="8" max="8" width="16.42578125" style="1" customWidth="1"/>
    <col min="9" max="9" width="16.140625" style="1" customWidth="1"/>
    <col min="10" max="10" width="22.28515625" style="1" customWidth="1"/>
    <col min="11" max="11" width="17.28515625" style="1" customWidth="1"/>
    <col min="12" max="13" width="15.140625" style="1" bestFit="1" customWidth="1"/>
    <col min="14" max="16384" width="9.140625" style="1"/>
  </cols>
  <sheetData>
    <row r="1" spans="1:11" ht="15" customHeight="1" x14ac:dyDescent="0.2">
      <c r="A1" s="172" t="s">
        <v>131</v>
      </c>
      <c r="B1" s="172"/>
      <c r="C1" s="172"/>
      <c r="D1" s="172"/>
      <c r="E1" s="172"/>
      <c r="F1" s="172"/>
      <c r="G1" s="172"/>
      <c r="H1" s="172"/>
    </row>
    <row r="2" spans="1:11" ht="15" customHeight="1" x14ac:dyDescent="0.2">
      <c r="A2" s="172"/>
      <c r="B2" s="172"/>
      <c r="C2" s="172"/>
      <c r="D2" s="172"/>
      <c r="E2" s="172"/>
      <c r="F2" s="172"/>
      <c r="G2" s="172"/>
      <c r="H2" s="172"/>
    </row>
    <row r="3" spans="1:11" ht="72.75" customHeight="1" x14ac:dyDescent="0.2">
      <c r="A3" s="22" t="s">
        <v>6</v>
      </c>
      <c r="B3" s="22" t="s">
        <v>85</v>
      </c>
      <c r="C3" s="22" t="s">
        <v>56</v>
      </c>
      <c r="D3" s="118" t="s">
        <v>12</v>
      </c>
      <c r="E3" s="118" t="s">
        <v>58</v>
      </c>
      <c r="F3" s="118" t="s">
        <v>57</v>
      </c>
      <c r="G3" s="22" t="s">
        <v>15</v>
      </c>
      <c r="H3" s="22" t="s">
        <v>66</v>
      </c>
    </row>
    <row r="4" spans="1:11" ht="15.75" x14ac:dyDescent="0.2">
      <c r="A4" s="37"/>
      <c r="B4" s="37"/>
      <c r="C4" s="37"/>
      <c r="D4" s="119" t="s">
        <v>3</v>
      </c>
      <c r="E4" s="119"/>
      <c r="F4" s="119"/>
      <c r="G4" s="37"/>
      <c r="H4" s="38"/>
    </row>
    <row r="5" spans="1:11" ht="15.75" x14ac:dyDescent="0.2">
      <c r="A5" s="7" t="s">
        <v>124</v>
      </c>
      <c r="B5" s="5"/>
      <c r="C5" s="5">
        <v>34</v>
      </c>
      <c r="D5" s="29">
        <v>5603</v>
      </c>
      <c r="E5" s="29">
        <v>3170.3</v>
      </c>
      <c r="F5" s="29">
        <v>3671.45</v>
      </c>
      <c r="G5" s="10">
        <v>15</v>
      </c>
      <c r="H5" s="6">
        <f>D5/C5/G5</f>
        <v>10.986274509803922</v>
      </c>
      <c r="J5" s="32"/>
      <c r="K5" s="32"/>
    </row>
    <row r="6" spans="1:11" ht="15.75" x14ac:dyDescent="0.2">
      <c r="A6" s="41" t="s">
        <v>61</v>
      </c>
      <c r="B6" s="42"/>
      <c r="C6" s="42">
        <f>C5</f>
        <v>34</v>
      </c>
      <c r="D6" s="43">
        <f t="shared" ref="D6:F6" si="0">D5</f>
        <v>5603</v>
      </c>
      <c r="E6" s="43">
        <f t="shared" si="0"/>
        <v>3170.3</v>
      </c>
      <c r="F6" s="43">
        <f t="shared" si="0"/>
        <v>3671.45</v>
      </c>
      <c r="G6" s="44">
        <v>15</v>
      </c>
      <c r="H6" s="6">
        <f t="shared" ref="H6:H8" si="1">D6/C6/G6</f>
        <v>10.986274509803922</v>
      </c>
    </row>
    <row r="7" spans="1:11" ht="15.75" x14ac:dyDescent="0.2">
      <c r="A7" s="7" t="s">
        <v>125</v>
      </c>
      <c r="B7" s="5"/>
      <c r="C7" s="5">
        <v>15</v>
      </c>
      <c r="D7" s="29">
        <v>1960.25</v>
      </c>
      <c r="E7" s="29">
        <v>853.9</v>
      </c>
      <c r="F7" s="29">
        <v>967.81</v>
      </c>
      <c r="G7" s="10">
        <v>15</v>
      </c>
      <c r="H7" s="6">
        <f t="shared" si="1"/>
        <v>8.7122222222222216</v>
      </c>
    </row>
    <row r="8" spans="1:11" ht="15.75" x14ac:dyDescent="0.2">
      <c r="A8" s="46" t="s">
        <v>62</v>
      </c>
      <c r="B8" s="42"/>
      <c r="C8" s="42">
        <f>C7</f>
        <v>15</v>
      </c>
      <c r="D8" s="43">
        <f t="shared" ref="D8:F8" si="2">D7</f>
        <v>1960.25</v>
      </c>
      <c r="E8" s="43">
        <f t="shared" si="2"/>
        <v>853.9</v>
      </c>
      <c r="F8" s="43">
        <f t="shared" si="2"/>
        <v>967.81</v>
      </c>
      <c r="G8" s="44">
        <v>15</v>
      </c>
      <c r="H8" s="45">
        <f t="shared" si="1"/>
        <v>8.7122222222222216</v>
      </c>
    </row>
    <row r="9" spans="1:11" ht="15.75" x14ac:dyDescent="0.2">
      <c r="A9" s="36" t="str">
        <f>CONCATENATE("TOTAL ",D4)</f>
        <v>TOTAL JANEIRO</v>
      </c>
      <c r="B9" s="16">
        <f>B6+B8</f>
        <v>0</v>
      </c>
      <c r="C9" s="16">
        <f>C6+C8</f>
        <v>49</v>
      </c>
      <c r="D9" s="30">
        <f>D6+D8</f>
        <v>7563.25</v>
      </c>
      <c r="E9" s="30">
        <f>E6+E8</f>
        <v>4024.2000000000003</v>
      </c>
      <c r="F9" s="30">
        <f>F6+F8</f>
        <v>4639.26</v>
      </c>
      <c r="G9" s="25">
        <v>15</v>
      </c>
      <c r="H9" s="24">
        <f>D9/C9/G9</f>
        <v>10.290136054421769</v>
      </c>
    </row>
    <row r="10" spans="1:11" ht="15.75" x14ac:dyDescent="0.2">
      <c r="A10" s="37"/>
      <c r="B10" s="37"/>
      <c r="C10" s="37"/>
      <c r="D10" s="119" t="s">
        <v>4</v>
      </c>
      <c r="E10" s="119"/>
      <c r="F10" s="119"/>
      <c r="G10" s="37"/>
      <c r="H10" s="38"/>
    </row>
    <row r="11" spans="1:11" ht="15.75" x14ac:dyDescent="0.2">
      <c r="A11" s="7" t="s">
        <v>124</v>
      </c>
      <c r="B11" s="5"/>
      <c r="C11" s="5">
        <v>37</v>
      </c>
      <c r="D11" s="29">
        <v>4296.6000000000004</v>
      </c>
      <c r="E11" s="29">
        <v>2166.4</v>
      </c>
      <c r="F11" s="29">
        <v>2518.9299999999998</v>
      </c>
      <c r="G11" s="10">
        <v>13</v>
      </c>
      <c r="H11" s="6">
        <f>D11/G11/C11</f>
        <v>8.9326403326403323</v>
      </c>
      <c r="I11" s="32"/>
    </row>
    <row r="12" spans="1:11" ht="15.75" x14ac:dyDescent="0.2">
      <c r="A12" s="41" t="s">
        <v>61</v>
      </c>
      <c r="B12" s="42"/>
      <c r="C12" s="42">
        <f>C11</f>
        <v>37</v>
      </c>
      <c r="D12" s="43">
        <f t="shared" ref="D12:F12" si="3">D11</f>
        <v>4296.6000000000004</v>
      </c>
      <c r="E12" s="43">
        <f t="shared" si="3"/>
        <v>2166.4</v>
      </c>
      <c r="F12" s="43">
        <f t="shared" si="3"/>
        <v>2518.9299999999998</v>
      </c>
      <c r="G12" s="44">
        <v>13</v>
      </c>
      <c r="H12" s="6">
        <f t="shared" ref="H12" si="4">D12/C12/G12</f>
        <v>8.9326403326403341</v>
      </c>
    </row>
    <row r="13" spans="1:11" ht="15.75" x14ac:dyDescent="0.2">
      <c r="A13" s="7" t="s">
        <v>125</v>
      </c>
      <c r="B13" s="5"/>
      <c r="C13" s="5">
        <v>14</v>
      </c>
      <c r="D13" s="29">
        <v>1662.7</v>
      </c>
      <c r="E13" s="29">
        <v>608.70000000000005</v>
      </c>
      <c r="F13" s="29">
        <v>690.19</v>
      </c>
      <c r="G13" s="10">
        <v>13</v>
      </c>
      <c r="H13" s="6">
        <f t="shared" ref="H13" si="5">D13/G13/C13</f>
        <v>9.1357142857142861</v>
      </c>
    </row>
    <row r="14" spans="1:11" ht="15.75" x14ac:dyDescent="0.2">
      <c r="A14" s="46" t="s">
        <v>62</v>
      </c>
      <c r="B14" s="42"/>
      <c r="C14" s="42">
        <f>C13</f>
        <v>14</v>
      </c>
      <c r="D14" s="43">
        <f t="shared" ref="D14:F14" si="6">D13</f>
        <v>1662.7</v>
      </c>
      <c r="E14" s="43">
        <f t="shared" si="6"/>
        <v>608.70000000000005</v>
      </c>
      <c r="F14" s="43">
        <f t="shared" si="6"/>
        <v>690.19</v>
      </c>
      <c r="G14" s="44">
        <v>13</v>
      </c>
      <c r="H14" s="45">
        <f t="shared" ref="H14" si="7">D14/C14/G14</f>
        <v>9.1357142857142861</v>
      </c>
    </row>
    <row r="15" spans="1:11" ht="15.75" x14ac:dyDescent="0.2">
      <c r="A15" s="36" t="str">
        <f>CONCATENATE("TOTAL ",D10)</f>
        <v>TOTAL FEVEREIRO</v>
      </c>
      <c r="B15" s="16">
        <f>B12+B14</f>
        <v>0</v>
      </c>
      <c r="C15" s="16">
        <f>C12+C14</f>
        <v>51</v>
      </c>
      <c r="D15" s="30">
        <f>D12+D14</f>
        <v>5959.3</v>
      </c>
      <c r="E15" s="30">
        <f>E12+E14</f>
        <v>2775.1000000000004</v>
      </c>
      <c r="F15" s="30">
        <f>F12+F14</f>
        <v>3209.12</v>
      </c>
      <c r="G15" s="25">
        <v>13</v>
      </c>
      <c r="H15" s="24">
        <f>D15/G15/C15</f>
        <v>8.9883861236802414</v>
      </c>
    </row>
    <row r="16" spans="1:11" ht="15.75" x14ac:dyDescent="0.2">
      <c r="A16" s="37"/>
      <c r="B16" s="37"/>
      <c r="C16" s="37"/>
      <c r="D16" s="119" t="s">
        <v>5</v>
      </c>
      <c r="E16" s="119"/>
      <c r="F16" s="119"/>
      <c r="G16" s="37"/>
      <c r="H16" s="38"/>
    </row>
    <row r="17" spans="1:8" ht="15.75" x14ac:dyDescent="0.2">
      <c r="A17" s="7" t="s">
        <v>124</v>
      </c>
      <c r="B17" s="5"/>
      <c r="C17" s="5">
        <v>33</v>
      </c>
      <c r="D17" s="29">
        <v>4635.8</v>
      </c>
      <c r="E17" s="29">
        <v>2574.1</v>
      </c>
      <c r="F17" s="29">
        <v>2992.98</v>
      </c>
      <c r="G17" s="10">
        <v>13</v>
      </c>
      <c r="H17" s="6">
        <f>(D17/C17)/G17</f>
        <v>10.806060606060608</v>
      </c>
    </row>
    <row r="18" spans="1:8" ht="15.75" x14ac:dyDescent="0.2">
      <c r="A18" s="41" t="s">
        <v>61</v>
      </c>
      <c r="B18" s="42"/>
      <c r="C18" s="42">
        <f>C17</f>
        <v>33</v>
      </c>
      <c r="D18" s="43">
        <f t="shared" ref="D18:F18" si="8">D17</f>
        <v>4635.8</v>
      </c>
      <c r="E18" s="43">
        <f t="shared" si="8"/>
        <v>2574.1</v>
      </c>
      <c r="F18" s="43">
        <f t="shared" si="8"/>
        <v>2992.98</v>
      </c>
      <c r="G18" s="44">
        <v>13</v>
      </c>
      <c r="H18" s="6">
        <f t="shared" ref="H18" si="9">D18/C18/G18</f>
        <v>10.806060606060608</v>
      </c>
    </row>
    <row r="19" spans="1:8" ht="15.75" x14ac:dyDescent="0.2">
      <c r="A19" s="7" t="s">
        <v>126</v>
      </c>
      <c r="B19" s="5"/>
      <c r="C19" s="5">
        <v>16</v>
      </c>
      <c r="D19" s="29">
        <v>2235.4</v>
      </c>
      <c r="E19" s="29">
        <v>1042</v>
      </c>
      <c r="F19" s="29">
        <v>1179.97</v>
      </c>
      <c r="G19" s="10">
        <v>13</v>
      </c>
      <c r="H19" s="6">
        <f t="shared" ref="H19" si="10">(D19/C19)/G19</f>
        <v>10.747115384615386</v>
      </c>
    </row>
    <row r="20" spans="1:8" ht="15.75" x14ac:dyDescent="0.2">
      <c r="A20" s="46" t="s">
        <v>62</v>
      </c>
      <c r="B20" s="42"/>
      <c r="C20" s="42">
        <f>C19</f>
        <v>16</v>
      </c>
      <c r="D20" s="43">
        <f t="shared" ref="D20:F20" si="11">D19</f>
        <v>2235.4</v>
      </c>
      <c r="E20" s="43">
        <f t="shared" si="11"/>
        <v>1042</v>
      </c>
      <c r="F20" s="43">
        <f t="shared" si="11"/>
        <v>1179.97</v>
      </c>
      <c r="G20" s="44">
        <v>13</v>
      </c>
      <c r="H20" s="45">
        <f>D20/C20/G20</f>
        <v>10.747115384615386</v>
      </c>
    </row>
    <row r="21" spans="1:8" ht="15.75" x14ac:dyDescent="0.2">
      <c r="A21" s="36" t="str">
        <f>CONCATENATE("TOTAL ",D16)</f>
        <v>TOTAL MARÇO</v>
      </c>
      <c r="B21" s="16">
        <f>B18+B20</f>
        <v>0</v>
      </c>
      <c r="C21" s="16">
        <f>C18+C20</f>
        <v>49</v>
      </c>
      <c r="D21" s="30">
        <f>D18+D20</f>
        <v>6871.2000000000007</v>
      </c>
      <c r="E21" s="30">
        <f>E18+E20</f>
        <v>3616.1</v>
      </c>
      <c r="F21" s="30">
        <f>F18+F20</f>
        <v>4172.95</v>
      </c>
      <c r="G21" s="25">
        <v>13</v>
      </c>
      <c r="H21" s="24">
        <f>(D21/C21)/G21</f>
        <v>10.786813186813189</v>
      </c>
    </row>
    <row r="22" spans="1:8" ht="15.75" x14ac:dyDescent="0.2">
      <c r="A22" s="37"/>
      <c r="B22" s="37"/>
      <c r="C22" s="37"/>
      <c r="D22" s="119" t="s">
        <v>16</v>
      </c>
      <c r="E22" s="119"/>
      <c r="F22" s="119"/>
      <c r="G22" s="37"/>
      <c r="H22" s="38"/>
    </row>
    <row r="23" spans="1:8" ht="15.75" x14ac:dyDescent="0.2">
      <c r="A23" s="7" t="s">
        <v>124</v>
      </c>
      <c r="B23" s="5"/>
      <c r="C23" s="5">
        <v>31</v>
      </c>
      <c r="D23" s="29">
        <v>4531.8500000000004</v>
      </c>
      <c r="E23" s="29">
        <v>2036.38</v>
      </c>
      <c r="F23" s="29">
        <v>2367.7600000000002</v>
      </c>
      <c r="G23" s="10">
        <v>14</v>
      </c>
      <c r="H23" s="6">
        <f>(D23/C23)/G23</f>
        <v>10.442050691244239</v>
      </c>
    </row>
    <row r="24" spans="1:8" ht="15.75" x14ac:dyDescent="0.2">
      <c r="A24" s="41" t="s">
        <v>61</v>
      </c>
      <c r="B24" s="42"/>
      <c r="C24" s="42">
        <f>C23</f>
        <v>31</v>
      </c>
      <c r="D24" s="43">
        <f t="shared" ref="D24:F24" si="12">D23</f>
        <v>4531.8500000000004</v>
      </c>
      <c r="E24" s="43">
        <f t="shared" si="12"/>
        <v>2036.38</v>
      </c>
      <c r="F24" s="43">
        <f t="shared" si="12"/>
        <v>2367.7600000000002</v>
      </c>
      <c r="G24" s="44">
        <v>14</v>
      </c>
      <c r="H24" s="6">
        <f t="shared" ref="H24" si="13">D24/C24/G24</f>
        <v>10.442050691244239</v>
      </c>
    </row>
    <row r="25" spans="1:8" ht="15.75" x14ac:dyDescent="0.2">
      <c r="A25" s="7" t="s">
        <v>126</v>
      </c>
      <c r="B25" s="5"/>
      <c r="C25" s="5">
        <v>15</v>
      </c>
      <c r="D25" s="29">
        <v>2520.61</v>
      </c>
      <c r="E25" s="29">
        <v>1266.3599999999999</v>
      </c>
      <c r="F25" s="29">
        <v>1435.2</v>
      </c>
      <c r="G25" s="10">
        <v>14</v>
      </c>
      <c r="H25" s="6">
        <f t="shared" ref="H25" si="14">(D25/C25)/G25</f>
        <v>12.002904761904762</v>
      </c>
    </row>
    <row r="26" spans="1:8" ht="15.75" x14ac:dyDescent="0.2">
      <c r="A26" s="46" t="s">
        <v>62</v>
      </c>
      <c r="B26" s="42"/>
      <c r="C26" s="42">
        <f>C25</f>
        <v>15</v>
      </c>
      <c r="D26" s="43">
        <f t="shared" ref="D26:F26" si="15">D25</f>
        <v>2520.61</v>
      </c>
      <c r="E26" s="43">
        <f t="shared" si="15"/>
        <v>1266.3599999999999</v>
      </c>
      <c r="F26" s="43">
        <f t="shared" si="15"/>
        <v>1435.2</v>
      </c>
      <c r="G26" s="44">
        <v>14</v>
      </c>
      <c r="H26" s="45">
        <f>D26/C26/G26</f>
        <v>12.002904761904762</v>
      </c>
    </row>
    <row r="27" spans="1:8" ht="15.75" x14ac:dyDescent="0.2">
      <c r="A27" s="36" t="str">
        <f>CONCATENATE("TOTAL ",D22)</f>
        <v>TOTAL ABRIL</v>
      </c>
      <c r="B27" s="16">
        <f>B24+B26</f>
        <v>0</v>
      </c>
      <c r="C27" s="16">
        <f>C24+C26</f>
        <v>46</v>
      </c>
      <c r="D27" s="30">
        <f>D24+D26</f>
        <v>7052.4600000000009</v>
      </c>
      <c r="E27" s="30">
        <f>E24+E26</f>
        <v>3302.74</v>
      </c>
      <c r="F27" s="30">
        <f>F24+F26</f>
        <v>3802.96</v>
      </c>
      <c r="G27" s="25">
        <v>14</v>
      </c>
      <c r="H27" s="24">
        <f>(D27/C27)/G27</f>
        <v>10.951024844720498</v>
      </c>
    </row>
    <row r="28" spans="1:8" ht="15.75" x14ac:dyDescent="0.2">
      <c r="A28" s="37"/>
      <c r="B28" s="37"/>
      <c r="C28" s="37"/>
      <c r="D28" s="119" t="s">
        <v>48</v>
      </c>
      <c r="E28" s="119"/>
      <c r="F28" s="119"/>
      <c r="G28" s="37"/>
      <c r="H28" s="38"/>
    </row>
    <row r="29" spans="1:8" ht="15.75" x14ac:dyDescent="0.2">
      <c r="A29" s="7" t="s">
        <v>124</v>
      </c>
      <c r="B29" s="5"/>
      <c r="C29" s="5">
        <v>35</v>
      </c>
      <c r="D29" s="29">
        <v>6374.8</v>
      </c>
      <c r="E29" s="29">
        <v>3730.94</v>
      </c>
      <c r="F29" s="29">
        <v>4338.07</v>
      </c>
      <c r="G29" s="10">
        <v>14</v>
      </c>
      <c r="H29" s="6">
        <f>(D29/C29)/G29</f>
        <v>13.009795918367347</v>
      </c>
    </row>
    <row r="30" spans="1:8" ht="15.75" x14ac:dyDescent="0.2">
      <c r="A30" s="41" t="s">
        <v>61</v>
      </c>
      <c r="B30" s="42"/>
      <c r="C30" s="42">
        <f>C29</f>
        <v>35</v>
      </c>
      <c r="D30" s="43">
        <f t="shared" ref="D30:F30" si="16">D29</f>
        <v>6374.8</v>
      </c>
      <c r="E30" s="43">
        <f t="shared" si="16"/>
        <v>3730.94</v>
      </c>
      <c r="F30" s="43">
        <f t="shared" si="16"/>
        <v>4338.07</v>
      </c>
      <c r="G30" s="44">
        <v>14</v>
      </c>
      <c r="H30" s="6">
        <f t="shared" ref="H30" si="17">D30/C30/G30</f>
        <v>13.009795918367347</v>
      </c>
    </row>
    <row r="31" spans="1:8" ht="15.75" x14ac:dyDescent="0.2">
      <c r="A31" s="7" t="s">
        <v>126</v>
      </c>
      <c r="B31" s="5"/>
      <c r="C31" s="5">
        <v>15</v>
      </c>
      <c r="D31" s="29">
        <v>2394</v>
      </c>
      <c r="E31" s="29">
        <v>1211.93</v>
      </c>
      <c r="F31" s="29">
        <v>1372.18</v>
      </c>
      <c r="G31" s="10">
        <v>14</v>
      </c>
      <c r="H31" s="6">
        <f t="shared" ref="H31" si="18">(D31/C31)/G31</f>
        <v>11.4</v>
      </c>
    </row>
    <row r="32" spans="1:8" ht="15.75" x14ac:dyDescent="0.2">
      <c r="A32" s="46" t="s">
        <v>62</v>
      </c>
      <c r="B32" s="42"/>
      <c r="C32" s="42">
        <f>C31</f>
        <v>15</v>
      </c>
      <c r="D32" s="43">
        <f t="shared" ref="D32:F32" si="19">D31</f>
        <v>2394</v>
      </c>
      <c r="E32" s="43">
        <f t="shared" si="19"/>
        <v>1211.93</v>
      </c>
      <c r="F32" s="43">
        <f t="shared" si="19"/>
        <v>1372.18</v>
      </c>
      <c r="G32" s="44">
        <v>14</v>
      </c>
      <c r="H32" s="45">
        <f>D32/C32/G32</f>
        <v>11.4</v>
      </c>
    </row>
    <row r="33" spans="1:9" ht="15.75" x14ac:dyDescent="0.2">
      <c r="A33" s="36" t="str">
        <f>CONCATENATE("TOTAL ",D28)</f>
        <v>TOTAL MAIO</v>
      </c>
      <c r="B33" s="16">
        <f>B30+B32</f>
        <v>0</v>
      </c>
      <c r="C33" s="16">
        <f>C30+C32</f>
        <v>50</v>
      </c>
      <c r="D33" s="30">
        <f>D30+D32</f>
        <v>8768.7999999999993</v>
      </c>
      <c r="E33" s="30">
        <f>E30+E32</f>
        <v>4942.87</v>
      </c>
      <c r="F33" s="30">
        <f>F30+F32</f>
        <v>5710.25</v>
      </c>
      <c r="G33" s="25">
        <v>14</v>
      </c>
      <c r="H33" s="24">
        <f>(D33/G33)/C33</f>
        <v>12.526857142857141</v>
      </c>
    </row>
    <row r="34" spans="1:9" ht="15.75" x14ac:dyDescent="0.2">
      <c r="A34" s="37"/>
      <c r="B34" s="37"/>
      <c r="C34" s="37"/>
      <c r="D34" s="119" t="s">
        <v>53</v>
      </c>
      <c r="E34" s="119"/>
      <c r="F34" s="119"/>
      <c r="G34" s="37"/>
      <c r="H34" s="38"/>
    </row>
    <row r="35" spans="1:9" ht="15.75" x14ac:dyDescent="0.2">
      <c r="A35" s="7" t="s">
        <v>124</v>
      </c>
      <c r="B35" s="5"/>
      <c r="C35" s="5">
        <v>37</v>
      </c>
      <c r="D35" s="29">
        <v>5655.7</v>
      </c>
      <c r="E35" s="29">
        <v>3044.31</v>
      </c>
      <c r="F35" s="29">
        <v>3539.7</v>
      </c>
      <c r="G35" s="10">
        <v>14</v>
      </c>
      <c r="H35" s="6">
        <f>(D35/C35)/G35</f>
        <v>10.918339768339766</v>
      </c>
    </row>
    <row r="36" spans="1:9" ht="15.75" x14ac:dyDescent="0.2">
      <c r="A36" s="41" t="s">
        <v>61</v>
      </c>
      <c r="B36" s="42"/>
      <c r="C36" s="42">
        <f>C35</f>
        <v>37</v>
      </c>
      <c r="D36" s="43">
        <f>SUM(D35:D35)</f>
        <v>5655.7</v>
      </c>
      <c r="E36" s="43">
        <f>SUM(E35:E35)</f>
        <v>3044.31</v>
      </c>
      <c r="F36" s="43">
        <f>SUM(F35:F35)</f>
        <v>3539.7</v>
      </c>
      <c r="G36" s="44">
        <v>14</v>
      </c>
      <c r="H36" s="6">
        <f t="shared" ref="H36" si="20">D36/C36/G36</f>
        <v>10.918339768339766</v>
      </c>
    </row>
    <row r="37" spans="1:9" ht="15.75" x14ac:dyDescent="0.2">
      <c r="A37" s="7" t="s">
        <v>126</v>
      </c>
      <c r="B37" s="5"/>
      <c r="C37" s="5">
        <v>14</v>
      </c>
      <c r="D37" s="29">
        <v>2042.6</v>
      </c>
      <c r="E37" s="29">
        <v>950.77</v>
      </c>
      <c r="F37" s="29">
        <v>1084.1600000000001</v>
      </c>
      <c r="G37" s="10">
        <v>14</v>
      </c>
      <c r="H37" s="6">
        <f t="shared" ref="H37" si="21">(D37/C37)/G37</f>
        <v>10.421428571428573</v>
      </c>
    </row>
    <row r="38" spans="1:9" ht="15.75" x14ac:dyDescent="0.2">
      <c r="A38" s="46" t="s">
        <v>62</v>
      </c>
      <c r="B38" s="42"/>
      <c r="C38" s="42">
        <f>C37</f>
        <v>14</v>
      </c>
      <c r="D38" s="43">
        <f>SUM(D37:D37)</f>
        <v>2042.6</v>
      </c>
      <c r="E38" s="43">
        <f>SUM(E37:E37)</f>
        <v>950.77</v>
      </c>
      <c r="F38" s="43">
        <f>SUM(F37:F37)</f>
        <v>1084.1600000000001</v>
      </c>
      <c r="G38" s="44">
        <v>14</v>
      </c>
      <c r="H38" s="45">
        <f>D38/C38/G38</f>
        <v>10.421428571428573</v>
      </c>
    </row>
    <row r="39" spans="1:9" ht="15.75" x14ac:dyDescent="0.2">
      <c r="A39" s="36" t="str">
        <f>CONCATENATE("TOTAL ",D34)</f>
        <v>TOTAL JUNHO</v>
      </c>
      <c r="B39" s="16">
        <f>B36+B38</f>
        <v>0</v>
      </c>
      <c r="C39" s="16">
        <f>C36+C38</f>
        <v>51</v>
      </c>
      <c r="D39" s="30">
        <f>D36+D38</f>
        <v>7698.2999999999993</v>
      </c>
      <c r="E39" s="30">
        <f>E36+E38</f>
        <v>3995.08</v>
      </c>
      <c r="F39" s="30">
        <f>F36+F38</f>
        <v>4623.8599999999997</v>
      </c>
      <c r="G39" s="25">
        <v>14</v>
      </c>
      <c r="H39" s="24">
        <f>(D39/G39)/C39</f>
        <v>10.781932773109242</v>
      </c>
    </row>
    <row r="40" spans="1:9" ht="15.75" x14ac:dyDescent="0.2">
      <c r="A40" s="37"/>
      <c r="B40" s="37"/>
      <c r="C40" s="37"/>
      <c r="D40" s="119" t="s">
        <v>49</v>
      </c>
      <c r="E40" s="119"/>
      <c r="F40" s="119"/>
      <c r="G40" s="37"/>
      <c r="H40" s="38"/>
    </row>
    <row r="41" spans="1:9" ht="15.75" x14ac:dyDescent="0.2">
      <c r="A41" s="7" t="s">
        <v>124</v>
      </c>
      <c r="B41" s="5"/>
      <c r="C41" s="5">
        <v>36</v>
      </c>
      <c r="D41" s="29">
        <v>6361.33</v>
      </c>
      <c r="E41" s="29">
        <v>3497.9</v>
      </c>
      <c r="F41" s="29">
        <v>4067.11</v>
      </c>
      <c r="G41" s="10">
        <v>13</v>
      </c>
      <c r="H41" s="6">
        <f t="shared" ref="H41:H43" si="22">(D41/C41)/G41</f>
        <v>13.592585470085471</v>
      </c>
    </row>
    <row r="42" spans="1:9" ht="15.75" x14ac:dyDescent="0.2">
      <c r="A42" s="41" t="s">
        <v>61</v>
      </c>
      <c r="B42" s="42"/>
      <c r="C42" s="42">
        <f>C41</f>
        <v>36</v>
      </c>
      <c r="D42" s="43">
        <f>SUM(D41:D41)</f>
        <v>6361.33</v>
      </c>
      <c r="E42" s="43">
        <f>SUM(E41:E41)</f>
        <v>3497.9</v>
      </c>
      <c r="F42" s="43">
        <f>SUM(F41:F41)</f>
        <v>4067.11</v>
      </c>
      <c r="G42" s="44">
        <v>13</v>
      </c>
      <c r="H42" s="6">
        <f t="shared" ref="H42" si="23">D42/C42/G42</f>
        <v>13.592585470085471</v>
      </c>
    </row>
    <row r="43" spans="1:9" ht="15.75" x14ac:dyDescent="0.2">
      <c r="A43" s="7" t="s">
        <v>126</v>
      </c>
      <c r="B43" s="5"/>
      <c r="C43" s="5">
        <v>15</v>
      </c>
      <c r="D43" s="29">
        <v>2004.1</v>
      </c>
      <c r="E43" s="29">
        <v>882.19</v>
      </c>
      <c r="F43" s="29">
        <v>1189.83</v>
      </c>
      <c r="G43" s="10">
        <v>13</v>
      </c>
      <c r="H43" s="6">
        <f t="shared" si="22"/>
        <v>10.277435897435897</v>
      </c>
    </row>
    <row r="44" spans="1:9" ht="15.75" x14ac:dyDescent="0.2">
      <c r="A44" s="46" t="s">
        <v>62</v>
      </c>
      <c r="B44" s="42"/>
      <c r="C44" s="42">
        <f>C43</f>
        <v>15</v>
      </c>
      <c r="D44" s="43">
        <f>SUM(D43:D43)</f>
        <v>2004.1</v>
      </c>
      <c r="E44" s="43">
        <f>SUM(E43:E43)</f>
        <v>882.19</v>
      </c>
      <c r="F44" s="43">
        <f>SUM(F43:F43)</f>
        <v>1189.83</v>
      </c>
      <c r="G44" s="44">
        <v>13</v>
      </c>
      <c r="H44" s="45">
        <f>D44/C44/G44</f>
        <v>10.277435897435897</v>
      </c>
    </row>
    <row r="45" spans="1:9" ht="15.75" x14ac:dyDescent="0.2">
      <c r="A45" s="36" t="str">
        <f>CONCATENATE("TOTAL ",D40)</f>
        <v>TOTAL JULHO</v>
      </c>
      <c r="B45" s="16">
        <f>B42+B44</f>
        <v>0</v>
      </c>
      <c r="C45" s="16">
        <f>C42+C44</f>
        <v>51</v>
      </c>
      <c r="D45" s="30">
        <f>D42+D44</f>
        <v>8365.43</v>
      </c>
      <c r="E45" s="30">
        <f>E42+E44</f>
        <v>4380.09</v>
      </c>
      <c r="F45" s="30">
        <f>F42+F44</f>
        <v>5256.9400000000005</v>
      </c>
      <c r="G45" s="25">
        <v>13</v>
      </c>
      <c r="H45" s="24">
        <f>(D45/G45)/C45</f>
        <v>12.617541478129713</v>
      </c>
    </row>
    <row r="46" spans="1:9" ht="15.75" customHeight="1" x14ac:dyDescent="0.2">
      <c r="A46" s="37"/>
      <c r="B46" s="37"/>
      <c r="C46" s="37"/>
      <c r="D46" s="119" t="s">
        <v>50</v>
      </c>
      <c r="E46" s="119"/>
      <c r="F46" s="119"/>
      <c r="G46" s="37"/>
      <c r="H46" s="38"/>
      <c r="I46" s="11"/>
    </row>
    <row r="47" spans="1:9" ht="15.75" customHeight="1" x14ac:dyDescent="0.2">
      <c r="A47" s="7" t="s">
        <v>124</v>
      </c>
      <c r="B47" s="5"/>
      <c r="C47" s="5">
        <v>36</v>
      </c>
      <c r="D47" s="29">
        <v>6198.3</v>
      </c>
      <c r="E47" s="29">
        <v>3656.47</v>
      </c>
      <c r="F47" s="29">
        <v>4251.4799999999996</v>
      </c>
      <c r="G47" s="10">
        <v>13</v>
      </c>
      <c r="H47" s="6">
        <f t="shared" ref="H47:H49" si="24">(D47/C47)/G47</f>
        <v>13.24423076923077</v>
      </c>
    </row>
    <row r="48" spans="1:9" ht="15.75" x14ac:dyDescent="0.2">
      <c r="A48" s="41" t="s">
        <v>61</v>
      </c>
      <c r="B48" s="42"/>
      <c r="C48" s="42">
        <f>C47</f>
        <v>36</v>
      </c>
      <c r="D48" s="43">
        <f>SUM(D47:D47)</f>
        <v>6198.3</v>
      </c>
      <c r="E48" s="43">
        <f>SUM(E47:E47)</f>
        <v>3656.47</v>
      </c>
      <c r="F48" s="43">
        <f>SUM(F47:F47)</f>
        <v>4251.4799999999996</v>
      </c>
      <c r="G48" s="44">
        <v>13</v>
      </c>
      <c r="H48" s="6">
        <f t="shared" ref="H48" si="25">D48/C48/G48</f>
        <v>13.24423076923077</v>
      </c>
    </row>
    <row r="49" spans="1:8" ht="15" customHeight="1" x14ac:dyDescent="0.2">
      <c r="A49" s="7" t="s">
        <v>126</v>
      </c>
      <c r="B49" s="5"/>
      <c r="C49" s="5">
        <v>15</v>
      </c>
      <c r="D49" s="29">
        <v>2091.8000000000002</v>
      </c>
      <c r="E49" s="29">
        <v>942.82</v>
      </c>
      <c r="F49" s="29">
        <v>1068.3499999999999</v>
      </c>
      <c r="G49" s="10">
        <v>13</v>
      </c>
      <c r="H49" s="6">
        <f t="shared" si="24"/>
        <v>10.727179487179487</v>
      </c>
    </row>
    <row r="50" spans="1:8" ht="15.75" x14ac:dyDescent="0.2">
      <c r="A50" s="46" t="s">
        <v>62</v>
      </c>
      <c r="B50" s="42"/>
      <c r="C50" s="42">
        <f>C49</f>
        <v>15</v>
      </c>
      <c r="D50" s="43">
        <f>SUM(D49:D49)</f>
        <v>2091.8000000000002</v>
      </c>
      <c r="E50" s="43">
        <f>SUM(E49:E49)</f>
        <v>942.82</v>
      </c>
      <c r="F50" s="43">
        <f>SUM(F49:F49)</f>
        <v>1068.3499999999999</v>
      </c>
      <c r="G50" s="44">
        <v>13</v>
      </c>
      <c r="H50" s="45">
        <f>D50/C50/G50</f>
        <v>10.727179487179487</v>
      </c>
    </row>
    <row r="51" spans="1:8" ht="15.75" x14ac:dyDescent="0.2">
      <c r="A51" s="36" t="str">
        <f>CONCATENATE("TOTAL ",D46)</f>
        <v>TOTAL AGOSTO</v>
      </c>
      <c r="B51" s="16">
        <f>B48+B50</f>
        <v>0</v>
      </c>
      <c r="C51" s="16">
        <f>C48+C50</f>
        <v>51</v>
      </c>
      <c r="D51" s="30">
        <f>D48+D50</f>
        <v>8290.1</v>
      </c>
      <c r="E51" s="30">
        <f>E48+E50</f>
        <v>4599.29</v>
      </c>
      <c r="F51" s="30">
        <f>F48+F50</f>
        <v>5319.83</v>
      </c>
      <c r="G51" s="25">
        <v>13</v>
      </c>
      <c r="H51" s="24">
        <f>(D51/G51)/C51</f>
        <v>12.503921568627453</v>
      </c>
    </row>
    <row r="52" spans="1:8" ht="15.75" x14ac:dyDescent="0.2">
      <c r="A52" s="37"/>
      <c r="B52" s="37"/>
      <c r="C52" s="37"/>
      <c r="D52" s="119" t="s">
        <v>51</v>
      </c>
      <c r="E52" s="119"/>
      <c r="F52" s="119"/>
      <c r="G52" s="37"/>
      <c r="H52" s="38"/>
    </row>
    <row r="53" spans="1:8" ht="15.75" x14ac:dyDescent="0.2">
      <c r="A53" s="7" t="s">
        <v>124</v>
      </c>
      <c r="B53" s="5"/>
      <c r="C53" s="5"/>
      <c r="D53" s="29"/>
      <c r="E53" s="29"/>
      <c r="F53" s="29"/>
      <c r="G53" s="10"/>
      <c r="H53" s="6" t="e">
        <f t="shared" ref="H53:H55" si="26">(D53/C53)/G53</f>
        <v>#DIV/0!</v>
      </c>
    </row>
    <row r="54" spans="1:8" ht="15.75" x14ac:dyDescent="0.2">
      <c r="A54" s="41" t="s">
        <v>61</v>
      </c>
      <c r="B54" s="42"/>
      <c r="C54" s="42">
        <f>SUM(C53:C53)</f>
        <v>0</v>
      </c>
      <c r="D54" s="43">
        <f>SUM(D53:D53)</f>
        <v>0</v>
      </c>
      <c r="E54" s="43">
        <f>SUM(E53:E53)</f>
        <v>0</v>
      </c>
      <c r="F54" s="43">
        <f>SUM(F53:F53)</f>
        <v>0</v>
      </c>
      <c r="G54" s="44"/>
      <c r="H54" s="6" t="e">
        <f t="shared" ref="H54" si="27">D54/C54/G54</f>
        <v>#DIV/0!</v>
      </c>
    </row>
    <row r="55" spans="1:8" ht="15" customHeight="1" x14ac:dyDescent="0.2">
      <c r="A55" s="7" t="s">
        <v>126</v>
      </c>
      <c r="B55" s="5"/>
      <c r="C55" s="5"/>
      <c r="D55" s="29"/>
      <c r="E55" s="29"/>
      <c r="F55" s="29"/>
      <c r="G55" s="10"/>
      <c r="H55" s="6" t="e">
        <f t="shared" si="26"/>
        <v>#DIV/0!</v>
      </c>
    </row>
    <row r="56" spans="1:8" ht="15.75" x14ac:dyDescent="0.2">
      <c r="A56" s="46" t="s">
        <v>62</v>
      </c>
      <c r="B56" s="42"/>
      <c r="C56" s="42">
        <f>SUM(C55:C55)</f>
        <v>0</v>
      </c>
      <c r="D56" s="43">
        <f>SUM(D55:D55)</f>
        <v>0</v>
      </c>
      <c r="E56" s="43">
        <f>SUM(E55:E55)</f>
        <v>0</v>
      </c>
      <c r="F56" s="43">
        <f>SUM(F55:F55)</f>
        <v>0</v>
      </c>
      <c r="G56" s="44"/>
      <c r="H56" s="45" t="e">
        <f>D56/C56/G56</f>
        <v>#DIV/0!</v>
      </c>
    </row>
    <row r="57" spans="1:8" ht="15.75" x14ac:dyDescent="0.2">
      <c r="A57" s="36" t="str">
        <f>CONCATENATE("TOTAL ",D52)</f>
        <v>TOTAL SETEMBRO</v>
      </c>
      <c r="B57" s="16">
        <f>B54+B56</f>
        <v>0</v>
      </c>
      <c r="C57" s="16">
        <f>C54+C56</f>
        <v>0</v>
      </c>
      <c r="D57" s="30">
        <f>D54+D56</f>
        <v>0</v>
      </c>
      <c r="E57" s="30">
        <f>E54+E56</f>
        <v>0</v>
      </c>
      <c r="F57" s="30">
        <f>F54+F56</f>
        <v>0</v>
      </c>
      <c r="G57" s="25"/>
      <c r="H57" s="24" t="e">
        <f>(D57/G57)/C57</f>
        <v>#DIV/0!</v>
      </c>
    </row>
    <row r="58" spans="1:8" ht="15.75" x14ac:dyDescent="0.2">
      <c r="A58" s="37"/>
      <c r="B58" s="37"/>
      <c r="C58" s="37"/>
      <c r="D58" s="119" t="s">
        <v>52</v>
      </c>
      <c r="E58" s="119"/>
      <c r="F58" s="119"/>
      <c r="G58" s="37"/>
      <c r="H58" s="38"/>
    </row>
    <row r="59" spans="1:8" ht="15.75" x14ac:dyDescent="0.2">
      <c r="A59" s="7" t="s">
        <v>124</v>
      </c>
      <c r="B59" s="5"/>
      <c r="C59" s="5"/>
      <c r="D59" s="29"/>
      <c r="E59" s="29"/>
      <c r="F59" s="29"/>
      <c r="G59" s="10"/>
      <c r="H59" s="6" t="e">
        <f t="shared" ref="H59:H61" si="28">(D59/C59)/G59</f>
        <v>#DIV/0!</v>
      </c>
    </row>
    <row r="60" spans="1:8" ht="15.75" x14ac:dyDescent="0.2">
      <c r="A60" s="41" t="s">
        <v>61</v>
      </c>
      <c r="B60" s="42"/>
      <c r="C60" s="42">
        <f>SUM(C59:C59)</f>
        <v>0</v>
      </c>
      <c r="D60" s="43">
        <f>SUM(D59:D59)</f>
        <v>0</v>
      </c>
      <c r="E60" s="43">
        <f>SUM(E59:E59)</f>
        <v>0</v>
      </c>
      <c r="F60" s="43">
        <f>SUM(F59:F59)</f>
        <v>0</v>
      </c>
      <c r="G60" s="44"/>
      <c r="H60" s="6" t="e">
        <f>D60/C60/G60</f>
        <v>#DIV/0!</v>
      </c>
    </row>
    <row r="61" spans="1:8" ht="15.75" x14ac:dyDescent="0.2">
      <c r="A61" s="7" t="s">
        <v>126</v>
      </c>
      <c r="B61" s="5"/>
      <c r="C61" s="5"/>
      <c r="D61" s="29"/>
      <c r="E61" s="29"/>
      <c r="F61" s="29"/>
      <c r="G61" s="10"/>
      <c r="H61" s="6" t="e">
        <f t="shared" si="28"/>
        <v>#DIV/0!</v>
      </c>
    </row>
    <row r="62" spans="1:8" ht="15.75" x14ac:dyDescent="0.2">
      <c r="A62" s="46" t="s">
        <v>62</v>
      </c>
      <c r="B62" s="42"/>
      <c r="C62" s="42">
        <f>SUM(C61:C61)</f>
        <v>0</v>
      </c>
      <c r="D62" s="43">
        <f>SUM(D61:D61)</f>
        <v>0</v>
      </c>
      <c r="E62" s="43">
        <f>SUM(E61:E61)</f>
        <v>0</v>
      </c>
      <c r="F62" s="43">
        <f>SUM(F61:F61)</f>
        <v>0</v>
      </c>
      <c r="G62" s="44"/>
      <c r="H62" s="45" t="e">
        <f>D62/C62/G62</f>
        <v>#DIV/0!</v>
      </c>
    </row>
    <row r="63" spans="1:8" ht="15.75" x14ac:dyDescent="0.2">
      <c r="A63" s="36" t="str">
        <f>CONCATENATE("TOTAL ",D58)</f>
        <v>TOTAL OUTUBRO</v>
      </c>
      <c r="B63" s="16">
        <f>B60+B62</f>
        <v>0</v>
      </c>
      <c r="C63" s="16">
        <f>C60+C62</f>
        <v>0</v>
      </c>
      <c r="D63" s="30">
        <f>D60+D62</f>
        <v>0</v>
      </c>
      <c r="E63" s="30">
        <f>E60+E62</f>
        <v>0</v>
      </c>
      <c r="F63" s="30">
        <f>F60+F62</f>
        <v>0</v>
      </c>
      <c r="G63" s="25"/>
      <c r="H63" s="24" t="e">
        <f>(D63/G63)/C63</f>
        <v>#DIV/0!</v>
      </c>
    </row>
    <row r="64" spans="1:8" ht="15.75" x14ac:dyDescent="0.2">
      <c r="A64" s="37"/>
      <c r="B64" s="37"/>
      <c r="C64" s="37"/>
      <c r="D64" s="119" t="s">
        <v>22</v>
      </c>
      <c r="E64" s="119"/>
      <c r="F64" s="119"/>
      <c r="G64" s="37"/>
      <c r="H64" s="38"/>
    </row>
    <row r="65" spans="1:10" ht="15.75" x14ac:dyDescent="0.2">
      <c r="A65" s="7" t="s">
        <v>124</v>
      </c>
      <c r="B65" s="5"/>
      <c r="C65" s="15"/>
      <c r="D65" s="120"/>
      <c r="E65" s="121"/>
      <c r="F65" s="121"/>
      <c r="G65" s="10"/>
      <c r="H65" s="6" t="e">
        <f t="shared" ref="H65:H67" si="29">(D65/C65)/G65</f>
        <v>#DIV/0!</v>
      </c>
    </row>
    <row r="66" spans="1:10" ht="15.75" x14ac:dyDescent="0.2">
      <c r="A66" s="41" t="s">
        <v>61</v>
      </c>
      <c r="B66" s="42"/>
      <c r="C66" s="42">
        <f>SUM(C65:C65)</f>
        <v>0</v>
      </c>
      <c r="D66" s="43">
        <f>SUM(D65:D65)</f>
        <v>0</v>
      </c>
      <c r="E66" s="43">
        <f>SUM(E65:E65)</f>
        <v>0</v>
      </c>
      <c r="F66" s="43">
        <f>SUM(F65:F65)</f>
        <v>0</v>
      </c>
      <c r="G66" s="44"/>
      <c r="H66" s="6" t="e">
        <f t="shared" ref="H66" si="30">D66/C66/G66</f>
        <v>#DIV/0!</v>
      </c>
    </row>
    <row r="67" spans="1:10" ht="15.75" x14ac:dyDescent="0.2">
      <c r="A67" s="7" t="s">
        <v>126</v>
      </c>
      <c r="B67" s="5"/>
      <c r="C67" s="15"/>
      <c r="D67" s="120"/>
      <c r="E67" s="121"/>
      <c r="F67" s="121"/>
      <c r="G67" s="13"/>
      <c r="H67" s="6" t="e">
        <f t="shared" si="29"/>
        <v>#DIV/0!</v>
      </c>
    </row>
    <row r="68" spans="1:10" ht="15.75" x14ac:dyDescent="0.2">
      <c r="A68" s="46" t="s">
        <v>62</v>
      </c>
      <c r="B68" s="42"/>
      <c r="C68" s="42">
        <f>SUM(C67:C67)</f>
        <v>0</v>
      </c>
      <c r="D68" s="43">
        <f>SUM(D67:D67)</f>
        <v>0</v>
      </c>
      <c r="E68" s="43">
        <f>SUM(E67:E67)</f>
        <v>0</v>
      </c>
      <c r="F68" s="43">
        <f>SUM(F67:F67)</f>
        <v>0</v>
      </c>
      <c r="G68" s="44"/>
      <c r="H68" s="45" t="e">
        <f>D68/C68/G68</f>
        <v>#DIV/0!</v>
      </c>
    </row>
    <row r="69" spans="1:10" ht="15.75" x14ac:dyDescent="0.2">
      <c r="A69" s="36" t="str">
        <f>CONCATENATE("TOTAL ",D64)</f>
        <v>TOTAL NOVEMBRO</v>
      </c>
      <c r="B69" s="16">
        <f>B66+B68</f>
        <v>0</v>
      </c>
      <c r="C69" s="16">
        <f>C66+C68</f>
        <v>0</v>
      </c>
      <c r="D69" s="30">
        <f>D66+D68</f>
        <v>0</v>
      </c>
      <c r="E69" s="30">
        <f>E66+E68</f>
        <v>0</v>
      </c>
      <c r="F69" s="30">
        <f>F66+F68</f>
        <v>0</v>
      </c>
      <c r="G69" s="25"/>
      <c r="H69" s="24" t="e">
        <f>(D69/G69)/C69</f>
        <v>#DIV/0!</v>
      </c>
    </row>
    <row r="70" spans="1:10" ht="15.75" x14ac:dyDescent="0.2">
      <c r="A70" s="37"/>
      <c r="B70" s="37"/>
      <c r="C70" s="37"/>
      <c r="D70" s="119" t="s">
        <v>23</v>
      </c>
      <c r="E70" s="119"/>
      <c r="F70" s="119"/>
      <c r="G70" s="37"/>
      <c r="H70" s="38"/>
    </row>
    <row r="71" spans="1:10" ht="15.75" x14ac:dyDescent="0.2">
      <c r="A71" s="7" t="s">
        <v>124</v>
      </c>
      <c r="B71" s="15"/>
      <c r="C71" s="15"/>
      <c r="D71" s="120"/>
      <c r="E71" s="121"/>
      <c r="F71" s="121"/>
      <c r="G71" s="13"/>
      <c r="H71" s="6" t="e">
        <f>(D71/C71)/G71</f>
        <v>#DIV/0!</v>
      </c>
    </row>
    <row r="72" spans="1:10" ht="15.75" x14ac:dyDescent="0.2">
      <c r="A72" s="41" t="s">
        <v>61</v>
      </c>
      <c r="B72" s="42"/>
      <c r="C72" s="42">
        <f>SUM(C71:C71)</f>
        <v>0</v>
      </c>
      <c r="D72" s="43">
        <f>SUM(D71:D71)</f>
        <v>0</v>
      </c>
      <c r="E72" s="43">
        <f>SUM(E71:E71)</f>
        <v>0</v>
      </c>
      <c r="F72" s="43">
        <f>SUM(F71:F71)</f>
        <v>0</v>
      </c>
      <c r="G72" s="44"/>
      <c r="H72" s="6" t="e">
        <f t="shared" ref="H72" si="31">D72/C72/G72</f>
        <v>#DIV/0!</v>
      </c>
    </row>
    <row r="73" spans="1:10" ht="15.75" x14ac:dyDescent="0.2">
      <c r="A73" s="7" t="s">
        <v>126</v>
      </c>
      <c r="B73" s="15"/>
      <c r="C73" s="15"/>
      <c r="D73" s="120"/>
      <c r="E73" s="121"/>
      <c r="F73" s="121"/>
      <c r="G73" s="13"/>
      <c r="H73" s="6" t="e">
        <f t="shared" ref="H73" si="32">(D73/C73)/G73</f>
        <v>#DIV/0!</v>
      </c>
      <c r="J73" s="11"/>
    </row>
    <row r="74" spans="1:10" ht="15.75" x14ac:dyDescent="0.2">
      <c r="A74" s="46" t="s">
        <v>62</v>
      </c>
      <c r="B74" s="42"/>
      <c r="C74" s="42">
        <f>SUM(C73:C73)</f>
        <v>0</v>
      </c>
      <c r="D74" s="43">
        <f>SUM(D73:D73)</f>
        <v>0</v>
      </c>
      <c r="E74" s="43">
        <f>SUM(E73:E73)</f>
        <v>0</v>
      </c>
      <c r="F74" s="43">
        <f>SUM(F73:F73)</f>
        <v>0</v>
      </c>
      <c r="G74" s="44"/>
      <c r="H74" s="45" t="e">
        <f>D74/C74/G74</f>
        <v>#DIV/0!</v>
      </c>
    </row>
    <row r="75" spans="1:10" ht="15.75" x14ac:dyDescent="0.2">
      <c r="A75" s="36" t="str">
        <f>CONCATENATE("TOTAL ",D70)</f>
        <v>TOTAL DEZEMBRO</v>
      </c>
      <c r="B75" s="16">
        <f>B72+B74</f>
        <v>0</v>
      </c>
      <c r="C75" s="16">
        <f>C72+C74</f>
        <v>0</v>
      </c>
      <c r="D75" s="30">
        <f>D72+D74</f>
        <v>0</v>
      </c>
      <c r="E75" s="30">
        <f>E72+E74</f>
        <v>0</v>
      </c>
      <c r="F75" s="30">
        <f>F72+F74</f>
        <v>0</v>
      </c>
      <c r="G75" s="20"/>
      <c r="H75" s="24" t="e">
        <f>(D75/G75)/C75</f>
        <v>#DIV/0!</v>
      </c>
    </row>
    <row r="76" spans="1:10" ht="15.75" x14ac:dyDescent="0.2">
      <c r="A76" s="70" t="s">
        <v>60</v>
      </c>
      <c r="B76" s="71">
        <f>AVERAGE(B75,B69,B63,B57,B51,B45,B39,B33,B27,B21,B15,B9,)</f>
        <v>0</v>
      </c>
      <c r="C76" s="71">
        <f>AVERAGE(C51,C45,C39,C33,C27,C21,C15,C9)</f>
        <v>49.75</v>
      </c>
      <c r="D76" s="122">
        <f>AVERAGE(D51,D45,D39,D33,D27,D21,D15,D9)</f>
        <v>7571.1049999999996</v>
      </c>
      <c r="E76" s="122">
        <f>AVERAGE(E51,E45,E39,E33,E27,E21,E15,E9)</f>
        <v>3954.4337499999997</v>
      </c>
      <c r="F76" s="122">
        <f>AVERAGE(F51,F45,F39,F33,F27,F21,F15,F9)</f>
        <v>4591.8962499999998</v>
      </c>
      <c r="G76" s="122">
        <f>AVERAGE(G51,G45,G39,G33,G27,G21,G15,G9)</f>
        <v>13.625</v>
      </c>
      <c r="H76" s="74">
        <f>(D76/C76)/G76</f>
        <v>11.169395601862524</v>
      </c>
      <c r="I76" s="11"/>
    </row>
    <row r="77" spans="1:10" ht="15" customHeight="1" x14ac:dyDescent="0.2">
      <c r="A77" s="70" t="s">
        <v>59</v>
      </c>
      <c r="B77" s="71"/>
      <c r="C77" s="71">
        <f>AVERAGE(C48,C42,C36,C30,C24,C18,C12,C6)</f>
        <v>34.875</v>
      </c>
      <c r="D77" s="122">
        <f>AVERAGE(D48,D42,D36,D30,D24,D18,D12,D6)</f>
        <v>5457.1725000000006</v>
      </c>
      <c r="E77" s="122">
        <f>AVERAGE(E48,E42,E36,E30,E24,E18,E12,E6)</f>
        <v>2984.6</v>
      </c>
      <c r="F77" s="122">
        <f>AVERAGE(F48,F42,F36,F30,F24,F18,F12,F6)</f>
        <v>3468.4350000000004</v>
      </c>
      <c r="G77" s="122">
        <f>AVERAGE(G48,G42,G36,G30,G24,G18,G12,G6)</f>
        <v>13.625</v>
      </c>
      <c r="H77" s="72">
        <f>(D77/C77)/G77</f>
        <v>11.484628588339747</v>
      </c>
    </row>
    <row r="78" spans="1:10" ht="15" customHeight="1" x14ac:dyDescent="0.2">
      <c r="A78" s="70" t="s">
        <v>65</v>
      </c>
      <c r="B78" s="71"/>
      <c r="C78" s="71">
        <f>AVERAGE(C50,C44,C38,C32,C26,C20,C14,C8)</f>
        <v>14.875</v>
      </c>
      <c r="D78" s="122">
        <f>AVERAGE(D50,D44,D38,D32,D26,D20,D14,D8)</f>
        <v>2113.9324999999999</v>
      </c>
      <c r="E78" s="122">
        <f>AVERAGE(E50,E44,E38,E32,E26,E20,E14,E8)</f>
        <v>969.8337499999999</v>
      </c>
      <c r="F78" s="122">
        <f>AVERAGE(F50,F44,F38,F32,F26,F20,F14,F8)</f>
        <v>1123.4612500000001</v>
      </c>
      <c r="G78" s="122">
        <f>AVERAGE(G50,G44,G38,G32,G26,G20,G14,G8)</f>
        <v>13.625</v>
      </c>
      <c r="H78" s="72">
        <f>(D78/C78)/G78</f>
        <v>10.430319944491558</v>
      </c>
      <c r="J78" s="11"/>
    </row>
    <row r="79" spans="1:10" ht="15" customHeight="1" x14ac:dyDescent="0.2">
      <c r="A79" s="68"/>
      <c r="B79" s="75"/>
      <c r="C79" s="75"/>
      <c r="D79" s="123"/>
      <c r="E79" s="124"/>
      <c r="F79" s="124"/>
      <c r="G79" s="78"/>
      <c r="H79" s="79"/>
    </row>
    <row r="80" spans="1:10" ht="15" customHeight="1" x14ac:dyDescent="0.2">
      <c r="A80" s="68"/>
      <c r="B80" s="80"/>
      <c r="C80" s="75"/>
      <c r="D80" s="125"/>
      <c r="E80" s="124" t="s">
        <v>63</v>
      </c>
      <c r="F80" s="124"/>
      <c r="G80" s="78"/>
      <c r="H80" s="79"/>
    </row>
    <row r="81" spans="1:13" s="47" customFormat="1" ht="78.75" x14ac:dyDescent="0.25">
      <c r="A81" s="53"/>
      <c r="B81" s="54"/>
      <c r="C81" s="54" t="s">
        <v>56</v>
      </c>
      <c r="D81" s="126" t="s">
        <v>12</v>
      </c>
      <c r="E81" s="126" t="s">
        <v>58</v>
      </c>
      <c r="F81" s="126" t="s">
        <v>57</v>
      </c>
      <c r="G81" s="56" t="s">
        <v>68</v>
      </c>
      <c r="H81" s="55" t="s">
        <v>69</v>
      </c>
    </row>
    <row r="82" spans="1:13" x14ac:dyDescent="0.2">
      <c r="A82" s="57" t="s">
        <v>124</v>
      </c>
      <c r="B82" s="58"/>
      <c r="C82" s="59">
        <f>C5+C11+C17+C23+C29+C35+C41+C47</f>
        <v>279</v>
      </c>
      <c r="D82" s="60">
        <f>D5+D11+D17+D23+D29+D35+D41+D47</f>
        <v>43657.380000000005</v>
      </c>
      <c r="E82" s="60">
        <f>E5+E11+E17+E23+E29+E35+E41+E47</f>
        <v>23876.800000000003</v>
      </c>
      <c r="F82" s="60">
        <f>F5+F11+F17+F23+F29+F35+F41+F47</f>
        <v>27747.48</v>
      </c>
      <c r="G82" s="61">
        <f>(G5+G11+G17+G23+G29+G35+G41+G47)/8</f>
        <v>13.625</v>
      </c>
      <c r="H82" s="60">
        <f t="shared" ref="H82:H88" si="33">D82/C82/G82</f>
        <v>11.484628588339747</v>
      </c>
    </row>
    <row r="83" spans="1:13" s="4" customFormat="1" ht="15.75" x14ac:dyDescent="0.25">
      <c r="A83" s="62" t="s">
        <v>61</v>
      </c>
      <c r="B83" s="63"/>
      <c r="C83" s="64">
        <f>SUM(C82:C82)</f>
        <v>279</v>
      </c>
      <c r="D83" s="65">
        <f>SUM(D82:D82)</f>
        <v>43657.380000000005</v>
      </c>
      <c r="E83" s="65">
        <f>SUM(E82:E82)</f>
        <v>23876.800000000003</v>
      </c>
      <c r="F83" s="65">
        <f>SUM(F82:F82)</f>
        <v>27747.48</v>
      </c>
      <c r="G83" s="66">
        <f>SUM(G82)</f>
        <v>13.625</v>
      </c>
      <c r="H83" s="65">
        <f t="shared" si="33"/>
        <v>11.484628588339747</v>
      </c>
    </row>
    <row r="84" spans="1:13" x14ac:dyDescent="0.2">
      <c r="A84" s="57" t="s">
        <v>126</v>
      </c>
      <c r="B84" s="58"/>
      <c r="C84" s="59">
        <f>C7+C13+C19+C25+C31+C37+C43+C49</f>
        <v>119</v>
      </c>
      <c r="D84" s="60">
        <f>D7+D13+D19+D25+D31+D37+D43+D49</f>
        <v>16911.460000000003</v>
      </c>
      <c r="E84" s="60">
        <f>E7+E13+E19+E25+E31+E37+E43+E49</f>
        <v>7758.67</v>
      </c>
      <c r="F84" s="60">
        <f>F7+F13+F19+F25+F31+F37+F43+F49</f>
        <v>8987.69</v>
      </c>
      <c r="G84" s="61">
        <f>(G7+G13+G19+G25+G31+G37+G43+G49)/8</f>
        <v>13.625</v>
      </c>
      <c r="H84" s="60">
        <f t="shared" si="33"/>
        <v>10.43031994449156</v>
      </c>
    </row>
    <row r="85" spans="1:13" s="4" customFormat="1" ht="15.75" x14ac:dyDescent="0.25">
      <c r="A85" s="68" t="s">
        <v>62</v>
      </c>
      <c r="B85" s="63"/>
      <c r="C85" s="64">
        <f t="shared" ref="C85:F85" si="34">C8+C14+C20+C26+C32+C38+C44+C50+C56+C62+C68+C74</f>
        <v>119</v>
      </c>
      <c r="D85" s="65">
        <f t="shared" si="34"/>
        <v>16911.460000000003</v>
      </c>
      <c r="E85" s="65">
        <f>E8+E14+E20+E26+E32+E38+E44+E50+E56+E62+E68+E74</f>
        <v>7758.67</v>
      </c>
      <c r="F85" s="65">
        <f t="shared" si="34"/>
        <v>8987.69</v>
      </c>
      <c r="G85" s="66">
        <f>SUM(G84)</f>
        <v>13.625</v>
      </c>
      <c r="H85" s="65">
        <f t="shared" si="33"/>
        <v>10.43031994449156</v>
      </c>
      <c r="I85" s="48"/>
    </row>
    <row r="86" spans="1:13" ht="15.75" x14ac:dyDescent="0.2">
      <c r="A86" s="68" t="s">
        <v>17</v>
      </c>
      <c r="B86" s="63"/>
      <c r="C86" s="64">
        <f>SUM(C83+C85)</f>
        <v>398</v>
      </c>
      <c r="D86" s="65">
        <f>SUM(D83+D85)</f>
        <v>60568.840000000011</v>
      </c>
      <c r="E86" s="65">
        <f>SUM(E83+E85)</f>
        <v>31635.47</v>
      </c>
      <c r="F86" s="65">
        <f>SUM(F83+F85)</f>
        <v>36735.17</v>
      </c>
      <c r="G86" s="66">
        <f>(G85+G83)/2</f>
        <v>13.625</v>
      </c>
      <c r="H86" s="65">
        <f t="shared" si="33"/>
        <v>11.169395601862526</v>
      </c>
      <c r="I86" s="32"/>
    </row>
    <row r="87" spans="1:13" ht="15.75" x14ac:dyDescent="0.2">
      <c r="A87" s="68" t="s">
        <v>59</v>
      </c>
      <c r="B87" s="63"/>
      <c r="C87" s="69">
        <f>C83/8</f>
        <v>34.875</v>
      </c>
      <c r="D87" s="65">
        <f>D83/8</f>
        <v>5457.1725000000006</v>
      </c>
      <c r="E87" s="65">
        <f>E83/8</f>
        <v>2984.6000000000004</v>
      </c>
      <c r="F87" s="65">
        <f>F83/8</f>
        <v>3468.4349999999999</v>
      </c>
      <c r="G87" s="66">
        <f>G83</f>
        <v>13.625</v>
      </c>
      <c r="H87" s="65">
        <f t="shared" si="33"/>
        <v>11.484628588339747</v>
      </c>
      <c r="I87" s="32"/>
    </row>
    <row r="88" spans="1:13" ht="15.75" x14ac:dyDescent="0.2">
      <c r="A88" s="68" t="s">
        <v>65</v>
      </c>
      <c r="B88" s="63"/>
      <c r="C88" s="69">
        <f t="shared" ref="C88:F89" si="35">C85/8</f>
        <v>14.875</v>
      </c>
      <c r="D88" s="65">
        <f t="shared" si="35"/>
        <v>2113.9325000000003</v>
      </c>
      <c r="E88" s="65">
        <f t="shared" si="35"/>
        <v>969.83375000000001</v>
      </c>
      <c r="F88" s="65">
        <f t="shared" si="35"/>
        <v>1123.4612500000001</v>
      </c>
      <c r="G88" s="66">
        <f>G85</f>
        <v>13.625</v>
      </c>
      <c r="H88" s="65">
        <f t="shared" si="33"/>
        <v>10.43031994449156</v>
      </c>
      <c r="I88" s="32"/>
    </row>
    <row r="89" spans="1:13" ht="15.75" x14ac:dyDescent="0.2">
      <c r="A89" s="62" t="s">
        <v>64</v>
      </c>
      <c r="B89" s="63"/>
      <c r="C89" s="69">
        <f t="shared" si="35"/>
        <v>49.75</v>
      </c>
      <c r="D89" s="65">
        <f>D86/8</f>
        <v>7571.1050000000014</v>
      </c>
      <c r="E89" s="65">
        <f t="shared" si="35"/>
        <v>3954.4337500000001</v>
      </c>
      <c r="F89" s="65">
        <f t="shared" si="35"/>
        <v>4591.8962499999998</v>
      </c>
      <c r="G89" s="66">
        <f>(G88)</f>
        <v>13.625</v>
      </c>
      <c r="H89" s="65">
        <f>D89/C89/G89</f>
        <v>11.169395601862526</v>
      </c>
      <c r="I89" s="32"/>
    </row>
    <row r="91" spans="1:13" ht="15.75" x14ac:dyDescent="0.2">
      <c r="A91" s="172" t="s">
        <v>67</v>
      </c>
      <c r="B91" s="172"/>
      <c r="C91" s="172"/>
      <c r="D91" s="172"/>
      <c r="E91" s="172"/>
      <c r="F91" s="172"/>
      <c r="G91" s="172"/>
    </row>
    <row r="93" spans="1:13" ht="78.75" x14ac:dyDescent="0.2">
      <c r="A93" s="52" t="s">
        <v>71</v>
      </c>
      <c r="B93" s="52" t="s">
        <v>74</v>
      </c>
      <c r="C93" s="52" t="s">
        <v>147</v>
      </c>
      <c r="D93" s="52" t="s">
        <v>146</v>
      </c>
      <c r="E93" s="52" t="s">
        <v>150</v>
      </c>
      <c r="F93" s="52" t="s">
        <v>148</v>
      </c>
      <c r="G93" s="52" t="s">
        <v>145</v>
      </c>
      <c r="I93" s="114" t="s">
        <v>156</v>
      </c>
      <c r="J93" s="114" t="s">
        <v>134</v>
      </c>
      <c r="K93" s="114" t="s">
        <v>158</v>
      </c>
      <c r="L93" s="114" t="s">
        <v>159</v>
      </c>
      <c r="M93" s="114" t="s">
        <v>161</v>
      </c>
    </row>
    <row r="94" spans="1:13" ht="31.5" x14ac:dyDescent="0.25">
      <c r="A94" s="49" t="s">
        <v>72</v>
      </c>
      <c r="B94" s="50">
        <v>3.7</v>
      </c>
      <c r="C94" s="51">
        <f>B94*2</f>
        <v>7.4</v>
      </c>
      <c r="D94" s="51">
        <f>B94*2</f>
        <v>7.4</v>
      </c>
      <c r="E94" s="51">
        <f>B94*2</f>
        <v>7.4</v>
      </c>
      <c r="F94" s="51">
        <f>B94*0</f>
        <v>0</v>
      </c>
      <c r="G94" s="51">
        <f>B94*3</f>
        <v>11.100000000000001</v>
      </c>
      <c r="I94" s="115" t="s">
        <v>135</v>
      </c>
      <c r="J94" s="111" t="s">
        <v>157</v>
      </c>
      <c r="K94" s="112">
        <f>C97</f>
        <v>12.7</v>
      </c>
      <c r="L94" s="51">
        <f>E116</f>
        <v>7708.9</v>
      </c>
      <c r="M94" s="51">
        <f>L94-D87</f>
        <v>2251.7274999999991</v>
      </c>
    </row>
    <row r="95" spans="1:13" ht="31.5" x14ac:dyDescent="0.25">
      <c r="A95" s="49" t="s">
        <v>73</v>
      </c>
      <c r="B95" s="50">
        <v>2.65</v>
      </c>
      <c r="C95" s="51">
        <f>B95*2</f>
        <v>5.3</v>
      </c>
      <c r="D95" s="51">
        <f>B95</f>
        <v>2.65</v>
      </c>
      <c r="E95" s="50">
        <v>0</v>
      </c>
      <c r="F95" s="50">
        <f>B95*2</f>
        <v>5.3</v>
      </c>
      <c r="G95" s="50">
        <f>B95*0</f>
        <v>0</v>
      </c>
      <c r="I95" s="115" t="s">
        <v>136</v>
      </c>
      <c r="J95" s="111" t="s">
        <v>160</v>
      </c>
      <c r="K95" s="50">
        <f>2*3.7</f>
        <v>7.4</v>
      </c>
      <c r="L95" s="113">
        <f>52*K95*15.5+15*K95*20</f>
        <v>8184.4000000000005</v>
      </c>
      <c r="M95" s="113">
        <f>L95-D88</f>
        <v>6070.4675000000007</v>
      </c>
    </row>
    <row r="96" spans="1:13" ht="47.25" customHeight="1" x14ac:dyDescent="0.2">
      <c r="A96" s="49" t="s">
        <v>162</v>
      </c>
      <c r="B96" s="50">
        <v>3.7</v>
      </c>
      <c r="C96" s="51">
        <f>B96*4</f>
        <v>14.8</v>
      </c>
      <c r="D96" s="51">
        <f>B96*2.5</f>
        <v>9.25</v>
      </c>
      <c r="E96" s="50">
        <f>B96*2</f>
        <v>7.4</v>
      </c>
      <c r="F96" s="50">
        <f>B96*3.5</f>
        <v>12.950000000000001</v>
      </c>
      <c r="G96" s="50">
        <f>B96*3</f>
        <v>11.100000000000001</v>
      </c>
      <c r="I96" s="210" t="s">
        <v>168</v>
      </c>
      <c r="J96" s="210"/>
      <c r="K96" s="210"/>
      <c r="L96" s="133">
        <f>L94+L95-D89</f>
        <v>8322.1949999999979</v>
      </c>
      <c r="M96" s="134">
        <f>M94+M95</f>
        <v>8322.1949999999997</v>
      </c>
    </row>
    <row r="97" spans="1:7" ht="15.75" x14ac:dyDescent="0.25">
      <c r="A97" s="103" t="s">
        <v>143</v>
      </c>
      <c r="B97" s="104">
        <f t="shared" ref="B97:F97" si="36">B94+B95</f>
        <v>6.35</v>
      </c>
      <c r="C97" s="104">
        <f>C94+C95</f>
        <v>12.7</v>
      </c>
      <c r="D97" s="104">
        <f>D94+D95</f>
        <v>10.050000000000001</v>
      </c>
      <c r="E97" s="104">
        <f t="shared" si="36"/>
        <v>7.4</v>
      </c>
      <c r="F97" s="104">
        <f t="shared" si="36"/>
        <v>5.3</v>
      </c>
      <c r="G97" s="104">
        <f>G94+G95</f>
        <v>11.100000000000001</v>
      </c>
    </row>
    <row r="98" spans="1:7" ht="15.75" x14ac:dyDescent="0.25">
      <c r="A98" s="130" t="s">
        <v>144</v>
      </c>
      <c r="B98" s="131">
        <f>B96</f>
        <v>3.7</v>
      </c>
      <c r="C98" s="131">
        <f>C96</f>
        <v>14.8</v>
      </c>
      <c r="D98" s="131">
        <f t="shared" ref="D98:G98" si="37">D96</f>
        <v>9.25</v>
      </c>
      <c r="E98" s="131">
        <f t="shared" si="37"/>
        <v>7.4</v>
      </c>
      <c r="F98" s="131">
        <f t="shared" si="37"/>
        <v>12.950000000000001</v>
      </c>
      <c r="G98" s="131">
        <f t="shared" si="37"/>
        <v>11.100000000000001</v>
      </c>
    </row>
    <row r="99" spans="1:7" x14ac:dyDescent="0.2">
      <c r="A99" s="197" t="s">
        <v>79</v>
      </c>
      <c r="B99" s="197"/>
      <c r="C99" s="197"/>
      <c r="D99" s="197"/>
      <c r="E99" s="197"/>
      <c r="F99" s="197"/>
    </row>
    <row r="100" spans="1:7" x14ac:dyDescent="0.2">
      <c r="A100" s="197"/>
      <c r="B100" s="197"/>
      <c r="C100" s="197"/>
      <c r="D100" s="197"/>
      <c r="E100" s="197"/>
      <c r="F100" s="197"/>
    </row>
    <row r="101" spans="1:7" x14ac:dyDescent="0.2">
      <c r="A101" s="197"/>
      <c r="B101" s="197"/>
      <c r="C101" s="197"/>
      <c r="D101" s="197"/>
      <c r="E101" s="197"/>
      <c r="F101" s="197"/>
    </row>
    <row r="103" spans="1:7" ht="19.5" customHeight="1" x14ac:dyDescent="0.2">
      <c r="A103" s="198" t="s">
        <v>76</v>
      </c>
      <c r="B103" s="198"/>
      <c r="C103" s="198"/>
      <c r="D103" s="198" t="s">
        <v>77</v>
      </c>
      <c r="E103" s="198"/>
      <c r="F103" s="198"/>
    </row>
    <row r="104" spans="1:7" ht="34.5" customHeight="1" x14ac:dyDescent="0.2">
      <c r="A104" s="52"/>
      <c r="B104" s="89" t="s">
        <v>90</v>
      </c>
      <c r="C104" s="90"/>
      <c r="D104" s="126"/>
      <c r="E104" s="257" t="s">
        <v>90</v>
      </c>
      <c r="F104" s="258"/>
    </row>
    <row r="105" spans="1:7" ht="21.75" customHeight="1" x14ac:dyDescent="0.2">
      <c r="A105" s="82" t="s">
        <v>59</v>
      </c>
      <c r="B105" s="82" t="s">
        <v>133</v>
      </c>
      <c r="C105" s="82" t="s">
        <v>14</v>
      </c>
      <c r="D105" s="82" t="s">
        <v>65</v>
      </c>
      <c r="E105" s="82" t="s">
        <v>137</v>
      </c>
      <c r="F105" s="82" t="s">
        <v>14</v>
      </c>
    </row>
    <row r="106" spans="1:7" ht="15.75" customHeight="1" x14ac:dyDescent="0.2">
      <c r="A106" s="199">
        <f>H87</f>
        <v>11.484628588339747</v>
      </c>
      <c r="B106" s="84">
        <f>C97</f>
        <v>12.7</v>
      </c>
      <c r="C106" s="85">
        <f>B106/A106</f>
        <v>1.1058259222152129</v>
      </c>
      <c r="D106" s="200">
        <f>H88</f>
        <v>10.43031994449156</v>
      </c>
      <c r="E106" s="84">
        <f>G98</f>
        <v>11.100000000000001</v>
      </c>
      <c r="F106" s="85">
        <f>E106/D106</f>
        <v>1.0642051307220075</v>
      </c>
    </row>
    <row r="107" spans="1:7" ht="15.75" x14ac:dyDescent="0.2">
      <c r="A107" s="199"/>
      <c r="B107" s="82" t="s">
        <v>92</v>
      </c>
      <c r="C107" s="82" t="s">
        <v>14</v>
      </c>
      <c r="D107" s="201"/>
      <c r="E107" s="82" t="s">
        <v>149</v>
      </c>
      <c r="F107" s="82" t="s">
        <v>14</v>
      </c>
    </row>
    <row r="108" spans="1:7" ht="15.75" customHeight="1" x14ac:dyDescent="0.2">
      <c r="A108" s="199"/>
      <c r="B108" s="84">
        <f>G97</f>
        <v>11.100000000000001</v>
      </c>
      <c r="C108" s="85">
        <f>B108/A106</f>
        <v>0.96650927059754843</v>
      </c>
      <c r="D108" s="202"/>
      <c r="E108" s="84">
        <f>F98</f>
        <v>12.950000000000001</v>
      </c>
      <c r="F108" s="85">
        <f>E108/D106</f>
        <v>1.2415726525090087</v>
      </c>
    </row>
    <row r="114" spans="1:11" ht="15.75" x14ac:dyDescent="0.25">
      <c r="A114" s="205" t="s">
        <v>94</v>
      </c>
      <c r="B114" s="205"/>
      <c r="C114" s="205"/>
      <c r="D114" s="205"/>
      <c r="E114" s="205"/>
      <c r="G114" s="205" t="s">
        <v>94</v>
      </c>
      <c r="H114" s="205"/>
      <c r="I114" s="205"/>
      <c r="J114" s="205"/>
      <c r="K114" s="205"/>
    </row>
    <row r="115" spans="1:11" s="96" customFormat="1" ht="47.25" x14ac:dyDescent="0.2">
      <c r="A115" s="91"/>
      <c r="B115" s="91" t="s">
        <v>97</v>
      </c>
      <c r="C115" s="98" t="s">
        <v>102</v>
      </c>
      <c r="D115" s="127" t="s">
        <v>102</v>
      </c>
      <c r="E115" s="127" t="s">
        <v>103</v>
      </c>
      <c r="F115" s="128"/>
      <c r="G115" s="91"/>
      <c r="H115" s="91" t="s">
        <v>97</v>
      </c>
      <c r="I115" s="98" t="s">
        <v>112</v>
      </c>
      <c r="J115" s="91" t="s">
        <v>102</v>
      </c>
      <c r="K115" s="91" t="s">
        <v>103</v>
      </c>
    </row>
    <row r="116" spans="1:11" ht="15.75" x14ac:dyDescent="0.25">
      <c r="A116" s="49" t="s">
        <v>135</v>
      </c>
      <c r="B116" s="49">
        <v>38</v>
      </c>
      <c r="C116" s="97" t="str">
        <f>B105</f>
        <v xml:space="preserve"> OPÇÃO 1</v>
      </c>
      <c r="D116" s="50">
        <f>B94+B95</f>
        <v>6.35</v>
      </c>
      <c r="E116" s="50">
        <f>2*D116*15.5*34+2*D116*20*4</f>
        <v>7708.9</v>
      </c>
      <c r="G116" s="49" t="s">
        <v>135</v>
      </c>
      <c r="H116" s="49">
        <v>38</v>
      </c>
      <c r="I116" s="97" t="str">
        <f>B107</f>
        <v xml:space="preserve"> OPÇÃO 5</v>
      </c>
      <c r="J116" s="50">
        <f>B94</f>
        <v>3.7</v>
      </c>
      <c r="K116" s="94">
        <f>3*J116*15.5*34+3*J116*20*4</f>
        <v>6737.7000000000007</v>
      </c>
    </row>
    <row r="117" spans="1:11" x14ac:dyDescent="0.2">
      <c r="A117" s="49"/>
      <c r="B117" s="49"/>
      <c r="C117" s="95">
        <f>B106</f>
        <v>12.7</v>
      </c>
      <c r="D117" s="50">
        <f>D116</f>
        <v>6.35</v>
      </c>
      <c r="E117" s="50">
        <f>2.5*D117*20*B117</f>
        <v>0</v>
      </c>
      <c r="G117" s="49"/>
      <c r="H117" s="49"/>
      <c r="I117" s="95">
        <f>G97</f>
        <v>11.100000000000001</v>
      </c>
      <c r="J117" s="94"/>
      <c r="K117" s="94">
        <f>2*J117*20*H117</f>
        <v>0</v>
      </c>
    </row>
    <row r="118" spans="1:11" ht="15.75" x14ac:dyDescent="0.25">
      <c r="A118" s="92" t="s">
        <v>96</v>
      </c>
      <c r="B118" s="92">
        <f>SUM(B116:B117)</f>
        <v>38</v>
      </c>
      <c r="C118" s="88"/>
      <c r="D118" s="93"/>
      <c r="E118" s="129">
        <f>SUM(E116:E117)</f>
        <v>7708.9</v>
      </c>
      <c r="G118" s="92" t="s">
        <v>96</v>
      </c>
      <c r="H118" s="92">
        <f>SUM(H116:H117)</f>
        <v>38</v>
      </c>
      <c r="I118" s="88"/>
      <c r="J118" s="93"/>
      <c r="K118" s="93">
        <f>SUM(K116:K117)</f>
        <v>6737.7000000000007</v>
      </c>
    </row>
    <row r="119" spans="1:11" ht="15.75" x14ac:dyDescent="0.25">
      <c r="A119" s="49" t="s">
        <v>136</v>
      </c>
      <c r="B119" s="49">
        <v>67</v>
      </c>
      <c r="C119" s="97" t="str">
        <f>E105</f>
        <v>OPÇÃO 5</v>
      </c>
      <c r="D119" s="50">
        <f>B96</f>
        <v>3.7</v>
      </c>
      <c r="E119" s="50">
        <f>D119*3*15.5*52+D119*3*15*20</f>
        <v>12276.6</v>
      </c>
      <c r="G119" s="49" t="s">
        <v>136</v>
      </c>
      <c r="H119" s="49">
        <v>67</v>
      </c>
      <c r="I119" s="97" t="str">
        <f>E107</f>
        <v xml:space="preserve"> OPÇÃO 4</v>
      </c>
      <c r="J119" s="50">
        <f>B96</f>
        <v>3.7</v>
      </c>
      <c r="K119" s="94">
        <f>J119*3.5*15.5*52+3.5*J119*20*15</f>
        <v>14322.7</v>
      </c>
    </row>
    <row r="120" spans="1:11" x14ac:dyDescent="0.2">
      <c r="A120" s="49"/>
      <c r="B120" s="49"/>
      <c r="C120" s="95">
        <f>E106</f>
        <v>11.100000000000001</v>
      </c>
      <c r="D120" s="50">
        <f>D119</f>
        <v>3.7</v>
      </c>
      <c r="E120" s="50">
        <f>D120*2*20*B120</f>
        <v>0</v>
      </c>
      <c r="G120" s="49"/>
      <c r="H120" s="49"/>
      <c r="I120" s="95">
        <f>E108</f>
        <v>12.950000000000001</v>
      </c>
      <c r="J120" s="50"/>
      <c r="K120" s="94">
        <f>J120*2*20*H120</f>
        <v>0</v>
      </c>
    </row>
    <row r="121" spans="1:11" ht="15.75" x14ac:dyDescent="0.25">
      <c r="A121" s="92" t="s">
        <v>101</v>
      </c>
      <c r="B121" s="92">
        <f>SUM(B119:B120)</f>
        <v>67</v>
      </c>
      <c r="C121" s="49"/>
      <c r="D121" s="93"/>
      <c r="E121" s="129">
        <f>SUM(E119:E120)</f>
        <v>12276.6</v>
      </c>
      <c r="G121" s="92" t="s">
        <v>101</v>
      </c>
      <c r="H121" s="92">
        <f>SUM(H119:H120)</f>
        <v>67</v>
      </c>
      <c r="I121" s="49"/>
      <c r="J121" s="93"/>
      <c r="K121" s="93">
        <f>SUM(K119:K120)</f>
        <v>14322.7</v>
      </c>
    </row>
    <row r="123" spans="1:11" ht="15.75" x14ac:dyDescent="0.25">
      <c r="A123" s="205" t="s">
        <v>153</v>
      </c>
      <c r="B123" s="205"/>
      <c r="C123" s="205"/>
      <c r="D123" s="205"/>
      <c r="E123" s="205"/>
    </row>
    <row r="124" spans="1:11" ht="31.5" x14ac:dyDescent="0.2">
      <c r="A124" s="91"/>
      <c r="B124" s="91" t="s">
        <v>97</v>
      </c>
      <c r="C124" s="86" t="s">
        <v>107</v>
      </c>
      <c r="D124" s="91" t="s">
        <v>102</v>
      </c>
      <c r="E124" s="91" t="s">
        <v>103</v>
      </c>
    </row>
    <row r="125" spans="1:11" ht="15.75" customHeight="1" x14ac:dyDescent="0.2">
      <c r="A125" s="49" t="s">
        <v>135</v>
      </c>
      <c r="B125" s="49">
        <v>38</v>
      </c>
      <c r="C125" s="206">
        <f>D97</f>
        <v>10.050000000000001</v>
      </c>
      <c r="D125" s="94">
        <f>B94+B95/2</f>
        <v>5.0250000000000004</v>
      </c>
      <c r="E125" s="31">
        <f>D125*15.5*34*2+4*2*20*D125</f>
        <v>6100.35</v>
      </c>
    </row>
    <row r="126" spans="1:11" ht="15.75" customHeight="1" x14ac:dyDescent="0.2">
      <c r="A126" s="49"/>
      <c r="B126" s="49"/>
      <c r="C126" s="207"/>
      <c r="D126" s="94"/>
      <c r="E126" s="94">
        <f>2*D126*20*B126</f>
        <v>0</v>
      </c>
    </row>
    <row r="127" spans="1:11" ht="15.75" x14ac:dyDescent="0.25">
      <c r="A127" s="92" t="s">
        <v>96</v>
      </c>
      <c r="B127" s="92">
        <f>SUM(B125:B126)</f>
        <v>38</v>
      </c>
      <c r="C127" s="107" t="s">
        <v>151</v>
      </c>
      <c r="D127" s="93"/>
      <c r="E127" s="93">
        <f>SUM(E125:E126)</f>
        <v>6100.35</v>
      </c>
    </row>
    <row r="128" spans="1:11" ht="15.75" customHeight="1" x14ac:dyDescent="0.2">
      <c r="A128" s="49" t="s">
        <v>136</v>
      </c>
      <c r="B128" s="49">
        <v>67</v>
      </c>
      <c r="C128" s="206">
        <f>E98</f>
        <v>7.4</v>
      </c>
      <c r="D128" s="50">
        <f>B96</f>
        <v>3.7</v>
      </c>
      <c r="E128" s="94">
        <f>D128*2*52*15.5+D128*2*15*20</f>
        <v>8184.4000000000005</v>
      </c>
    </row>
    <row r="129" spans="1:8" ht="15.75" customHeight="1" x14ac:dyDescent="0.2">
      <c r="A129" s="49"/>
      <c r="B129" s="49"/>
      <c r="C129" s="207"/>
      <c r="D129" s="94"/>
      <c r="E129" s="94">
        <f>D129*2*20*B129</f>
        <v>0</v>
      </c>
    </row>
    <row r="130" spans="1:8" ht="15.75" x14ac:dyDescent="0.25">
      <c r="A130" s="92" t="s">
        <v>101</v>
      </c>
      <c r="B130" s="92">
        <f>SUM(B128:B129)</f>
        <v>67</v>
      </c>
      <c r="C130" s="49"/>
      <c r="D130" s="93"/>
      <c r="E130" s="93">
        <f>SUM(E128:E129)</f>
        <v>8184.4000000000005</v>
      </c>
    </row>
    <row r="133" spans="1:8" ht="52.5" customHeight="1" x14ac:dyDescent="0.2">
      <c r="A133" s="208" t="s">
        <v>138</v>
      </c>
      <c r="B133" s="208"/>
      <c r="D133" s="208" t="s">
        <v>163</v>
      </c>
      <c r="E133" s="208"/>
    </row>
    <row r="134" spans="1:8" ht="15.75" x14ac:dyDescent="0.2">
      <c r="A134" s="91"/>
      <c r="B134" s="91" t="s">
        <v>104</v>
      </c>
      <c r="D134" s="91"/>
      <c r="E134" s="91" t="s">
        <v>104</v>
      </c>
    </row>
    <row r="135" spans="1:8" ht="15.75" customHeight="1" x14ac:dyDescent="0.2">
      <c r="A135" s="49" t="s">
        <v>135</v>
      </c>
      <c r="B135" s="94">
        <f>E116-E125</f>
        <v>1608.5499999999993</v>
      </c>
      <c r="D135" s="49" t="s">
        <v>98</v>
      </c>
      <c r="E135" s="94">
        <f>E125-K116</f>
        <v>-637.35000000000036</v>
      </c>
    </row>
    <row r="136" spans="1:8" ht="15.75" customHeight="1" x14ac:dyDescent="0.2">
      <c r="A136" s="49"/>
      <c r="B136" s="94">
        <f>E126-E117</f>
        <v>0</v>
      </c>
      <c r="D136" s="49" t="s">
        <v>95</v>
      </c>
      <c r="E136" s="94">
        <f>E126-K117</f>
        <v>0</v>
      </c>
    </row>
    <row r="137" spans="1:8" ht="15.75" x14ac:dyDescent="0.25">
      <c r="A137" s="92" t="s">
        <v>96</v>
      </c>
      <c r="B137" s="93">
        <f>SUM(B135:B136)</f>
        <v>1608.5499999999993</v>
      </c>
      <c r="D137" s="92" t="s">
        <v>96</v>
      </c>
      <c r="E137" s="93">
        <f>SUM(E135:E136)</f>
        <v>-637.35000000000036</v>
      </c>
    </row>
    <row r="138" spans="1:8" ht="15.75" customHeight="1" x14ac:dyDescent="0.2">
      <c r="A138" s="49" t="s">
        <v>136</v>
      </c>
      <c r="B138" s="94">
        <f>E119-E128</f>
        <v>4092.2</v>
      </c>
      <c r="D138" s="49" t="s">
        <v>99</v>
      </c>
      <c r="E138" s="94">
        <f>E128-K119</f>
        <v>-6138.3</v>
      </c>
    </row>
    <row r="139" spans="1:8" ht="15.75" customHeight="1" x14ac:dyDescent="0.2">
      <c r="A139" s="49"/>
      <c r="B139" s="94">
        <f>E129-E120</f>
        <v>0</v>
      </c>
      <c r="D139" s="49" t="s">
        <v>100</v>
      </c>
      <c r="E139" s="94">
        <f>E129-K120</f>
        <v>0</v>
      </c>
    </row>
    <row r="140" spans="1:8" ht="15.75" x14ac:dyDescent="0.25">
      <c r="A140" s="92" t="s">
        <v>101</v>
      </c>
      <c r="B140" s="93">
        <f>SUM(B138:B139)</f>
        <v>4092.2</v>
      </c>
      <c r="D140" s="92" t="s">
        <v>101</v>
      </c>
      <c r="E140" s="93">
        <f>SUM(E138:E139)</f>
        <v>-6138.3</v>
      </c>
    </row>
    <row r="143" spans="1:8" s="96" customFormat="1" ht="39.75" customHeight="1" x14ac:dyDescent="0.2">
      <c r="A143" s="208" t="s">
        <v>166</v>
      </c>
      <c r="B143" s="208"/>
      <c r="D143" s="208" t="s">
        <v>111</v>
      </c>
      <c r="E143" s="208"/>
      <c r="G143" s="208" t="s">
        <v>167</v>
      </c>
      <c r="H143" s="208"/>
    </row>
    <row r="144" spans="1:8" ht="15.75" x14ac:dyDescent="0.25">
      <c r="A144" s="91"/>
      <c r="B144" s="91" t="s">
        <v>104</v>
      </c>
      <c r="C144" s="4"/>
      <c r="D144" s="91"/>
      <c r="E144" s="91" t="s">
        <v>104</v>
      </c>
      <c r="F144" s="1"/>
      <c r="G144" s="91"/>
      <c r="H144" s="91" t="s">
        <v>104</v>
      </c>
    </row>
    <row r="145" spans="1:13" ht="15.75" x14ac:dyDescent="0.25">
      <c r="A145" s="108" t="s">
        <v>106</v>
      </c>
      <c r="B145" s="109">
        <f>E116-E125</f>
        <v>1608.5499999999993</v>
      </c>
      <c r="C145" s="110" t="s">
        <v>155</v>
      </c>
      <c r="D145" s="92" t="s">
        <v>106</v>
      </c>
      <c r="E145" s="93">
        <f>K116-D87</f>
        <v>1280.5275000000001</v>
      </c>
      <c r="F145" s="1"/>
      <c r="G145" s="92" t="s">
        <v>106</v>
      </c>
      <c r="H145" s="93">
        <f>E125-D87</f>
        <v>643.17749999999978</v>
      </c>
    </row>
    <row r="146" spans="1:13" s="31" customFormat="1" ht="15.75" x14ac:dyDescent="0.25">
      <c r="A146" s="92" t="s">
        <v>105</v>
      </c>
      <c r="B146" s="93">
        <f>E119-D88</f>
        <v>10162.6675</v>
      </c>
      <c r="C146" s="1"/>
      <c r="D146" s="92" t="s">
        <v>105</v>
      </c>
      <c r="E146" s="93">
        <f>K119-D88</f>
        <v>12208.7675</v>
      </c>
      <c r="F146" s="1"/>
      <c r="G146" s="108" t="s">
        <v>105</v>
      </c>
      <c r="H146" s="109">
        <f>E128-D88</f>
        <v>6070.4675000000007</v>
      </c>
      <c r="I146" s="132" t="s">
        <v>154</v>
      </c>
      <c r="J146" s="132"/>
      <c r="K146" s="1"/>
      <c r="L146" s="1"/>
      <c r="M146" s="1"/>
    </row>
  </sheetData>
  <mergeCells count="19">
    <mergeCell ref="E104:F104"/>
    <mergeCell ref="I96:K96"/>
    <mergeCell ref="A1:H2"/>
    <mergeCell ref="A91:G91"/>
    <mergeCell ref="A99:F101"/>
    <mergeCell ref="A103:C103"/>
    <mergeCell ref="D103:F103"/>
    <mergeCell ref="G143:H143"/>
    <mergeCell ref="A106:A108"/>
    <mergeCell ref="D106:D108"/>
    <mergeCell ref="A114:E114"/>
    <mergeCell ref="G114:K114"/>
    <mergeCell ref="A123:E123"/>
    <mergeCell ref="C125:C126"/>
    <mergeCell ref="C128:C129"/>
    <mergeCell ref="A133:B133"/>
    <mergeCell ref="D133:E133"/>
    <mergeCell ref="A143:B143"/>
    <mergeCell ref="D143:E143"/>
  </mergeCells>
  <pageMargins left="0.511811024" right="0.511811024" top="0.78740157499999996" bottom="0.78740157499999996" header="0.31496062000000002" footer="0.31496062000000002"/>
  <pageSetup paperSize="9" scale="31" orientation="portrait" r:id="rId1"/>
  <rowBreaks count="1" manualBreakCount="1">
    <brk id="90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5"/>
  <sheetViews>
    <sheetView showGridLines="0" view="pageBreakPreview" zoomScaleNormal="100" zoomScaleSheetLayoutView="100" workbookViewId="0">
      <pane ySplit="3" topLeftCell="A4" activePane="bottomLeft" state="frozen"/>
      <selection activeCell="H145" sqref="H145"/>
      <selection pane="bottomLeft" activeCell="H145" sqref="H145"/>
    </sheetView>
  </sheetViews>
  <sheetFormatPr defaultColWidth="9.140625" defaultRowHeight="15" x14ac:dyDescent="0.25"/>
  <cols>
    <col min="1" max="1" width="8.7109375" style="26" bestFit="1" customWidth="1"/>
    <col min="2" max="2" width="26.140625" style="26" customWidth="1"/>
    <col min="3" max="3" width="14.42578125" style="26" bestFit="1" customWidth="1"/>
    <col min="4" max="16384" width="9.140625" style="26"/>
  </cols>
  <sheetData>
    <row r="1" spans="1:3" x14ac:dyDescent="0.25">
      <c r="A1" s="172" t="s">
        <v>122</v>
      </c>
      <c r="B1" s="172"/>
      <c r="C1" s="172"/>
    </row>
    <row r="2" spans="1:3" x14ac:dyDescent="0.25">
      <c r="A2" s="172"/>
      <c r="B2" s="172"/>
      <c r="C2" s="172"/>
    </row>
    <row r="3" spans="1:3" ht="15.75" x14ac:dyDescent="0.25">
      <c r="A3" s="23" t="s">
        <v>24</v>
      </c>
      <c r="B3" s="23" t="s">
        <v>25</v>
      </c>
      <c r="C3" s="23" t="s">
        <v>26</v>
      </c>
    </row>
    <row r="4" spans="1:3" ht="15.75" x14ac:dyDescent="0.25">
      <c r="A4" s="271">
        <v>2012</v>
      </c>
      <c r="B4" s="27" t="s">
        <v>28</v>
      </c>
      <c r="C4" s="5">
        <v>22</v>
      </c>
    </row>
    <row r="5" spans="1:3" ht="15.75" x14ac:dyDescent="0.25">
      <c r="A5" s="271"/>
      <c r="B5" s="27" t="s">
        <v>29</v>
      </c>
      <c r="C5" s="5">
        <v>18</v>
      </c>
    </row>
    <row r="6" spans="1:3" ht="15.75" x14ac:dyDescent="0.25">
      <c r="A6" s="271"/>
      <c r="B6" s="27" t="s">
        <v>30</v>
      </c>
      <c r="C6" s="5">
        <v>22</v>
      </c>
    </row>
    <row r="7" spans="1:3" ht="15.75" x14ac:dyDescent="0.25">
      <c r="A7" s="271"/>
      <c r="B7" s="27" t="s">
        <v>31</v>
      </c>
      <c r="C7" s="28">
        <v>17</v>
      </c>
    </row>
    <row r="8" spans="1:3" ht="15.75" x14ac:dyDescent="0.25">
      <c r="A8" s="271"/>
      <c r="B8" s="27" t="s">
        <v>32</v>
      </c>
      <c r="C8" s="5">
        <v>22</v>
      </c>
    </row>
    <row r="9" spans="1:3" ht="15.75" x14ac:dyDescent="0.25">
      <c r="A9" s="271"/>
      <c r="B9" s="27" t="s">
        <v>33</v>
      </c>
      <c r="C9" s="5">
        <v>19</v>
      </c>
    </row>
    <row r="10" spans="1:3" ht="15.75" x14ac:dyDescent="0.25">
      <c r="A10" s="271"/>
      <c r="B10" s="27" t="s">
        <v>34</v>
      </c>
      <c r="C10" s="5">
        <v>22</v>
      </c>
    </row>
    <row r="11" spans="1:3" ht="15.75" x14ac:dyDescent="0.25">
      <c r="A11" s="271"/>
      <c r="B11" s="27" t="s">
        <v>35</v>
      </c>
      <c r="C11" s="5">
        <v>22</v>
      </c>
    </row>
    <row r="12" spans="1:3" ht="15.75" x14ac:dyDescent="0.25">
      <c r="A12" s="271"/>
      <c r="B12" s="27" t="s">
        <v>36</v>
      </c>
      <c r="C12" s="5">
        <v>19</v>
      </c>
    </row>
    <row r="13" spans="1:3" ht="15.75" x14ac:dyDescent="0.25">
      <c r="A13" s="271"/>
      <c r="B13" s="27" t="s">
        <v>37</v>
      </c>
      <c r="C13" s="5">
        <v>22</v>
      </c>
    </row>
    <row r="14" spans="1:3" ht="15.75" x14ac:dyDescent="0.25">
      <c r="A14" s="271"/>
      <c r="B14" s="27" t="s">
        <v>38</v>
      </c>
      <c r="C14" s="5">
        <v>18</v>
      </c>
    </row>
    <row r="15" spans="1:3" ht="15.75" x14ac:dyDescent="0.25">
      <c r="A15" s="271"/>
      <c r="B15" s="27" t="s">
        <v>39</v>
      </c>
      <c r="C15" s="5">
        <v>18</v>
      </c>
    </row>
    <row r="16" spans="1:3" x14ac:dyDescent="0.25">
      <c r="A16" s="262" t="s">
        <v>27</v>
      </c>
      <c r="B16" s="263"/>
      <c r="C16" s="266">
        <f>AVERAGE(C4:C15)</f>
        <v>20.083333333333332</v>
      </c>
    </row>
    <row r="17" spans="1:3" x14ac:dyDescent="0.25">
      <c r="A17" s="264"/>
      <c r="B17" s="265"/>
      <c r="C17" s="267"/>
    </row>
    <row r="18" spans="1:3" ht="15.75" x14ac:dyDescent="0.25">
      <c r="A18" s="271">
        <v>2013</v>
      </c>
      <c r="B18" s="27" t="s">
        <v>28</v>
      </c>
      <c r="C18" s="5">
        <v>22</v>
      </c>
    </row>
    <row r="19" spans="1:3" ht="15.75" x14ac:dyDescent="0.25">
      <c r="A19" s="271"/>
      <c r="B19" s="27" t="s">
        <v>29</v>
      </c>
      <c r="C19" s="5">
        <v>17</v>
      </c>
    </row>
    <row r="20" spans="1:3" ht="15.75" x14ac:dyDescent="0.25">
      <c r="A20" s="271"/>
      <c r="B20" s="27" t="s">
        <v>30</v>
      </c>
      <c r="C20" s="5">
        <v>18</v>
      </c>
    </row>
    <row r="21" spans="1:3" ht="15.75" x14ac:dyDescent="0.25">
      <c r="A21" s="271"/>
      <c r="B21" s="27" t="s">
        <v>31</v>
      </c>
      <c r="C21" s="5">
        <v>22</v>
      </c>
    </row>
    <row r="22" spans="1:3" ht="15.75" x14ac:dyDescent="0.25">
      <c r="A22" s="271"/>
      <c r="B22" s="27" t="s">
        <v>32</v>
      </c>
      <c r="C22" s="5">
        <v>20</v>
      </c>
    </row>
    <row r="23" spans="1:3" ht="15.75" x14ac:dyDescent="0.25">
      <c r="A23" s="271"/>
      <c r="B23" s="27" t="s">
        <v>33</v>
      </c>
      <c r="C23" s="5">
        <v>20</v>
      </c>
    </row>
    <row r="24" spans="1:3" ht="15.75" x14ac:dyDescent="0.25">
      <c r="A24" s="271"/>
      <c r="B24" s="27" t="s">
        <v>34</v>
      </c>
      <c r="C24" s="5">
        <v>23</v>
      </c>
    </row>
    <row r="25" spans="1:3" ht="15.75" x14ac:dyDescent="0.25">
      <c r="A25" s="271"/>
      <c r="B25" s="27" t="s">
        <v>35</v>
      </c>
      <c r="C25" s="5">
        <v>20</v>
      </c>
    </row>
    <row r="26" spans="1:3" ht="15.75" x14ac:dyDescent="0.25">
      <c r="A26" s="271"/>
      <c r="B26" s="27" t="s">
        <v>36</v>
      </c>
      <c r="C26" s="5">
        <v>21</v>
      </c>
    </row>
    <row r="27" spans="1:3" ht="15.75" x14ac:dyDescent="0.25">
      <c r="A27" s="271"/>
      <c r="B27" s="27" t="s">
        <v>37</v>
      </c>
      <c r="C27" s="5">
        <v>22</v>
      </c>
    </row>
    <row r="28" spans="1:3" ht="15.75" x14ac:dyDescent="0.25">
      <c r="A28" s="271"/>
      <c r="B28" s="27" t="s">
        <v>38</v>
      </c>
      <c r="C28" s="5">
        <v>20</v>
      </c>
    </row>
    <row r="29" spans="1:3" ht="15.75" x14ac:dyDescent="0.25">
      <c r="A29" s="271"/>
      <c r="B29" s="27" t="s">
        <v>39</v>
      </c>
      <c r="C29" s="5">
        <v>19</v>
      </c>
    </row>
    <row r="30" spans="1:3" x14ac:dyDescent="0.25">
      <c r="A30" s="262" t="s">
        <v>27</v>
      </c>
      <c r="B30" s="263"/>
      <c r="C30" s="266">
        <f>AVERAGE(C18:C29)</f>
        <v>20.333333333333332</v>
      </c>
    </row>
    <row r="31" spans="1:3" x14ac:dyDescent="0.25">
      <c r="A31" s="264"/>
      <c r="B31" s="265"/>
      <c r="C31" s="267"/>
    </row>
    <row r="32" spans="1:3" ht="15.75" x14ac:dyDescent="0.25">
      <c r="A32" s="23" t="s">
        <v>24</v>
      </c>
      <c r="B32" s="23" t="s">
        <v>25</v>
      </c>
      <c r="C32" s="23" t="s">
        <v>26</v>
      </c>
    </row>
    <row r="33" spans="1:3" ht="15.75" x14ac:dyDescent="0.25">
      <c r="A33" s="259">
        <v>2014</v>
      </c>
      <c r="B33" s="27" t="s">
        <v>28</v>
      </c>
      <c r="C33" s="83">
        <v>22</v>
      </c>
    </row>
    <row r="34" spans="1:3" ht="15.75" x14ac:dyDescent="0.25">
      <c r="A34" s="260"/>
      <c r="B34" s="27" t="s">
        <v>29</v>
      </c>
      <c r="C34" s="83">
        <v>20</v>
      </c>
    </row>
    <row r="35" spans="1:3" ht="15.75" x14ac:dyDescent="0.25">
      <c r="A35" s="260"/>
      <c r="B35" s="27" t="s">
        <v>30</v>
      </c>
      <c r="C35" s="83">
        <v>18</v>
      </c>
    </row>
    <row r="36" spans="1:3" ht="15.75" x14ac:dyDescent="0.25">
      <c r="A36" s="260"/>
      <c r="B36" s="27" t="s">
        <v>31</v>
      </c>
      <c r="C36" s="83">
        <v>18</v>
      </c>
    </row>
    <row r="37" spans="1:3" ht="15.75" x14ac:dyDescent="0.25">
      <c r="A37" s="260"/>
      <c r="B37" s="27" t="s">
        <v>32</v>
      </c>
      <c r="C37" s="83">
        <v>20</v>
      </c>
    </row>
    <row r="38" spans="1:3" ht="15.75" x14ac:dyDescent="0.25">
      <c r="A38" s="260"/>
      <c r="B38" s="27" t="s">
        <v>33</v>
      </c>
      <c r="C38" s="83">
        <v>19</v>
      </c>
    </row>
    <row r="39" spans="1:3" ht="15.75" x14ac:dyDescent="0.25">
      <c r="A39" s="260"/>
      <c r="B39" s="27" t="s">
        <v>34</v>
      </c>
      <c r="C39" s="83">
        <v>22</v>
      </c>
    </row>
    <row r="40" spans="1:3" ht="15.75" x14ac:dyDescent="0.25">
      <c r="A40" s="260"/>
      <c r="B40" s="27" t="s">
        <v>35</v>
      </c>
      <c r="C40" s="83">
        <v>20</v>
      </c>
    </row>
    <row r="41" spans="1:3" ht="15.75" x14ac:dyDescent="0.25">
      <c r="A41" s="260"/>
      <c r="B41" s="27" t="s">
        <v>36</v>
      </c>
      <c r="C41" s="83">
        <v>22</v>
      </c>
    </row>
    <row r="42" spans="1:3" ht="15.75" x14ac:dyDescent="0.25">
      <c r="A42" s="260"/>
      <c r="B42" s="27" t="s">
        <v>37</v>
      </c>
      <c r="C42" s="83">
        <v>22</v>
      </c>
    </row>
    <row r="43" spans="1:3" ht="15.75" x14ac:dyDescent="0.25">
      <c r="A43" s="260"/>
      <c r="B43" s="27" t="s">
        <v>38</v>
      </c>
      <c r="C43" s="83">
        <v>20</v>
      </c>
    </row>
    <row r="44" spans="1:3" ht="15.75" x14ac:dyDescent="0.25">
      <c r="A44" s="261"/>
      <c r="B44" s="27" t="s">
        <v>39</v>
      </c>
      <c r="C44" s="83">
        <v>19</v>
      </c>
    </row>
    <row r="45" spans="1:3" x14ac:dyDescent="0.25">
      <c r="A45" s="262" t="s">
        <v>27</v>
      </c>
      <c r="B45" s="263"/>
      <c r="C45" s="266">
        <f>AVERAGE(C33:C44)</f>
        <v>20.166666666666668</v>
      </c>
    </row>
    <row r="46" spans="1:3" x14ac:dyDescent="0.25">
      <c r="A46" s="264"/>
      <c r="B46" s="265"/>
      <c r="C46" s="267"/>
    </row>
    <row r="47" spans="1:3" x14ac:dyDescent="0.25">
      <c r="A47" s="268" t="s">
        <v>83</v>
      </c>
      <c r="B47" s="268"/>
      <c r="C47" s="269">
        <f>AVERAGE(C4:C15,C18:C29,C33:C44)</f>
        <v>20.194444444444443</v>
      </c>
    </row>
    <row r="48" spans="1:3" x14ac:dyDescent="0.25">
      <c r="A48" s="268"/>
      <c r="B48" s="268"/>
      <c r="C48" s="270"/>
    </row>
    <row r="49" spans="1:3" ht="15.75" x14ac:dyDescent="0.25">
      <c r="A49" s="23" t="s">
        <v>24</v>
      </c>
      <c r="B49" s="23" t="s">
        <v>25</v>
      </c>
      <c r="C49" s="23" t="s">
        <v>26</v>
      </c>
    </row>
    <row r="50" spans="1:3" ht="15.75" x14ac:dyDescent="0.25">
      <c r="A50" s="259">
        <v>2015</v>
      </c>
      <c r="B50" s="27" t="s">
        <v>28</v>
      </c>
      <c r="C50" s="83"/>
    </row>
    <row r="51" spans="1:3" ht="15.75" x14ac:dyDescent="0.25">
      <c r="A51" s="260"/>
      <c r="B51" s="27" t="s">
        <v>29</v>
      </c>
      <c r="C51" s="83"/>
    </row>
    <row r="52" spans="1:3" ht="15.75" x14ac:dyDescent="0.25">
      <c r="A52" s="260"/>
      <c r="B52" s="27" t="s">
        <v>30</v>
      </c>
      <c r="C52" s="83"/>
    </row>
    <row r="53" spans="1:3" ht="15.75" x14ac:dyDescent="0.25">
      <c r="A53" s="260"/>
      <c r="B53" s="27" t="s">
        <v>31</v>
      </c>
      <c r="C53" s="83"/>
    </row>
    <row r="54" spans="1:3" ht="15.75" x14ac:dyDescent="0.25">
      <c r="A54" s="260"/>
      <c r="B54" s="27" t="s">
        <v>32</v>
      </c>
      <c r="C54" s="83"/>
    </row>
    <row r="55" spans="1:3" ht="15.75" x14ac:dyDescent="0.25">
      <c r="A55" s="260"/>
      <c r="B55" s="27" t="s">
        <v>33</v>
      </c>
      <c r="C55" s="83"/>
    </row>
    <row r="56" spans="1:3" ht="15.75" x14ac:dyDescent="0.25">
      <c r="A56" s="260"/>
      <c r="B56" s="27" t="s">
        <v>34</v>
      </c>
      <c r="C56" s="83"/>
    </row>
    <row r="57" spans="1:3" ht="15.75" x14ac:dyDescent="0.25">
      <c r="A57" s="260"/>
      <c r="B57" s="27" t="s">
        <v>35</v>
      </c>
      <c r="C57" s="83"/>
    </row>
    <row r="58" spans="1:3" ht="15.75" x14ac:dyDescent="0.25">
      <c r="A58" s="260"/>
      <c r="B58" s="27" t="s">
        <v>36</v>
      </c>
      <c r="C58" s="83"/>
    </row>
    <row r="59" spans="1:3" ht="15.75" x14ac:dyDescent="0.25">
      <c r="A59" s="260"/>
      <c r="B59" s="27" t="s">
        <v>37</v>
      </c>
      <c r="C59" s="83"/>
    </row>
    <row r="60" spans="1:3" ht="15.75" x14ac:dyDescent="0.25">
      <c r="A60" s="260"/>
      <c r="B60" s="27" t="s">
        <v>38</v>
      </c>
      <c r="C60" s="83"/>
    </row>
    <row r="61" spans="1:3" ht="15.75" x14ac:dyDescent="0.25">
      <c r="A61" s="261"/>
      <c r="B61" s="27" t="s">
        <v>39</v>
      </c>
      <c r="C61" s="83"/>
    </row>
    <row r="62" spans="1:3" x14ac:dyDescent="0.25">
      <c r="A62" s="262" t="s">
        <v>27</v>
      </c>
      <c r="B62" s="263"/>
      <c r="C62" s="266" t="e">
        <f>AVERAGE(C50:C61)</f>
        <v>#DIV/0!</v>
      </c>
    </row>
    <row r="63" spans="1:3" x14ac:dyDescent="0.25">
      <c r="A63" s="264"/>
      <c r="B63" s="265"/>
      <c r="C63" s="267"/>
    </row>
    <row r="64" spans="1:3" x14ac:dyDescent="0.25">
      <c r="A64" s="268" t="s">
        <v>129</v>
      </c>
      <c r="B64" s="268"/>
      <c r="C64" s="269">
        <f>AVERAGE(C18:C32,C33:C46,C50:C61,C4:C15)</f>
        <v>20.19736842105263</v>
      </c>
    </row>
    <row r="65" spans="1:3" x14ac:dyDescent="0.25">
      <c r="A65" s="268"/>
      <c r="B65" s="268"/>
      <c r="C65" s="270"/>
    </row>
  </sheetData>
  <mergeCells count="17">
    <mergeCell ref="C47:C48"/>
    <mergeCell ref="A4:A15"/>
    <mergeCell ref="A18:A29"/>
    <mergeCell ref="A47:B48"/>
    <mergeCell ref="A1:C2"/>
    <mergeCell ref="A16:B17"/>
    <mergeCell ref="A45:B46"/>
    <mergeCell ref="C16:C17"/>
    <mergeCell ref="C45:C46"/>
    <mergeCell ref="A30:B31"/>
    <mergeCell ref="C30:C31"/>
    <mergeCell ref="A33:A44"/>
    <mergeCell ref="A50:A61"/>
    <mergeCell ref="A62:B63"/>
    <mergeCell ref="C62:C63"/>
    <mergeCell ref="A64:B65"/>
    <mergeCell ref="C64:C65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D7"/>
  <sheetViews>
    <sheetView workbookViewId="0">
      <selection activeCell="H145" sqref="H145"/>
    </sheetView>
  </sheetViews>
  <sheetFormatPr defaultRowHeight="15" x14ac:dyDescent="0.25"/>
  <cols>
    <col min="1" max="1" width="11.85546875" customWidth="1"/>
    <col min="2" max="3" width="14.28515625" bestFit="1" customWidth="1"/>
    <col min="4" max="4" width="13.28515625" bestFit="1" customWidth="1"/>
  </cols>
  <sheetData>
    <row r="3" spans="1:4" x14ac:dyDescent="0.25">
      <c r="A3" s="101">
        <v>2014</v>
      </c>
      <c r="B3" s="101" t="s">
        <v>117</v>
      </c>
      <c r="C3" s="101" t="s">
        <v>118</v>
      </c>
      <c r="D3" s="101" t="s">
        <v>119</v>
      </c>
    </row>
    <row r="4" spans="1:4" x14ac:dyDescent="0.25">
      <c r="A4" s="99" t="s">
        <v>114</v>
      </c>
      <c r="B4" s="100">
        <v>316987.23</v>
      </c>
      <c r="C4" s="100">
        <v>409875.79</v>
      </c>
      <c r="D4" s="100">
        <f>B4-C4</f>
        <v>-92888.56</v>
      </c>
    </row>
    <row r="5" spans="1:4" x14ac:dyDescent="0.25">
      <c r="A5" s="99" t="s">
        <v>115</v>
      </c>
      <c r="B5" s="100">
        <v>280242.25</v>
      </c>
      <c r="C5" s="100">
        <v>282010.63</v>
      </c>
      <c r="D5" s="100">
        <f t="shared" ref="D5:D6" si="0">B5-C5</f>
        <v>-1768.3800000000047</v>
      </c>
    </row>
    <row r="6" spans="1:4" x14ac:dyDescent="0.25">
      <c r="A6" s="99" t="s">
        <v>116</v>
      </c>
      <c r="B6" s="100">
        <v>35730.620000000003</v>
      </c>
      <c r="C6" s="100">
        <v>20074.91</v>
      </c>
      <c r="D6" s="100">
        <f t="shared" si="0"/>
        <v>15655.710000000003</v>
      </c>
    </row>
    <row r="7" spans="1:4" x14ac:dyDescent="0.25">
      <c r="A7" s="99" t="s">
        <v>120</v>
      </c>
      <c r="B7" s="100">
        <f>SUM(B4:B6)</f>
        <v>632960.1</v>
      </c>
      <c r="C7" s="100">
        <f>SUM(C4:C6)</f>
        <v>711961.33</v>
      </c>
      <c r="D7" s="100">
        <f>SUM(D4:D6)</f>
        <v>-79001.23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C6EA0-DB78-4B23-897B-73CE0AED5695}">
  <dimension ref="A1:AP53"/>
  <sheetViews>
    <sheetView zoomScale="85" zoomScaleNormal="85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D33" sqref="D33"/>
    </sheetView>
  </sheetViews>
  <sheetFormatPr defaultRowHeight="15" x14ac:dyDescent="0.25"/>
  <cols>
    <col min="1" max="1" width="32.5703125" customWidth="1"/>
    <col min="2" max="2" width="30.85546875" style="167" customWidth="1"/>
    <col min="3" max="3" width="21.85546875" customWidth="1"/>
    <col min="4" max="4" width="22.140625" customWidth="1"/>
    <col min="5" max="5" width="15" customWidth="1"/>
    <col min="6" max="6" width="18.28515625" customWidth="1"/>
    <col min="7" max="7" width="17.5703125" customWidth="1"/>
    <col min="8" max="8" width="9.140625" customWidth="1"/>
    <col min="9" max="9" width="14.42578125" customWidth="1"/>
    <col min="10" max="10" width="16.5703125" customWidth="1"/>
    <col min="11" max="11" width="14.28515625" customWidth="1"/>
    <col min="12" max="12" width="18" customWidth="1"/>
    <col min="13" max="13" width="14.42578125" customWidth="1"/>
    <col min="14" max="14" width="16.5703125" customWidth="1"/>
    <col min="15" max="15" width="14.28515625" customWidth="1"/>
    <col min="16" max="16" width="18" customWidth="1"/>
    <col min="17" max="17" width="14.7109375" customWidth="1"/>
    <col min="18" max="18" width="16.5703125" customWidth="1"/>
    <col min="19" max="19" width="14.28515625" customWidth="1"/>
    <col min="20" max="20" width="16.85546875" customWidth="1"/>
    <col min="21" max="28" width="13" hidden="1" customWidth="1"/>
    <col min="29" max="40" width="15.5703125" hidden="1" customWidth="1"/>
  </cols>
  <sheetData>
    <row r="1" spans="1:42" x14ac:dyDescent="0.25">
      <c r="B1" s="166" t="s">
        <v>2888</v>
      </c>
      <c r="C1" s="285" t="s">
        <v>189</v>
      </c>
      <c r="D1" s="285"/>
      <c r="E1" s="286" t="s">
        <v>97</v>
      </c>
      <c r="F1" s="287"/>
      <c r="G1" s="287"/>
      <c r="H1" s="288"/>
      <c r="I1" s="277" t="s">
        <v>188</v>
      </c>
      <c r="J1" s="278"/>
      <c r="K1" s="278"/>
      <c r="L1" s="279"/>
      <c r="M1" s="280" t="s">
        <v>186</v>
      </c>
      <c r="N1" s="281"/>
      <c r="O1" s="281"/>
      <c r="P1" s="282"/>
      <c r="Q1" s="272" t="s">
        <v>187</v>
      </c>
      <c r="R1" s="273"/>
      <c r="S1" s="273"/>
      <c r="T1" s="274"/>
      <c r="U1" s="277" t="s">
        <v>190</v>
      </c>
      <c r="V1" s="278"/>
      <c r="W1" s="278"/>
      <c r="X1" s="279"/>
      <c r="Y1" s="280" t="s">
        <v>191</v>
      </c>
      <c r="Z1" s="281"/>
      <c r="AA1" s="281"/>
      <c r="AB1" s="282"/>
      <c r="AC1" s="277" t="s">
        <v>188</v>
      </c>
      <c r="AD1" s="278"/>
      <c r="AE1" s="278"/>
      <c r="AF1" s="279"/>
      <c r="AG1" s="280" t="s">
        <v>186</v>
      </c>
      <c r="AH1" s="281"/>
      <c r="AI1" s="281"/>
      <c r="AJ1" s="282"/>
      <c r="AK1" s="272" t="s">
        <v>187</v>
      </c>
      <c r="AL1" s="273"/>
      <c r="AM1" s="273"/>
      <c r="AN1" s="274"/>
    </row>
    <row r="2" spans="1:42" ht="13.5" customHeight="1" x14ac:dyDescent="0.25">
      <c r="B2" s="166" t="s">
        <v>184</v>
      </c>
      <c r="C2" s="284" t="s">
        <v>184</v>
      </c>
      <c r="D2" s="284"/>
      <c r="E2" s="289" t="s">
        <v>181</v>
      </c>
      <c r="F2" s="289"/>
      <c r="G2" s="289"/>
      <c r="H2" s="289"/>
      <c r="I2" s="276" t="s">
        <v>182</v>
      </c>
      <c r="J2" s="276"/>
      <c r="K2" s="276"/>
      <c r="L2" s="276"/>
      <c r="M2" s="283" t="s">
        <v>182</v>
      </c>
      <c r="N2" s="283"/>
      <c r="O2" s="283"/>
      <c r="P2" s="283"/>
      <c r="Q2" s="275" t="s">
        <v>182</v>
      </c>
      <c r="R2" s="275"/>
      <c r="S2" s="275"/>
      <c r="T2" s="275"/>
      <c r="U2" s="276" t="s">
        <v>183</v>
      </c>
      <c r="V2" s="276"/>
      <c r="W2" s="276"/>
      <c r="X2" s="276"/>
      <c r="Y2" s="283" t="s">
        <v>183</v>
      </c>
      <c r="Z2" s="283"/>
      <c r="AA2" s="283"/>
      <c r="AB2" s="283"/>
      <c r="AC2" s="276" t="s">
        <v>192</v>
      </c>
      <c r="AD2" s="276"/>
      <c r="AE2" s="276"/>
      <c r="AF2" s="276"/>
      <c r="AG2" s="283" t="s">
        <v>192</v>
      </c>
      <c r="AH2" s="283"/>
      <c r="AI2" s="283"/>
      <c r="AJ2" s="283"/>
      <c r="AK2" s="275" t="s">
        <v>192</v>
      </c>
      <c r="AL2" s="275"/>
      <c r="AM2" s="275"/>
      <c r="AN2" s="275"/>
    </row>
    <row r="3" spans="1:42" x14ac:dyDescent="0.25">
      <c r="A3" s="135" t="s">
        <v>174</v>
      </c>
      <c r="B3" s="166" t="s">
        <v>172</v>
      </c>
      <c r="C3" s="147" t="s">
        <v>172</v>
      </c>
      <c r="D3" s="146" t="s">
        <v>185</v>
      </c>
      <c r="E3" s="143" t="s">
        <v>172</v>
      </c>
      <c r="F3" s="143" t="s">
        <v>171</v>
      </c>
      <c r="G3" s="143" t="s">
        <v>170</v>
      </c>
      <c r="H3" s="143" t="s">
        <v>173</v>
      </c>
      <c r="I3" s="144" t="s">
        <v>172</v>
      </c>
      <c r="J3" s="144" t="s">
        <v>171</v>
      </c>
      <c r="K3" s="144" t="s">
        <v>170</v>
      </c>
      <c r="L3" s="144" t="s">
        <v>173</v>
      </c>
      <c r="M3" s="138" t="s">
        <v>172</v>
      </c>
      <c r="N3" s="138" t="s">
        <v>171</v>
      </c>
      <c r="O3" s="138" t="s">
        <v>170</v>
      </c>
      <c r="P3" s="138" t="s">
        <v>173</v>
      </c>
      <c r="Q3" s="139" t="s">
        <v>172</v>
      </c>
      <c r="R3" s="139" t="s">
        <v>171</v>
      </c>
      <c r="S3" s="139" t="s">
        <v>170</v>
      </c>
      <c r="T3" s="139" t="s">
        <v>173</v>
      </c>
      <c r="U3" s="144" t="s">
        <v>172</v>
      </c>
      <c r="V3" s="144" t="s">
        <v>171</v>
      </c>
      <c r="W3" s="144" t="s">
        <v>170</v>
      </c>
      <c r="X3" s="144" t="s">
        <v>173</v>
      </c>
      <c r="Y3" s="138" t="s">
        <v>172</v>
      </c>
      <c r="Z3" s="138" t="s">
        <v>171</v>
      </c>
      <c r="AA3" s="138" t="s">
        <v>170</v>
      </c>
      <c r="AB3" s="138" t="s">
        <v>173</v>
      </c>
      <c r="AC3" s="144" t="s">
        <v>172</v>
      </c>
      <c r="AD3" s="144" t="s">
        <v>171</v>
      </c>
      <c r="AE3" s="144" t="s">
        <v>170</v>
      </c>
      <c r="AF3" s="144" t="s">
        <v>173</v>
      </c>
      <c r="AG3" s="138" t="s">
        <v>172</v>
      </c>
      <c r="AH3" s="138" t="s">
        <v>171</v>
      </c>
      <c r="AI3" s="138" t="s">
        <v>170</v>
      </c>
      <c r="AJ3" s="138" t="s">
        <v>173</v>
      </c>
      <c r="AK3" s="139" t="s">
        <v>172</v>
      </c>
      <c r="AL3" s="139" t="s">
        <v>171</v>
      </c>
      <c r="AM3" s="139" t="s">
        <v>170</v>
      </c>
      <c r="AN3" s="139" t="s">
        <v>173</v>
      </c>
    </row>
    <row r="4" spans="1:42" x14ac:dyDescent="0.25">
      <c r="A4" s="136">
        <v>44440</v>
      </c>
      <c r="B4" s="168">
        <f>AVERAGEIFS('[1]VA e VT  2'!$Q$1:$Q$65536,'[1]VA e VT  2'!$G$1:$G$65536,"VIGILANTE ARMADO - 220 H",'[1]VA e VT  2'!$K$1:$K$65536,30)</f>
        <v>19.692307692307693</v>
      </c>
      <c r="C4" s="101">
        <v>20</v>
      </c>
      <c r="D4" s="101">
        <v>15</v>
      </c>
      <c r="E4" s="101" t="e">
        <f>SUMIF('[2]VA E VT '!$F:$F,"VIGILANTE ARMADO - 220 H",'[2]VA E VT '!$B:$B)</f>
        <v>#VALUE!</v>
      </c>
      <c r="F4" s="101" t="e">
        <f>SUMIF('[2]VA E VT '!$F:$F,"VIGILANTE ARMADO - 12X36 DIURNO",'[2]VA E VT '!$B:$B)</f>
        <v>#VALUE!</v>
      </c>
      <c r="G4" s="101" t="e">
        <f>SUMIF('[2]VA E VT '!$F:$F,"VIGILANTE ARMADO - 12X36 NOTURNO",'[2]VA E VT '!$B:$B)</f>
        <v>#VALUE!</v>
      </c>
      <c r="H4" s="101" t="e">
        <f>SUM(E4:G4)</f>
        <v>#VALUE!</v>
      </c>
      <c r="I4" s="137" t="e">
        <f>SUMIF('[2]VA E VT '!$F:$F,"VIGILANTE ARMADO - 220 H",'[2]VA E VT '!$R:$R)</f>
        <v>#VALUE!</v>
      </c>
      <c r="J4" s="137" t="e">
        <f>SUMIF('[2]VA E VT '!$F:$F,"VIGILANTE ARMADO - 12X36 DIURNO",'[2]VA E VT '!$R:$R)</f>
        <v>#VALUE!</v>
      </c>
      <c r="K4" s="137" t="e">
        <f>SUMIF('[2]VA E VT '!$F:$F,"VIGILANTE ARMADO - 12X36 NOTURNO",'[2]VA E VT '!$R:$R)</f>
        <v>#VALUE!</v>
      </c>
      <c r="L4" s="137" t="e">
        <f>SUM(I4:K4)</f>
        <v>#VALUE!</v>
      </c>
      <c r="M4" s="137" t="e">
        <f>SUMIF('[2]VA E VT '!$F:$F,"VIGILANTE ARMADO - 220 H",'[2]VA E VT '!$W:$W)</f>
        <v>#VALUE!</v>
      </c>
      <c r="N4" s="137" t="e">
        <f>SUMIF('[2]VA E VT '!$F:$F,"VIGILANTE ARMADO - 12X36 DIURNO",'[2]VA E VT '!$W:$W)</f>
        <v>#VALUE!</v>
      </c>
      <c r="O4" s="137" t="e">
        <f>SUMIF('[2]VA E VT '!$F:$F,"VIGILANTE ARMADO - 12X36 NOTURNO",'[2]VA E VT '!$W:$W)</f>
        <v>#VALUE!</v>
      </c>
      <c r="P4" s="137" t="e">
        <f>SUM(M4:O4)</f>
        <v>#VALUE!</v>
      </c>
      <c r="Q4" s="137" t="e">
        <f>SUMIF('[2]BANCO DADOS-CUSTO TOTAL'!$H:$H,"VIGILANTE ARMADO - 220 H",'[2]BANCO DADOS-CUSTO TOTAL'!$BJ:$BJ)</f>
        <v>#VALUE!</v>
      </c>
      <c r="R4" s="137" t="e">
        <f>SUMIF('[2]BANCO DADOS-CUSTO TOTAL'!$H:$H,"VIGILANTE ARMADO - 12X36 DIURNO",'[2]BANCO DADOS-CUSTO TOTAL'!$BJ:$BJ)</f>
        <v>#VALUE!</v>
      </c>
      <c r="S4" s="137" t="e">
        <f>SUMIF('[2]BANCO DADOS-CUSTO TOTAL'!$H:$H,"VIGILANTE ARMADO - 12X36 NOTURNO",'[2]BANCO DADOS-CUSTO TOTAL'!$BJ:$BJ)</f>
        <v>#VALUE!</v>
      </c>
      <c r="T4" s="137" t="e">
        <f>SUM(Q4:S4)</f>
        <v>#VALUE!</v>
      </c>
      <c r="U4" s="101">
        <f>COUNTIFS('[1]VA e VT  2'!$G$1:$G$65536,"VIGILANTE ARMADO - 220 H",'[1]VA e VT  2'!$U$1:$U$65536,"&gt;0")</f>
        <v>34</v>
      </c>
      <c r="V4" s="101">
        <f>COUNTIFS('[1]VA e VT  2'!$G$1:$G$65536,"VIGILANTE ARMADO - 12X36 DIURNO",'[1]VA e VT  2'!$U$1:$U$65536,"&gt;0")</f>
        <v>53</v>
      </c>
      <c r="W4" s="101">
        <f>COUNTIFS('[1]VA e VT  2'!$G$1:$G$65536,"VIGILANTE ARMADO - 12X36 NOTURNO",'[1]VA e VT  2'!$U$1:$U$65536,"&gt;0")</f>
        <v>52</v>
      </c>
      <c r="X4" s="101">
        <f>SUM(U4:W4)</f>
        <v>139</v>
      </c>
      <c r="Y4" s="101">
        <f>COUNTIFS('[1]VA e VT  2'!$G$1:$G$65536,"VIGILANTE ARMADO - 220 H",'[1]VA e VT  2'!$AG$1:$AG$65536,"&gt;0")</f>
        <v>6</v>
      </c>
      <c r="Z4" s="101">
        <f>COUNTIFS('[1]VA e VT  2'!$G$1:$G$65536,"VIGILANTE ARMADO - 12X36 DIURNO",'[1]VA e VT  2'!$AG$1:$AG$65536,"&gt;0")</f>
        <v>14</v>
      </c>
      <c r="AA4" s="101">
        <f>COUNTIFS('[1]VA e VT  2'!$G$1:$G$65536,"VIGILANTE ARMADO - 12X36 NOTURNO",'[1]VA e VT  2'!$AG$1:$AG$65536,"&gt;0")</f>
        <v>5</v>
      </c>
      <c r="AB4" s="101">
        <f>SUM(Y4:AA4)</f>
        <v>25</v>
      </c>
      <c r="AC4" s="137">
        <f>SUMIF('[1]VA e VT  2'!$G$1:$G$65536,"VIGILANTE ARMADO - 220 H",'[1]VA e VT  2'!$U$1:$U$65536)</f>
        <v>10887.769999999997</v>
      </c>
      <c r="AD4" s="137">
        <f>SUMIF('[1]VA e VT  2'!$G$1:$G$65536,"VIGILANTE ARMADO - 12X36 DIURNO",'[1]VA e VT  2'!$U$1:$U$65536)</f>
        <v>11302.039999999997</v>
      </c>
      <c r="AE4" s="137">
        <f>SUMIF('[1]VA e VT  2'!$G$1:$G$65536,"VIGILANTE ARMADO - 12X36 NOTURNO",'[1]VA e VT  2'!$U$1:$U$65536)</f>
        <v>10171.830000000002</v>
      </c>
      <c r="AF4" s="137">
        <f>SUM(AC4:AE4)</f>
        <v>32361.639999999996</v>
      </c>
      <c r="AG4" s="137">
        <f>SUMIF('[1]VA e VT  2'!$G$1:$G$65536,"VIGILANTE ARMADO - 220 H",'[1]VA e VT  2'!$AG$1:$AG$65536)</f>
        <v>636.24</v>
      </c>
      <c r="AH4" s="137">
        <f>SUMIF('[1]VA e VT  2'!$G$1:$G$65536,"VIGILANTE ARMADO - 12X36 DIURNO",'[1]VA e VT  2'!$AG$1:$AG$65536)</f>
        <v>994.78999999999974</v>
      </c>
      <c r="AI4" s="137">
        <f>SUMIF('[1]VA e VT  2'!$G$1:$G$65536,"VIGILANTE ARMADO - 12X36 NOTURNO",'[1]VA e VT  2'!$AG$1:$AG$65536)</f>
        <v>447.32000000000005</v>
      </c>
      <c r="AJ4" s="137">
        <f>SUM(AG4:AI4)</f>
        <v>2078.35</v>
      </c>
      <c r="AK4" s="137"/>
      <c r="AL4" s="137"/>
      <c r="AM4" s="137"/>
      <c r="AN4" s="137">
        <f>14156.92+68.08+66.26+165.9+58.62</f>
        <v>14515.78</v>
      </c>
    </row>
    <row r="5" spans="1:42" x14ac:dyDescent="0.25">
      <c r="A5" s="136">
        <v>44470</v>
      </c>
      <c r="B5" s="168">
        <f>AVERAGEIFS('[3]VA e VT  2'!$Q:$Q,'[3]VA e VT  2'!$G:$G,"VIGILANTE ARMADO - 220 H",'[3]VA e VT  2'!$K:$K,30)</f>
        <v>17.920000000000002</v>
      </c>
      <c r="C5" s="101">
        <v>18</v>
      </c>
      <c r="D5" s="101">
        <v>15.5</v>
      </c>
      <c r="E5" s="101" t="e">
        <f>SUMIF('[4]VA E VT '!$F:$F,"VIGILANTE ARMADO - 220 H",'[4]VA E VT '!$B:$B)</f>
        <v>#VALUE!</v>
      </c>
      <c r="F5" s="101" t="e">
        <f>SUMIF('[4]VA E VT '!$F:$F,"VIGILANTE ARMADO - 12X36 DIURNO",'[4]VA E VT '!$B:$B)</f>
        <v>#VALUE!</v>
      </c>
      <c r="G5" s="101" t="e">
        <f>SUMIF('[4]VA E VT '!$F:$F,"VIGILANTE ARMADO - 12X36 NOTURNO",'[4]VA E VT '!$B:$B)</f>
        <v>#VALUE!</v>
      </c>
      <c r="H5" s="101" t="e">
        <f t="shared" ref="H5" si="0">SUM(E5:G5)</f>
        <v>#VALUE!</v>
      </c>
      <c r="I5" s="137" t="e">
        <f>SUMIF('[4]VA E VT '!$F:$F,"VIGILANTE ARMADO - 220 H",'[4]VA E VT '!$R:$R)</f>
        <v>#VALUE!</v>
      </c>
      <c r="J5" s="137" t="e">
        <f>SUMIF('[4]VA E VT '!$F:$F,"VIGILANTE ARMADO - 12X36 DIURNO",'[4]VA E VT '!$R:$R)</f>
        <v>#VALUE!</v>
      </c>
      <c r="K5" s="137" t="e">
        <f>SUMIF('[4]VA E VT '!$F:$F,"VIGILANTE ARMADO - 12X36 NOTURNO",'[4]VA E VT '!$R:$R)</f>
        <v>#VALUE!</v>
      </c>
      <c r="L5" s="137" t="e">
        <f t="shared" ref="L5:L7" si="1">SUM(I5:K5)</f>
        <v>#VALUE!</v>
      </c>
      <c r="M5" s="137" t="e">
        <f>SUMIF('[4]VA E VT '!$F:$F,"VIGILANTE ARMADO - 220 H",'[4]VA E VT '!$W:$W)</f>
        <v>#VALUE!</v>
      </c>
      <c r="N5" s="137" t="e">
        <f>SUMIF('[4]VA E VT '!$F:$F,"VIGILANTE ARMADO - 12X36 DIURNO",'[4]VA E VT '!$W:$W)</f>
        <v>#VALUE!</v>
      </c>
      <c r="O5" s="137" t="e">
        <f>SUMIF('[4]VA E VT '!$F:$F,"VIGILANTE ARMADO - 12X36 NOTURNO",'[4]VA E VT '!$W:$W)</f>
        <v>#VALUE!</v>
      </c>
      <c r="P5" s="137" t="e">
        <f t="shared" ref="P5:P7" si="2">SUM(M5:O5)</f>
        <v>#VALUE!</v>
      </c>
      <c r="Q5" s="137" t="e">
        <f>SUMIF('[4]BANCO DADOS-CUSTO TOTAL'!$H:$H,"VIGILANTE ARMADO - 220 H",'[4]BANCO DADOS-CUSTO TOTAL'!$BJ:$BJ)</f>
        <v>#VALUE!</v>
      </c>
      <c r="R5" s="137" t="e">
        <f>SUMIF('[4]BANCO DADOS-CUSTO TOTAL'!$H:$H,"VIGILANTE ARMADO - 12X36 DIURNO",'[4]BANCO DADOS-CUSTO TOTAL'!$BJ:$BJ)</f>
        <v>#VALUE!</v>
      </c>
      <c r="S5" s="137" t="e">
        <f>SUMIF('[4]BANCO DADOS-CUSTO TOTAL'!$H:$H,"VIGILANTE ARMADO - 12X36 NOTURNO",'[4]BANCO DADOS-CUSTO TOTAL'!$BJ:$BJ)</f>
        <v>#VALUE!</v>
      </c>
      <c r="T5" s="137" t="e">
        <f t="shared" ref="T5:T7" si="3">SUM(Q5:S5)</f>
        <v>#VALUE!</v>
      </c>
      <c r="U5" s="101">
        <f>COUNTIFS('[3]VA e VT  2'!$G:$G,"VIGILANTE ARMADO - 220 H",'[3]VA e VT  2'!$U:$U,"&gt;0")</f>
        <v>36</v>
      </c>
      <c r="V5" s="101">
        <f>COUNTIFS('[3]VA e VT  2'!$G:$G,"VIGILANTE ARMADO - 12X36 DIURNO",'[3]VA e VT  2'!$U:$U,"&gt;0")</f>
        <v>49</v>
      </c>
      <c r="W5" s="101">
        <f>COUNTIFS('[3]VA e VT  2'!$G:$G,"VIGILANTE ARMADO - 12X36 NOTURNO",'[3]VA e VT  2'!$U:$U,"&gt;0")</f>
        <v>48</v>
      </c>
      <c r="X5" s="101">
        <f t="shared" ref="X5:X7" si="4">SUM(U5:W5)</f>
        <v>133</v>
      </c>
      <c r="Y5" s="101">
        <f>COUNTIFS('[3]VA e VT  2'!$G:$G,"VIGILANTE ARMADO - 220 H",'[3]VA e VT  2'!$AG:$AG,"&gt;0")</f>
        <v>5</v>
      </c>
      <c r="Z5" s="101">
        <f>COUNTIFS('[3]VA e VT  2'!$G:$G,"VIGILANTE ARMADO - 12X36 DIURNO",'[3]VA e VT  2'!$AG:$AG,"&gt;0")</f>
        <v>10</v>
      </c>
      <c r="AA5" s="101">
        <f>COUNTIFS('[3]VA e VT  2'!$G:$G,"VIGILANTE ARMADO - 12X36 NOTURNO",'[3]VA e VT  2'!$AG:$AG,"&gt;0")</f>
        <v>7</v>
      </c>
      <c r="AB5" s="101">
        <f t="shared" ref="AB5:AB6" si="5">SUM(Y5:AA5)</f>
        <v>22</v>
      </c>
      <c r="AC5" s="137">
        <f>SUMIF('[3]VA e VT  2'!$G:$G,"VIGILANTE ARMADO - 220 H",'[3]VA e VT  2'!$U:$U)</f>
        <v>10228.569999999996</v>
      </c>
      <c r="AD5" s="137">
        <f>SUMIF('[3]VA e VT  2'!$G:$G,"VIGILANTE ARMADO - 12X36 DIURNO",'[3]VA e VT  2'!$U:$U)</f>
        <v>11697.659999999998</v>
      </c>
      <c r="AE5" s="137">
        <f>SUMIF('[3]VA e VT  2'!$G:$G,"VIGILANTE ARMADO - 12X36 NOTURNO",'[3]VA e VT  2'!$U:$U)</f>
        <v>10493.010000000004</v>
      </c>
      <c r="AF5" s="137">
        <f t="shared" ref="AF5" si="6">SUM(AC5:AE5)</f>
        <v>32419.239999999998</v>
      </c>
      <c r="AG5" s="137">
        <f>SUMIF('[3]VA e VT  2'!$G:$G,"VIGILANTE ARMADO - 220 H",'[3]VA e VT  2'!$AG:$AG)</f>
        <v>325.69</v>
      </c>
      <c r="AH5" s="137">
        <f>SUMIF('[3]VA e VT  2'!$G:$G,"VIGILANTE ARMADO - 12X36 DIURNO",'[3]VA e VT  2'!$AG:$AG)</f>
        <v>681.54</v>
      </c>
      <c r="AI5" s="137">
        <f>SUMIF('[3]VA e VT  2'!$G:$G,"VIGILANTE ARMADO - 12X36 NOTURNO",'[3]VA e VT  2'!$AG:$AG)</f>
        <v>523.43000000000006</v>
      </c>
      <c r="AJ5" s="137">
        <f t="shared" ref="AJ5" si="7">SUM(AG5:AI5)</f>
        <v>1530.66</v>
      </c>
      <c r="AK5" s="137"/>
      <c r="AL5" s="137"/>
      <c r="AM5" s="137"/>
      <c r="AN5" s="137">
        <f>13886.73+132.72+110.63</f>
        <v>14130.079999999998</v>
      </c>
    </row>
    <row r="6" spans="1:42" x14ac:dyDescent="0.25">
      <c r="A6" s="136">
        <v>44501</v>
      </c>
      <c r="B6" s="168">
        <f>AVERAGEIFS('[5]VA e VT  2'!$Q$1:$Q$65536,'[5]VA e VT  2'!$G$1:$G$65536,"VIGILANTE ARMADO - 220 H",'[5]VA e VT  2'!$K$1:$K$65536,30)</f>
        <v>19</v>
      </c>
      <c r="C6" s="101">
        <v>19</v>
      </c>
      <c r="D6" s="101">
        <v>15</v>
      </c>
      <c r="E6" s="101" t="e">
        <f>SUMIF('[6]VA E VT '!$F:$F,"VIGILANTE ARMADO - 220 H",'[6]VA E VT '!$B:$B)</f>
        <v>#VALUE!</v>
      </c>
      <c r="F6" s="101" t="e">
        <f>SUMIF('[6]VA E VT '!$F:$F,"VIGILANTE ARMADO - 12X36 DIURNO",'[6]VA E VT '!$B:$B)</f>
        <v>#VALUE!</v>
      </c>
      <c r="G6" s="101" t="e">
        <f>SUMIF('[6]VA E VT '!$F:$F,"VIGILANTE ARMADO - 12X36 NOTURNO",'[6]VA E VT '!$B:$B)</f>
        <v>#VALUE!</v>
      </c>
      <c r="H6" s="101" t="e">
        <f t="shared" ref="H6:H7" si="8">SUM(E6:G6)</f>
        <v>#VALUE!</v>
      </c>
      <c r="I6" s="137" t="e">
        <f>SUMIF('[6]VA E VT '!$F:$F,"VIGILANTE ARMADO - 220 H",'[6]VA E VT '!$R:$R)</f>
        <v>#VALUE!</v>
      </c>
      <c r="J6" s="137" t="e">
        <f>SUMIF('[6]VA E VT '!$F:$F,"VIGILANTE ARMADO - 12X36 DIURNO",'[6]VA E VT '!$R:$R)</f>
        <v>#VALUE!</v>
      </c>
      <c r="K6" s="137" t="e">
        <f>SUMIF('[6]VA E VT '!$F:$F,"VIGILANTE ARMADO - 12X36 NOTURNO",'[6]VA E VT '!$R:$R)</f>
        <v>#VALUE!</v>
      </c>
      <c r="L6" s="137" t="e">
        <f t="shared" si="1"/>
        <v>#VALUE!</v>
      </c>
      <c r="M6" s="137">
        <v>784.01520000000005</v>
      </c>
      <c r="N6" s="137">
        <v>1204.8804000000002</v>
      </c>
      <c r="O6" s="137">
        <v>526.44600000000003</v>
      </c>
      <c r="P6" s="137">
        <f t="shared" si="2"/>
        <v>2515.3416000000002</v>
      </c>
      <c r="Q6" s="137" t="e">
        <f>SUMIF('[6]BANCO DADOS-CUSTO TOTAL'!$H:$H,"VIGILANTE ARMADO - 220 H",'[6]BANCO DADOS-CUSTO TOTAL'!$BJ:$BJ)</f>
        <v>#VALUE!</v>
      </c>
      <c r="R6" s="137" t="e">
        <f>SUMIF('[6]BANCO DADOS-CUSTO TOTAL'!$H:$H,"VIGILANTE ARMADO - 12X36 DIURNO",'[6]BANCO DADOS-CUSTO TOTAL'!$BJ:$BJ)</f>
        <v>#VALUE!</v>
      </c>
      <c r="S6" s="137" t="e">
        <f>SUMIF('[6]BANCO DADOS-CUSTO TOTAL'!$H:$H,"VIGILANTE ARMADO - 12X36 NOTURNO",'[6]BANCO DADOS-CUSTO TOTAL'!$BJ:$BJ)</f>
        <v>#VALUE!</v>
      </c>
      <c r="T6" s="137" t="e">
        <f t="shared" si="3"/>
        <v>#VALUE!</v>
      </c>
      <c r="U6" s="101">
        <f>COUNTIFS('[5]VA e VT  2'!$G$1:$G$65536,"VIGILANTE ARMADO - 220 H",'[5]VA e VT  2'!$U$1:$U$65536,"&gt;0")</f>
        <v>37</v>
      </c>
      <c r="V6" s="101">
        <f>COUNTIFS('[5]VA e VT  2'!$G$1:$G$65536,"VIGILANTE ARMADO - 12X36 DIURNO",'[5]VA e VT  2'!$U$1:$U$65536,"&gt;0")</f>
        <v>56</v>
      </c>
      <c r="W6" s="101">
        <f>COUNTIFS('[5]VA e VT  2'!$G$1:$G$65536,"VIGILANTE ARMADO - 12X36 NOTURNO",'[5]VA e VT  2'!$U$1:$U$65536,"&gt;0")</f>
        <v>48</v>
      </c>
      <c r="X6" s="101">
        <f t="shared" si="4"/>
        <v>141</v>
      </c>
      <c r="Y6" s="101">
        <f>COUNTIFS('[5]VA e VT  2'!$G$1:$G$65536,"VIGILANTE ARMADO - 220 H",'[5]VA e VT  2'!$AG$1:$AG$65536,"&gt;0")</f>
        <v>7</v>
      </c>
      <c r="Z6" s="101">
        <f>COUNTIFS('[5]VA e VT  2'!$G$1:$G$65536,"VIGILANTE ARMADO - 12X36 DIURNO",'[5]VA e VT  2'!$AG$1:$AG$65536,"&gt;0")</f>
        <v>14</v>
      </c>
      <c r="AA6" s="101">
        <f>COUNTIFS('[5]VA e VT  2'!$G$1:$G$65536,"VIGILANTE ARMADO - 12X36 NOTURNO",'[5]VA e VT  2'!$AG$1:$AG$65536,"&gt;0")</f>
        <v>7</v>
      </c>
      <c r="AB6" s="101">
        <f t="shared" si="5"/>
        <v>28</v>
      </c>
      <c r="AC6" s="137">
        <f>SUMIF('[5]VA e VT  2'!$G$1:$G$65536,"VIGILANTE ARMADO - 220 H",'[5]VA e VT  2'!$U$1:$U$65536)</f>
        <v>11094.929999999995</v>
      </c>
      <c r="AD6" s="137">
        <f>SUMIF('[5]VA e VT  2'!$G$1:$G$65536,"VIGILANTE ARMADO - 12X36 DIURNO",'[5]VA e VT  2'!$U$1:$U$65536)</f>
        <v>11302.050000000003</v>
      </c>
      <c r="AE6" s="137">
        <f>SUMIF('[5]VA e VT  2'!$G$1:$G$65536,"VIGILANTE ARMADO - 12X36 NOTURNO",'[5]VA e VT  2'!$U$1:$U$65536)</f>
        <v>10171.83</v>
      </c>
      <c r="AF6" s="137">
        <f t="shared" ref="AF6" si="9">SUM(AC6:AE6)</f>
        <v>32568.809999999998</v>
      </c>
      <c r="AG6" s="137">
        <f>SUMIF('[5]VA e VT  2'!$G$1:$G$65536,"VIGILANTE ARMADO - 220 H",'[5]VA e VT  2'!$AG$1:$AG$65536)</f>
        <v>764.49999999999989</v>
      </c>
      <c r="AH6" s="137">
        <f>SUMIF('[5]VA e VT  2'!$G$1:$G$65536,"VIGILANTE ARMADO - 12X36 DIURNO",'[5]VA e VT  2'!$AG$1:$AG$65536)</f>
        <v>489.75000000000011</v>
      </c>
      <c r="AI6" s="137">
        <f>SUMIF('[5]VA e VT  2'!$G$1:$G$65536,"VIGILANTE ARMADO - 12X36 NOTURNO",'[5]VA e VT  2'!$AG$1:$AG$65536)</f>
        <v>591.42999999999995</v>
      </c>
      <c r="AJ6" s="137">
        <f t="shared" ref="AJ6" si="10">SUM(AG6:AI6)</f>
        <v>1845.6799999999998</v>
      </c>
      <c r="AK6" s="137"/>
      <c r="AL6" s="137"/>
      <c r="AM6" s="137"/>
      <c r="AN6" s="137">
        <f>10142.55+22270.86+70.8+123.9+99.65+176.96</f>
        <v>32884.720000000001</v>
      </c>
    </row>
    <row r="7" spans="1:42" x14ac:dyDescent="0.25">
      <c r="A7" s="136">
        <v>44531</v>
      </c>
      <c r="B7" s="168">
        <f>AVERAGEIFS('[7]VA e VT  2 (2)'!$Q:$Q,'[7]VA e VT  2 (2)'!$G:$G,"VIGILANTE ARMADO - 220 H",'[7]VA e VT  2 (2)'!$K:$K,30)</f>
        <v>19.964285714285715</v>
      </c>
      <c r="C7" s="101">
        <v>20</v>
      </c>
      <c r="D7" s="101">
        <v>15.5</v>
      </c>
      <c r="E7" s="101" t="e">
        <f>SUMIF('[8]VA E VT '!$F:$F,"VIGILANTE ARMADO - 220 H",'[8]VA E VT '!$B:$B)</f>
        <v>#VALUE!</v>
      </c>
      <c r="F7" s="101" t="e">
        <f>SUMIF('[8]VA E VT '!$F:$F,"VIGILANTE ARMADO - 12X36 DIURNO",'[8]VA E VT '!$B:$B)</f>
        <v>#VALUE!</v>
      </c>
      <c r="G7" s="101" t="e">
        <f>SUMIF('[8]VA E VT '!$F:$F,"VIGILANTE ARMADO - 12X36 NOTURNO",'[8]VA E VT '!$B:$B)</f>
        <v>#VALUE!</v>
      </c>
      <c r="H7" s="101" t="e">
        <f t="shared" si="8"/>
        <v>#VALUE!</v>
      </c>
      <c r="I7" s="137" t="e">
        <f>SUMIF('[8]VA E VT '!$F:$F,"VIGILANTE ARMADO - 220 H",'[8]VA E VT '!$R:$R)</f>
        <v>#VALUE!</v>
      </c>
      <c r="J7" s="137" t="e">
        <f>SUMIF('[8]VA E VT '!$F:$F,"VIGILANTE ARMADO - 12X36 DIURNO",'[8]VA E VT '!$R:$R)</f>
        <v>#VALUE!</v>
      </c>
      <c r="K7" s="137" t="e">
        <f>SUMIF('[8]VA E VT '!$F:$F,"VIGILANTE ARMADO - 12X36 NOTURNO",'[8]VA E VT '!$R:$R)</f>
        <v>#VALUE!</v>
      </c>
      <c r="L7" s="137" t="e">
        <f t="shared" si="1"/>
        <v>#VALUE!</v>
      </c>
      <c r="M7" s="137">
        <v>784.01520000000005</v>
      </c>
      <c r="N7" s="137">
        <v>1204.8804000000002</v>
      </c>
      <c r="O7" s="137">
        <v>401.6268</v>
      </c>
      <c r="P7" s="137">
        <f t="shared" si="2"/>
        <v>2390.5224000000003</v>
      </c>
      <c r="Q7" s="137" t="e">
        <f>SUMIF('[8]BANCO DADOS-CUSTO TOTAL'!$H:$H,"VIGILANTE ARMADO - 220 H",'[8]BANCO DADOS-CUSTO TOTAL'!$BJ:$BJ)</f>
        <v>#VALUE!</v>
      </c>
      <c r="R7" s="137" t="e">
        <f>SUMIF('[8]BANCO DADOS-CUSTO TOTAL'!$H:$H,"VIGILANTE ARMADO - 12X36 DIURNO",'[8]BANCO DADOS-CUSTO TOTAL'!$BJ:$BJ)</f>
        <v>#VALUE!</v>
      </c>
      <c r="S7" s="137" t="e">
        <f>SUMIF('[8]BANCO DADOS-CUSTO TOTAL'!$H:$H,"VIGILANTE ARMADO - 12X36 NOTURNO",'[8]BANCO DADOS-CUSTO TOTAL'!$BJ:$BJ)</f>
        <v>#VALUE!</v>
      </c>
      <c r="T7" s="137" t="e">
        <f t="shared" si="3"/>
        <v>#VALUE!</v>
      </c>
      <c r="U7" s="101">
        <f>COUNTIFS('[7]VA e VT  2 (2)'!$G:$G,"VIGILANTE ARMADO - 220 H",'[7]VA e VT  2 (2)'!$U:$U,"&gt;0")</f>
        <v>37</v>
      </c>
      <c r="V7" s="101">
        <f>COUNTIFS('[7]VA e VT  2 (2)'!$G:$G,"VIGILANTE ARMADO - 12X36 DIURNO",'[7]VA e VT  2 (2)'!$U:$U,"&gt;0")</f>
        <v>53</v>
      </c>
      <c r="W7" s="101">
        <f>COUNTIFS('[7]VA e VT  2 (2)'!$G:$G,"VIGILANTE ARMADO - 12X36 NOTURNO",'[7]VA e VT  2 (2)'!$U:$U,"&gt;0")</f>
        <v>53</v>
      </c>
      <c r="X7" s="101">
        <f t="shared" si="4"/>
        <v>143</v>
      </c>
      <c r="Y7" s="101">
        <f>COUNTIFS('[7]VA e VT  2 (2)'!$G:$G,"VIGILANTE ARMADO - 220 H",'[7]VA e VT  2 (2)'!$AG:$AG,"&gt;0")</f>
        <v>6</v>
      </c>
      <c r="Z7" s="101">
        <f>COUNTIFS('[7]VA e VT  2 (2)'!$G:$G,"VIGILANTE ARMADO - 12X36 DIURNO",'[7]VA e VT  2 (2)'!$AG:$AG,"&gt;0")</f>
        <v>17</v>
      </c>
      <c r="AA7" s="101">
        <f>COUNTIFS('[7]VA e VT  2 (2)'!$G:$G,"VIGILANTE ARMADO - 12X36 NOTURNO",'[7]VA e VT  2 (2)'!$AG:$AG,"&gt;0")</f>
        <v>7</v>
      </c>
      <c r="AB7" s="101">
        <f>SUM(Y7:AA7)</f>
        <v>30</v>
      </c>
      <c r="AC7" s="137">
        <f>SUMIF('[7]VA e VT  2 (2)'!$G:$G,"VIGILANTE ARMADO - 220 H",'[7]VA e VT  2 (2)'!$U:$U)</f>
        <v>12036.842999999997</v>
      </c>
      <c r="AD7" s="137">
        <f>SUMIF('[7]VA e VT  2 (2)'!$G:$G,"VIGILANTE ARMADO - 12X36 DIURNO",'[7]VA e VT  2 (2)'!$U:$U)</f>
        <v>11697.777000000002</v>
      </c>
      <c r="AE7" s="137">
        <f>SUMIF('[7]VA e VT  2 (2)'!$G:$G,"VIGILANTE ARMADO - 12X36 NOTURNO",'[7]VA e VT  2 (2)'!$U:$U)</f>
        <v>10492.209000000001</v>
      </c>
      <c r="AF7" s="137">
        <f>SUM(AC7:AE7)</f>
        <v>34226.828999999998</v>
      </c>
      <c r="AG7" s="137">
        <f>SUMIF('[7]VA e VT  2 (2)'!$G:$G,"VIGILANTE ARMADO - 220 H",'[7]VA e VT  2 (2)'!$AG:$AG)</f>
        <v>361.87344000000013</v>
      </c>
      <c r="AH7" s="137">
        <f>SUMIF('[7]VA e VT  2 (2)'!$G:$G,"VIGILANTE ARMADO - 12X36 DIURNO",'[7]VA e VT  2 (2)'!$AG:$AG)</f>
        <v>741.68704000000014</v>
      </c>
      <c r="AI7" s="137">
        <f>SUMIF('[7]VA e VT  2 (2)'!$G:$G,"VIGILANTE ARMADO - 12X36 NOTURNO",'[7]VA e VT  2 (2)'!$AG:$AG)</f>
        <v>573.15804000000003</v>
      </c>
      <c r="AJ7" s="137">
        <f>SUM(AG7:AI7)</f>
        <v>1676.7185200000004</v>
      </c>
      <c r="AK7" s="137"/>
      <c r="AL7" s="137"/>
      <c r="AM7" s="137"/>
      <c r="AN7" s="137">
        <f>13667.61+1663.84+263.81+132.72+77.42+263.81</f>
        <v>16069.21</v>
      </c>
    </row>
    <row r="8" spans="1:42" x14ac:dyDescent="0.25">
      <c r="A8" s="140" t="s">
        <v>175</v>
      </c>
      <c r="B8" s="169">
        <f t="shared" ref="B8" si="11">SUBTOTAL(9,B4:B7)</f>
        <v>76.576593406593418</v>
      </c>
      <c r="C8" s="145">
        <f t="shared" ref="C8:D8" si="12">SUBTOTAL(9,C4:C7)</f>
        <v>77</v>
      </c>
      <c r="D8" s="145">
        <f t="shared" si="12"/>
        <v>61</v>
      </c>
      <c r="E8" s="145" t="e">
        <f>SUBTOTAL(9,E4:E7)</f>
        <v>#VALUE!</v>
      </c>
      <c r="F8" s="145" t="e">
        <f t="shared" ref="F8:H8" si="13">SUBTOTAL(9,F4:F7)</f>
        <v>#VALUE!</v>
      </c>
      <c r="G8" s="145" t="e">
        <f t="shared" si="13"/>
        <v>#VALUE!</v>
      </c>
      <c r="H8" s="145" t="e">
        <f t="shared" si="13"/>
        <v>#VALUE!</v>
      </c>
      <c r="I8" s="142" t="e">
        <f t="shared" ref="I8" si="14">SUBTOTAL(9,I4:I7)</f>
        <v>#VALUE!</v>
      </c>
      <c r="J8" s="142" t="e">
        <f t="shared" ref="J8" si="15">SUBTOTAL(9,J4:J7)</f>
        <v>#VALUE!</v>
      </c>
      <c r="K8" s="142" t="e">
        <f t="shared" ref="K8" si="16">SUBTOTAL(9,K4:K7)</f>
        <v>#VALUE!</v>
      </c>
      <c r="L8" s="142" t="e">
        <f t="shared" ref="L8" si="17">SUBTOTAL(9,L4:L7)</f>
        <v>#VALUE!</v>
      </c>
      <c r="M8" s="142" t="e">
        <f t="shared" ref="M8" si="18">SUBTOTAL(9,M4:M7)</f>
        <v>#VALUE!</v>
      </c>
      <c r="N8" s="142" t="e">
        <f t="shared" ref="N8" si="19">SUBTOTAL(9,N4:N7)</f>
        <v>#VALUE!</v>
      </c>
      <c r="O8" s="142" t="e">
        <f t="shared" ref="O8" si="20">SUBTOTAL(9,O4:O7)</f>
        <v>#VALUE!</v>
      </c>
      <c r="P8" s="142" t="e">
        <f t="shared" ref="P8" si="21">SUBTOTAL(9,P4:P7)</f>
        <v>#VALUE!</v>
      </c>
      <c r="Q8" s="142" t="e">
        <f t="shared" ref="Q8" si="22">SUBTOTAL(9,Q4:Q7)</f>
        <v>#VALUE!</v>
      </c>
      <c r="R8" s="142" t="e">
        <f t="shared" ref="R8" si="23">SUBTOTAL(9,R4:R7)</f>
        <v>#VALUE!</v>
      </c>
      <c r="S8" s="142" t="e">
        <f t="shared" ref="S8" si="24">SUBTOTAL(9,S4:S7)</f>
        <v>#VALUE!</v>
      </c>
      <c r="T8" s="142" t="e">
        <f t="shared" ref="T8" si="25">SUBTOTAL(9,T4:T7)</f>
        <v>#VALUE!</v>
      </c>
      <c r="U8" s="145">
        <f>SUBTOTAL(9,U4:U7)</f>
        <v>144</v>
      </c>
      <c r="V8" s="145">
        <f t="shared" ref="V8:X8" si="26">SUBTOTAL(9,V4:V7)</f>
        <v>211</v>
      </c>
      <c r="W8" s="145">
        <f t="shared" si="26"/>
        <v>201</v>
      </c>
      <c r="X8" s="145">
        <f t="shared" si="26"/>
        <v>556</v>
      </c>
      <c r="Y8" s="145">
        <f>SUBTOTAL(9,Y4:Y7)</f>
        <v>24</v>
      </c>
      <c r="Z8" s="145">
        <f t="shared" ref="Z8:AB8" si="27">SUBTOTAL(9,Z4:Z7)</f>
        <v>55</v>
      </c>
      <c r="AA8" s="145">
        <f t="shared" si="27"/>
        <v>26</v>
      </c>
      <c r="AB8" s="145">
        <f t="shared" si="27"/>
        <v>105</v>
      </c>
      <c r="AC8" s="142">
        <f t="shared" ref="AC8:AN8" si="28">SUBTOTAL(9,AC4:AC7)</f>
        <v>44248.112999999983</v>
      </c>
      <c r="AD8" s="142">
        <f t="shared" si="28"/>
        <v>45999.527000000002</v>
      </c>
      <c r="AE8" s="142">
        <f t="shared" si="28"/>
        <v>41328.879000000008</v>
      </c>
      <c r="AF8" s="142">
        <f t="shared" si="28"/>
        <v>131576.51899999997</v>
      </c>
      <c r="AG8" s="142">
        <f t="shared" si="28"/>
        <v>2088.3034400000001</v>
      </c>
      <c r="AH8" s="142">
        <f t="shared" si="28"/>
        <v>2907.7670400000002</v>
      </c>
      <c r="AI8" s="142">
        <f t="shared" si="28"/>
        <v>2135.3380400000001</v>
      </c>
      <c r="AJ8" s="142">
        <f t="shared" si="28"/>
        <v>7131.4085200000009</v>
      </c>
      <c r="AK8" s="142">
        <f t="shared" si="28"/>
        <v>0</v>
      </c>
      <c r="AL8" s="142">
        <f t="shared" si="28"/>
        <v>0</v>
      </c>
      <c r="AM8" s="142">
        <f t="shared" si="28"/>
        <v>0</v>
      </c>
      <c r="AN8" s="142">
        <f t="shared" si="28"/>
        <v>77599.790000000008</v>
      </c>
    </row>
    <row r="9" spans="1:42" x14ac:dyDescent="0.25">
      <c r="A9" s="140" t="s">
        <v>176</v>
      </c>
      <c r="B9" s="169">
        <f t="shared" ref="B9" si="29">SUBTOTAL(1,B4:B7)</f>
        <v>19.144148351648354</v>
      </c>
      <c r="C9" s="145">
        <f t="shared" ref="C9:D9" si="30">SUBTOTAL(1,C4:C7)</f>
        <v>19.25</v>
      </c>
      <c r="D9" s="145">
        <f t="shared" si="30"/>
        <v>15.25</v>
      </c>
      <c r="E9" s="145" t="e">
        <f>SUBTOTAL(1,E4:E7)</f>
        <v>#VALUE!</v>
      </c>
      <c r="F9" s="145" t="e">
        <f t="shared" ref="F9:H9" si="31">SUBTOTAL(1,F4:F7)</f>
        <v>#VALUE!</v>
      </c>
      <c r="G9" s="145" t="e">
        <f t="shared" si="31"/>
        <v>#VALUE!</v>
      </c>
      <c r="H9" s="145" t="e">
        <f t="shared" si="31"/>
        <v>#VALUE!</v>
      </c>
      <c r="I9" s="142" t="e">
        <f t="shared" ref="I9:T9" si="32">SUBTOTAL(1,I4:I7)</f>
        <v>#VALUE!</v>
      </c>
      <c r="J9" s="142" t="e">
        <f t="shared" si="32"/>
        <v>#VALUE!</v>
      </c>
      <c r="K9" s="142" t="e">
        <f t="shared" si="32"/>
        <v>#VALUE!</v>
      </c>
      <c r="L9" s="142" t="e">
        <f t="shared" si="32"/>
        <v>#VALUE!</v>
      </c>
      <c r="M9" s="142" t="e">
        <f t="shared" si="32"/>
        <v>#VALUE!</v>
      </c>
      <c r="N9" s="142" t="e">
        <f t="shared" si="32"/>
        <v>#VALUE!</v>
      </c>
      <c r="O9" s="142" t="e">
        <f t="shared" si="32"/>
        <v>#VALUE!</v>
      </c>
      <c r="P9" s="142" t="e">
        <f t="shared" si="32"/>
        <v>#VALUE!</v>
      </c>
      <c r="Q9" s="142" t="e">
        <f t="shared" si="32"/>
        <v>#VALUE!</v>
      </c>
      <c r="R9" s="142" t="e">
        <f t="shared" si="32"/>
        <v>#VALUE!</v>
      </c>
      <c r="S9" s="142" t="e">
        <f t="shared" si="32"/>
        <v>#VALUE!</v>
      </c>
      <c r="T9" s="142" t="e">
        <f t="shared" si="32"/>
        <v>#VALUE!</v>
      </c>
      <c r="U9" s="145">
        <f>SUBTOTAL(1,U4:U7)</f>
        <v>36</v>
      </c>
      <c r="V9" s="145">
        <f t="shared" ref="V9:X9" si="33">SUBTOTAL(1,V4:V7)</f>
        <v>52.75</v>
      </c>
      <c r="W9" s="145">
        <f t="shared" si="33"/>
        <v>50.25</v>
      </c>
      <c r="X9" s="145">
        <f t="shared" si="33"/>
        <v>139</v>
      </c>
      <c r="Y9" s="145">
        <f>SUBTOTAL(1,Y4:Y7)</f>
        <v>6</v>
      </c>
      <c r="Z9" s="145">
        <f t="shared" ref="Z9:AB9" si="34">SUBTOTAL(1,Z4:Z7)</f>
        <v>13.75</v>
      </c>
      <c r="AA9" s="145">
        <f t="shared" si="34"/>
        <v>6.5</v>
      </c>
      <c r="AB9" s="145">
        <f t="shared" si="34"/>
        <v>26.25</v>
      </c>
      <c r="AC9" s="142">
        <f t="shared" ref="AC9:AN9" si="35">SUBTOTAL(1,AC4:AC7)</f>
        <v>11062.028249999996</v>
      </c>
      <c r="AD9" s="142">
        <f t="shared" si="35"/>
        <v>11499.88175</v>
      </c>
      <c r="AE9" s="142">
        <f t="shared" si="35"/>
        <v>10332.219750000002</v>
      </c>
      <c r="AF9" s="142">
        <f t="shared" si="35"/>
        <v>32894.129749999993</v>
      </c>
      <c r="AG9" s="142">
        <f t="shared" si="35"/>
        <v>522.07586000000003</v>
      </c>
      <c r="AH9" s="142">
        <f t="shared" si="35"/>
        <v>726.94176000000004</v>
      </c>
      <c r="AI9" s="142">
        <f t="shared" si="35"/>
        <v>533.83451000000002</v>
      </c>
      <c r="AJ9" s="142">
        <f t="shared" si="35"/>
        <v>1782.8521300000002</v>
      </c>
      <c r="AK9" s="142" t="e">
        <f t="shared" si="35"/>
        <v>#DIV/0!</v>
      </c>
      <c r="AL9" s="142" t="e">
        <f t="shared" si="35"/>
        <v>#DIV/0!</v>
      </c>
      <c r="AM9" s="142" t="e">
        <f t="shared" si="35"/>
        <v>#DIV/0!</v>
      </c>
      <c r="AN9" s="142">
        <f t="shared" si="35"/>
        <v>19399.947500000002</v>
      </c>
    </row>
    <row r="10" spans="1:42" x14ac:dyDescent="0.25">
      <c r="A10" s="136">
        <v>44562</v>
      </c>
      <c r="B10" s="168">
        <f>AVERAGEIFS('[9]VA e VT  2'!$Q$1:$Q$65536,'[9]VA e VT  2'!$G$1:$G$65536,"VIGILANTE ARMADO - 220 H",'[9]VA e VT  2'!$K$1:$K$65536,30)</f>
        <v>20.791666666666668</v>
      </c>
      <c r="C10" s="101">
        <v>21</v>
      </c>
      <c r="D10" s="101">
        <v>15.5</v>
      </c>
      <c r="E10" s="101" t="e">
        <f>SUMIF('[10]VA E VT '!$F:$F,"VIGILANTE ARMADO - 220 H",'[10]VA E VT '!$B:$B)</f>
        <v>#VALUE!</v>
      </c>
      <c r="F10" s="101" t="e">
        <f>SUMIF('[10]VA E VT '!$F:$F,"VIGILANTE ARMADO - 12X36 DIURNO",'[10]VA E VT '!$B:$B)</f>
        <v>#VALUE!</v>
      </c>
      <c r="G10" s="101" t="e">
        <f>SUMIF('[10]VA E VT '!$F:$F,"VIGILANTE ARMADO - 12X36 NOTURNO",'[10]VA E VT '!$B:$B)</f>
        <v>#VALUE!</v>
      </c>
      <c r="H10" s="101" t="e">
        <f t="shared" ref="H10" si="36">SUM(E10:G10)</f>
        <v>#VALUE!</v>
      </c>
      <c r="I10" s="137" t="e">
        <f>SUMIF('[11]VA E VT '!$F:$F,"VIGILANTE ARMADO - 220 H",'[11]VA E VT '!$R:$R)</f>
        <v>#VALUE!</v>
      </c>
      <c r="J10" s="137" t="e">
        <f>SUMIF('[11]VA E VT '!$F:$F,"VIGILANTE ARMADO - 12X36 DIURNO",'[11]VA E VT '!$R:$R)</f>
        <v>#VALUE!</v>
      </c>
      <c r="K10" s="137" t="e">
        <f>SUMIF('[11]VA E VT '!$F:$F,"VIGILANTE ARMADO - 12X36 NOTURNO",'[11]VA E VT '!$R:$R)</f>
        <v>#VALUE!</v>
      </c>
      <c r="L10" s="137" t="e">
        <f t="shared" ref="L10" si="37">SUM(I10:K10)</f>
        <v>#VALUE!</v>
      </c>
      <c r="M10" s="137">
        <v>533.2829999999999</v>
      </c>
      <c r="N10" s="137">
        <v>1423.9055999999998</v>
      </c>
      <c r="O10" s="137">
        <v>258.32639999999998</v>
      </c>
      <c r="P10" s="137">
        <f t="shared" ref="P10" si="38">SUM(M10:O10)</f>
        <v>2215.5149999999999</v>
      </c>
      <c r="Q10" s="137" t="e">
        <f>SUMIF('[11]BANCO DADOS-CUSTO TOTAL'!$H:$H,"VIGILANTE ARMADO - 220 H",'[11]BANCO DADOS-CUSTO TOTAL'!$BJ:$BJ)</f>
        <v>#VALUE!</v>
      </c>
      <c r="R10" s="137" t="e">
        <f>SUMIF('[11]BANCO DADOS-CUSTO TOTAL'!$H:$H,"VIGILANTE ARMADO - 12X36 DIURNO",'[11]BANCO DADOS-CUSTO TOTAL'!$BJ:$BJ)</f>
        <v>#VALUE!</v>
      </c>
      <c r="S10" s="137" t="e">
        <f>SUMIF('[11]BANCO DADOS-CUSTO TOTAL'!$H:$H,"VIGILANTE ARMADO - 12X36 NOTURNO",'[11]BANCO DADOS-CUSTO TOTAL'!$BJ:$BJ)</f>
        <v>#VALUE!</v>
      </c>
      <c r="T10" s="137" t="e">
        <f t="shared" ref="T10" si="39">SUM(Q10:S10)</f>
        <v>#VALUE!</v>
      </c>
      <c r="U10" s="101">
        <f>COUNTIFS('[9]VA e VT  2'!$G$1:$G$65536,"VIGILANTE ARMADO - 220 H",'[9]VA e VT  2'!$U$1:$U$65536,"&gt;0")</f>
        <v>45</v>
      </c>
      <c r="V10" s="101">
        <f>COUNTIFS('[9]VA e VT  2'!$G$1:$G$65536,"VIGILANTE ARMADO - 12X36 DIURNO",'[9]VA e VT  2'!$U$1:$U$65536,"&gt;0")</f>
        <v>63</v>
      </c>
      <c r="W10" s="101">
        <f>COUNTIFS('[9]VA e VT  2'!$G$1:$G$65536,"VIGILANTE ARMADO - 12X36 NOTURNO",'[9]VA e VT  2'!$U$1:$U$65536,"&gt;0")</f>
        <v>54</v>
      </c>
      <c r="X10" s="101">
        <f t="shared" ref="X10" si="40">SUM(U10:W10)</f>
        <v>162</v>
      </c>
      <c r="Y10" s="101">
        <f>COUNTIFS('[9]VA e VT  2'!$G$1:$G$65536,"VIGILANTE ARMADO - 220 H",'[9]VA e VT  2'!$AG$1:$AG$65536,"&gt;0")</f>
        <v>7</v>
      </c>
      <c r="Z10" s="101">
        <f>COUNTIFS('[9]VA e VT  2'!$G$1:$G$65536,"VIGILANTE ARMADO - 12X36 DIURNO",'[9]VA e VT  2'!$AG$1:$AG$65536,"&gt;0")</f>
        <v>19</v>
      </c>
      <c r="AA10" s="101">
        <f>COUNTIFS('[9]VA e VT  2'!$G$1:$G$65536,"VIGILANTE ARMADO - 12X36 NOTURNO",'[9]VA e VT  2'!$AG$1:$AG$65536,"&gt;0")</f>
        <v>4</v>
      </c>
      <c r="AB10" s="101">
        <f t="shared" ref="AB10" si="41">SUM(Y10:AA10)</f>
        <v>30</v>
      </c>
      <c r="AC10" s="137">
        <f>SUMIF('[9]VA e VT  2'!$G$1:$G$65536,"VIGILANTE ARMADO - 220 H",'[9]VA e VT  2'!$U$1:$U$65536)</f>
        <v>12451.32</v>
      </c>
      <c r="AD10" s="137">
        <f>SUMIF('[9]VA e VT  2'!$G$1:$G$65536,"VIGILANTE ARMADO - 12X36 DIURNO",'[9]VA e VT  2'!$U$1:$U$65536)</f>
        <v>11697.69</v>
      </c>
      <c r="AE10" s="137">
        <f>SUMIF('[9]VA e VT  2'!$G$1:$G$65536,"VIGILANTE ARMADO - 12X36 NOTURNO",'[9]VA e VT  2'!$U$1:$U$65536)</f>
        <v>10341.409999999998</v>
      </c>
      <c r="AF10" s="137">
        <f>SUM(AC10:AE10)</f>
        <v>34490.42</v>
      </c>
      <c r="AG10" s="137">
        <f>SUMIF('[9]VA e VT  2'!$G$1:$G$65536,"VIGILANTE ARMADO - 220 H",'[9]VA e VT  2'!$AG$1:$AG$65536)</f>
        <v>656.41</v>
      </c>
      <c r="AH10" s="137">
        <f>SUMIF('[9]VA e VT  2'!$G$1:$G$65536,"VIGILANTE ARMADO - 12X36 DIURNO",'[9]VA e VT  2'!$AG$1:$AG$65536)</f>
        <v>989.65000000000009</v>
      </c>
      <c r="AI10" s="137">
        <f>SUMIF('[9]VA e VT  2'!$G$1:$G$65536,"VIGILANTE ARMADO - 12X36 NOTURNO",'[9]VA e VT  2'!$AG$1:$AG$65536)</f>
        <v>532.68000000000006</v>
      </c>
      <c r="AJ10" s="137">
        <f t="shared" ref="AJ10" si="42">SUM(AG10:AI10)</f>
        <v>2178.7399999999998</v>
      </c>
      <c r="AK10" s="137"/>
      <c r="AL10" s="137"/>
      <c r="AM10" s="137"/>
      <c r="AN10" s="137">
        <f>15507.83+672.62</f>
        <v>16180.45</v>
      </c>
      <c r="AP10">
        <v>21</v>
      </c>
    </row>
    <row r="11" spans="1:42" x14ac:dyDescent="0.25">
      <c r="A11" s="136">
        <v>44593</v>
      </c>
      <c r="B11" s="168">
        <f>AVERAGEIFS('[12]VA e VT  2'!$Q$1:$Q$65536,'[12]VA e VT  2'!$G$1:$G$65536,"VIGILANTE ARMADO - 220 H",'[12]VA e VT  2'!$K$1:$K$65536,30)</f>
        <v>19</v>
      </c>
      <c r="C11" s="101">
        <v>19</v>
      </c>
      <c r="D11" s="101">
        <v>14</v>
      </c>
      <c r="E11" s="101" t="e">
        <f>SUMIF('[11]VA E VT '!$F:$F,"VIGILANTE ARMADO - 220 H",'[11]VA E VT '!$B:$B)</f>
        <v>#VALUE!</v>
      </c>
      <c r="F11" s="101" t="e">
        <f>SUMIF('[11]VA E VT '!$F:$F,"VIGILANTE ARMADO - 12X36 DIURNO",'[11]VA E VT '!$B:$B)</f>
        <v>#VALUE!</v>
      </c>
      <c r="G11" s="101" t="e">
        <f>SUMIF('[11]VA E VT '!$F:$F,"VIGILANTE ARMADO - 12X36 NOTURNO",'[11]VA E VT '!$B:$B)</f>
        <v>#VALUE!</v>
      </c>
      <c r="H11" s="101" t="e">
        <f t="shared" ref="H11:H21" si="43">SUM(E11:G11)</f>
        <v>#VALUE!</v>
      </c>
      <c r="I11" s="137" t="e">
        <f>SUMIF('[11]VA E VT '!$F:$F,"VIGILANTE ARMADO - 220 H",'[11]VA E VT '!$R:$R)</f>
        <v>#VALUE!</v>
      </c>
      <c r="J11" s="137" t="e">
        <f>SUMIF('[11]VA E VT '!$F:$F,"VIGILANTE ARMADO - 12X36 DIURNO",'[11]VA E VT '!$R:$R)</f>
        <v>#VALUE!</v>
      </c>
      <c r="K11" s="137" t="e">
        <f>SUMIF('[11]VA E VT '!$F:$F,"VIGILANTE ARMADO - 12X36 NOTURNO",'[11]VA E VT '!$R:$R)</f>
        <v>#VALUE!</v>
      </c>
      <c r="L11" s="137" t="e">
        <f t="shared" ref="L11:L21" si="44">SUM(I11:K11)</f>
        <v>#VALUE!</v>
      </c>
      <c r="M11" s="137">
        <v>533.2829999999999</v>
      </c>
      <c r="N11" s="137">
        <v>1423.9055999999998</v>
      </c>
      <c r="O11" s="137">
        <v>258.32639999999998</v>
      </c>
      <c r="P11" s="137">
        <f t="shared" ref="P11:P21" si="45">SUM(M11:O11)</f>
        <v>2215.5149999999999</v>
      </c>
      <c r="Q11" s="137" t="e">
        <f>SUMIF('[11]BANCO DADOS-CUSTO TOTAL'!$H:$H,"VIGILANTE ARMADO - 220 H",'[11]BANCO DADOS-CUSTO TOTAL'!$BJ:$BJ)</f>
        <v>#VALUE!</v>
      </c>
      <c r="R11" s="137" t="e">
        <f>SUMIF('[11]BANCO DADOS-CUSTO TOTAL'!$H:$H,"VIGILANTE ARMADO - 12X36 DIURNO",'[11]BANCO DADOS-CUSTO TOTAL'!$BJ:$BJ)</f>
        <v>#VALUE!</v>
      </c>
      <c r="S11" s="137" t="e">
        <f>SUMIF('[11]BANCO DADOS-CUSTO TOTAL'!$H:$H,"VIGILANTE ARMADO - 12X36 NOTURNO",'[11]BANCO DADOS-CUSTO TOTAL'!$BJ:$BJ)</f>
        <v>#VALUE!</v>
      </c>
      <c r="T11" s="137" t="e">
        <f t="shared" ref="T11:T21" si="46">SUM(Q11:S11)</f>
        <v>#VALUE!</v>
      </c>
      <c r="U11" s="101">
        <f>COUNTIFS('[12]VA e VT  2'!$G$1:$G$65536,"VIGILANTE ARMADO - 220 H",'[12]VA e VT  2'!$U$1:$U$65536,"&gt;0")</f>
        <v>41</v>
      </c>
      <c r="V11" s="101">
        <f>COUNTIFS('[12]VA e VT  2'!$G$1:$G$65536,"VIGILANTE ARMADO - 12X36 DIURNO",'[12]VA e VT  2'!$U$1:$U$65536,"&gt;0")</f>
        <v>47</v>
      </c>
      <c r="W11" s="101">
        <f>COUNTIFS('[12]VA e VT  2'!$G$1:$G$65536,"VIGILANTE ARMADO - 12X36 NOTURNO",'[12]VA e VT  2'!$U$1:$U$65536,"&gt;0")</f>
        <v>45</v>
      </c>
      <c r="X11" s="101">
        <f t="shared" ref="X11:X16" si="47">SUM(U11:W11)</f>
        <v>133</v>
      </c>
      <c r="Y11" s="101">
        <f>COUNTIFS('[12]VA e VT  2'!$G$1:$G$65536,"VIGILANTE ARMADO - 220 H",'[12]VA e VT  2'!$AG$1:$AG$65536,"&gt;0")</f>
        <v>5</v>
      </c>
      <c r="Z11" s="101">
        <f>COUNTIFS('[12]VA e VT  2'!$G$1:$G$65536,"VIGILANTE ARMADO - 12X36 DIURNO",'[12]VA e VT  2'!$AG$1:$AG$65536,"&gt;0")</f>
        <v>13</v>
      </c>
      <c r="AA11" s="101">
        <f>COUNTIFS('[12]VA e VT  2'!$G$1:$G$65536,"VIGILANTE ARMADO - 12X36 NOTURNO",'[12]VA e VT  2'!$AG$1:$AG$65536,"&gt;0")</f>
        <v>3</v>
      </c>
      <c r="AB11" s="101">
        <f t="shared" ref="AB11:AB16" si="48">SUM(Y11:AA11)</f>
        <v>21</v>
      </c>
      <c r="AC11" s="137">
        <f>SUMIF('[12]VA e VT  2'!$G$1:$G$65536,"VIGILANTE ARMADO - 220 H",'[12]VA e VT  2'!$U$1:$U$65536)</f>
        <v>11433.989999999994</v>
      </c>
      <c r="AD11" s="137">
        <f>SUMIF('[12]VA e VT  2'!$G$1:$G$65536,"VIGILANTE ARMADO - 12X36 DIURNO",'[12]VA e VT  2'!$U$1:$U$65536)</f>
        <v>10567.640000000001</v>
      </c>
      <c r="AE11" s="137">
        <f>SUMIF('[12]VA e VT  2'!$G$1:$G$65536,"VIGILANTE ARMADO - 12X36 NOTURNO",'[12]VA e VT  2'!$U$1:$U$65536)</f>
        <v>9569.2300000000014</v>
      </c>
      <c r="AF11" s="137">
        <f t="shared" ref="AF11:AF16" si="49">SUM(AC11:AE11)</f>
        <v>31570.86</v>
      </c>
      <c r="AG11" s="137">
        <f>SUMIF('[12]VA e VT  2'!$G$1:$G$65536,"VIGILANTE ARMADO - 220 H",'[12]VA e VT  2'!$AG$1:$AG$65536)</f>
        <v>406.89</v>
      </c>
      <c r="AH11" s="137">
        <f>SUMIF('[12]VA e VT  2'!$G$1:$G$65536,"VIGILANTE ARMADO - 12X36 DIURNO",'[12]VA e VT  2'!$AG$1:$AG$65536)</f>
        <v>373.92999999999995</v>
      </c>
      <c r="AI11" s="137">
        <f>SUMIF('[12]VA e VT  2'!$G$1:$G$65536,"VIGILANTE ARMADO - 12X36 NOTURNO",'[12]VA e VT  2'!$AG$1:$AG$65536)</f>
        <v>202.88</v>
      </c>
      <c r="AJ11" s="137">
        <f t="shared" ref="AJ11:AJ16" si="50">SUM(AG11:AI11)</f>
        <v>983.69999999999993</v>
      </c>
      <c r="AK11" s="137"/>
      <c r="AL11" s="137"/>
      <c r="AM11" s="137"/>
      <c r="AN11" s="137">
        <f t="shared" ref="AN11:AN19" si="51">15507.83+672.62</f>
        <v>16180.45</v>
      </c>
      <c r="AP11">
        <v>20</v>
      </c>
    </row>
    <row r="12" spans="1:42" x14ac:dyDescent="0.25">
      <c r="A12" s="136">
        <v>44621</v>
      </c>
      <c r="B12" s="168">
        <f>AVERAGEIFS('[13]VA e VT  2'!$Q:$Q,'[13]VA e VT  2'!$G:$G,"VIGILANTE ARMADO - 220 H",'[13]VA e VT  2'!$K:$K,30)</f>
        <v>21</v>
      </c>
      <c r="C12" s="101">
        <v>21</v>
      </c>
      <c r="D12" s="101">
        <v>15.5</v>
      </c>
      <c r="E12" s="101" t="e">
        <f>SUMIF('[14]VA E VT '!$F:$F,"VIGILANTE ARMADO - 220 H",'[14]VA E VT '!$B:$B)</f>
        <v>#VALUE!</v>
      </c>
      <c r="F12" s="101" t="e">
        <f>SUMIF('[14]VA E VT '!$F:$F,"VIGILANTE ARMADO - 12X36 DIURNO",'[14]VA E VT '!$B:$B)</f>
        <v>#VALUE!</v>
      </c>
      <c r="G12" s="101" t="e">
        <f>SUMIF('[14]VA E VT '!$F:$F,"VIGILANTE ARMADO - 12X36 NOTURNO",'[14]VA E VT '!$B:$B)</f>
        <v>#VALUE!</v>
      </c>
      <c r="H12" s="101" t="e">
        <f t="shared" si="43"/>
        <v>#VALUE!</v>
      </c>
      <c r="I12" s="137" t="e">
        <f>SUMIF('[14]VA E VT '!$F:$F,"VIGILANTE ARMADO - 220 H",'[14]VA E VT '!$R:$R)</f>
        <v>#VALUE!</v>
      </c>
      <c r="J12" s="137" t="e">
        <f>SUMIF('[14]VA E VT '!$F:$F,"VIGILANTE ARMADO - 12X36 DIURNO",'[14]VA E VT '!$R:$R)</f>
        <v>#VALUE!</v>
      </c>
      <c r="K12" s="137" t="e">
        <f>SUMIF('[14]VA E VT '!$F:$F,"VIGILANTE ARMADO - 12X36 NOTURNO",'[14]VA E VT '!$R:$R)</f>
        <v>#VALUE!</v>
      </c>
      <c r="L12" s="137" t="e">
        <f t="shared" si="44"/>
        <v>#VALUE!</v>
      </c>
      <c r="M12" s="137">
        <v>881.53959999999984</v>
      </c>
      <c r="N12" s="137">
        <v>1259.0923999999998</v>
      </c>
      <c r="O12" s="137">
        <v>371.47639999999996</v>
      </c>
      <c r="P12" s="137">
        <f t="shared" si="45"/>
        <v>2512.1083999999996</v>
      </c>
      <c r="Q12" s="137" t="e">
        <f>SUMIF('[14]BANCO DADOS-CUSTO TOTAL'!$H:$H,"VIGILANTE ARMADO - 220 H",'[14]BANCO DADOS-CUSTO TOTAL'!$BJ:$BJ)</f>
        <v>#VALUE!</v>
      </c>
      <c r="R12" s="137" t="e">
        <f>SUMIF('[14]BANCO DADOS-CUSTO TOTAL'!$H:$H,"VIGILANTE ARMADO - 12X36 DIURNO",'[14]BANCO DADOS-CUSTO TOTAL'!$BJ:$BJ)</f>
        <v>#VALUE!</v>
      </c>
      <c r="S12" s="137" t="e">
        <f>SUMIF('[14]BANCO DADOS-CUSTO TOTAL'!$H:$H,"VIGILANTE ARMADO - 12X36 NOTURNO",'[14]BANCO DADOS-CUSTO TOTAL'!$BJ:$BJ)</f>
        <v>#VALUE!</v>
      </c>
      <c r="T12" s="137" t="e">
        <f t="shared" si="46"/>
        <v>#VALUE!</v>
      </c>
      <c r="U12" s="101">
        <f>COUNTIFS('[13]VA e VT  2'!$G:$G,"VIGILANTE ARMADO - 220 H",'[13]VA e VT  2'!$U:$U,"&gt;0")</f>
        <v>38</v>
      </c>
      <c r="V12" s="101">
        <f>COUNTIFS('[13]VA e VT  2'!$G:$G,"VIGILANTE ARMADO - 12X36 DIURNO",'[13]VA e VT  2'!$U:$U,"&gt;0")</f>
        <v>44</v>
      </c>
      <c r="W12" s="101">
        <f>COUNTIFS('[13]VA e VT  2'!$G:$G,"VIGILANTE ARMADO - 12X36 NOTURNO",'[13]VA e VT  2'!$U:$U,"&gt;0")</f>
        <v>40</v>
      </c>
      <c r="X12" s="101">
        <f t="shared" si="47"/>
        <v>122</v>
      </c>
      <c r="Y12" s="101">
        <f>COUNTIFS('[13]VA e VT  2'!$G:$G,"VIGILANTE ARMADO - 220 H",'[13]VA e VT  2'!$AG:$AG,"&gt;0")</f>
        <v>7</v>
      </c>
      <c r="Z12" s="101">
        <f>COUNTIFS('[13]VA e VT  2'!$G:$G,"VIGILANTE ARMADO - 12X36 DIURNO",'[13]VA e VT  2'!$AG:$AG,"&gt;0")</f>
        <v>14</v>
      </c>
      <c r="AA12" s="101">
        <f>COUNTIFS('[13]VA e VT  2'!$G:$G,"VIGILANTE ARMADO - 12X36 NOTURNO",'[13]VA e VT  2'!$AG:$AG,"&gt;0")</f>
        <v>5</v>
      </c>
      <c r="AB12" s="101">
        <f t="shared" si="48"/>
        <v>26</v>
      </c>
      <c r="AC12" s="137">
        <f>SUMIF('[13]VA e VT  2'!$G:$G,"VIGILANTE ARMADO - 220 H",'[13]VA e VT  2'!$U:$U)</f>
        <v>13946.61</v>
      </c>
      <c r="AD12" s="137">
        <f>SUMIF('[13]VA e VT  2'!$G:$G,"VIGILANTE ARMADO - 12X36 DIURNO",'[13]VA e VT  2'!$U:$U)</f>
        <v>12867.399999999998</v>
      </c>
      <c r="AE12" s="137">
        <f>SUMIF('[13]VA e VT  2'!$G:$G,"VIGILANTE ARMADO - 12X36 NOTURNO",'[13]VA e VT  2'!$U:$U)</f>
        <v>11518.400000000001</v>
      </c>
      <c r="AF12" s="137">
        <f t="shared" si="49"/>
        <v>38332.410000000003</v>
      </c>
      <c r="AG12" s="137">
        <f>SUMIF('[13]VA e VT  2'!$G:$G,"VIGILANTE ARMADO - 220 H",'[13]VA e VT  2'!$AG:$AG)</f>
        <v>1253.3000000000002</v>
      </c>
      <c r="AH12" s="137">
        <f>SUMIF('[13]VA e VT  2'!$G:$G,"VIGILANTE ARMADO - 12X36 DIURNO",'[13]VA e VT  2'!$AG:$AG)</f>
        <v>806.17999999999984</v>
      </c>
      <c r="AI12" s="137">
        <f>SUMIF('[13]VA e VT  2'!$G:$G,"VIGILANTE ARMADO - 12X36 NOTURNO",'[13]VA e VT  2'!$AG:$AG)</f>
        <v>751.52</v>
      </c>
      <c r="AJ12" s="137">
        <f t="shared" si="50"/>
        <v>2811</v>
      </c>
      <c r="AK12" s="137"/>
      <c r="AL12" s="137"/>
      <c r="AM12" s="137"/>
      <c r="AN12" s="137">
        <f t="shared" si="51"/>
        <v>16180.45</v>
      </c>
    </row>
    <row r="13" spans="1:42" x14ac:dyDescent="0.25">
      <c r="A13" s="136">
        <v>44652</v>
      </c>
      <c r="B13" s="168">
        <f>AVERAGEIFS('[15]VA e VT  2'!$Q$1:$Q$65536,'[15]VA e VT  2'!$G$1:$G$65536,"VIGILANTE ARMADO - 220 H",'[15]VA e VT  2'!$K$1:$K$65536,30)</f>
        <v>16</v>
      </c>
      <c r="C13" s="101">
        <v>16</v>
      </c>
      <c r="D13" s="101">
        <v>15</v>
      </c>
      <c r="E13" s="101" t="e">
        <f>SUMIF('[16]VA E VT '!$F:$F,"VIGILANTE ARMADO - 220 H",'[16]VA E VT '!$B:$B)</f>
        <v>#VALUE!</v>
      </c>
      <c r="F13" s="101" t="e">
        <f>SUMIF('[16]VA E VT '!$F:$F,"VIGILANTE ARMADO - 12X36 DIURNO",'[16]VA E VT '!$B:$B)</f>
        <v>#VALUE!</v>
      </c>
      <c r="G13" s="101" t="e">
        <f>SUMIF('[16]VA E VT '!$F:$F,"VIGILANTE ARMADO - 12X36 NOTURNO",'[16]VA E VT '!$B:$B)</f>
        <v>#VALUE!</v>
      </c>
      <c r="H13" s="101" t="e">
        <f t="shared" si="43"/>
        <v>#VALUE!</v>
      </c>
      <c r="I13" s="137" t="e">
        <f>SUMIF('[16]VA E VT '!$F:$F,"VIGILANTE ARMADO - 220 H",'[16]VA E VT '!$R:$R)</f>
        <v>#VALUE!</v>
      </c>
      <c r="J13" s="137" t="e">
        <f>SUMIF('[16]VA E VT '!$F:$F,"VIGILANTE ARMADO - 12X36 DIURNO",'[16]VA E VT '!$R:$R)</f>
        <v>#VALUE!</v>
      </c>
      <c r="K13" s="137" t="e">
        <f>SUMIF('[16]VA E VT '!$F:$F,"VIGILANTE ARMADO - 12X36 NOTURNO",'[16]VA E VT '!$R:$R)</f>
        <v>#VALUE!</v>
      </c>
      <c r="L13" s="137" t="e">
        <f t="shared" si="44"/>
        <v>#VALUE!</v>
      </c>
      <c r="M13" s="137">
        <v>881.53959999999984</v>
      </c>
      <c r="N13" s="137">
        <v>1259.0923999999998</v>
      </c>
      <c r="O13" s="137">
        <v>371.47639999999996</v>
      </c>
      <c r="P13" s="137">
        <f t="shared" si="45"/>
        <v>2512.1083999999996</v>
      </c>
      <c r="Q13" s="137" t="e">
        <f>SUMIF('[16]BANCO DADOS-CUSTO TOTAL'!$H:$H,"VIGILANTE ARMADO - 220 H",'[16]BANCO DADOS-CUSTO TOTAL'!$BJ:$BJ)</f>
        <v>#VALUE!</v>
      </c>
      <c r="R13" s="137" t="e">
        <f>SUMIF('[16]BANCO DADOS-CUSTO TOTAL'!$H:$H,"VIGILANTE ARMADO - 12X36 DIURNO",'[16]BANCO DADOS-CUSTO TOTAL'!$BJ:$BJ)</f>
        <v>#VALUE!</v>
      </c>
      <c r="S13" s="137" t="e">
        <f>SUMIF('[16]BANCO DADOS-CUSTO TOTAL'!$H:$H,"VIGILANTE ARMADO - 12X36 NOTURNO",'[16]BANCO DADOS-CUSTO TOTAL'!$BJ:$BJ)</f>
        <v>#VALUE!</v>
      </c>
      <c r="T13" s="137" t="e">
        <f t="shared" si="46"/>
        <v>#VALUE!</v>
      </c>
      <c r="U13" s="101">
        <f>COUNTIFS('[15]VA e VT  2'!$G$1:$G$65536,"VIGILANTE ARMADO - 220 H",'[15]VA e VT  2'!$U$1:$U$65536,"&gt;0")</f>
        <v>40</v>
      </c>
      <c r="V13" s="101">
        <f>COUNTIFS('[15]VA e VT  2'!$G$1:$G$65536,"VIGILANTE ARMADO - 12X36 DIURNO",'[15]VA e VT  2'!$U$1:$U$65536,"&gt;0")</f>
        <v>49</v>
      </c>
      <c r="W13" s="101">
        <f>COUNTIFS('[15]VA e VT  2'!$G$1:$G$65536,"VIGILANTE ARMADO - 12X36 NOTURNO",'[15]VA e VT  2'!$U$1:$U$65536,"&gt;0")</f>
        <v>39</v>
      </c>
      <c r="X13" s="101">
        <f t="shared" si="47"/>
        <v>128</v>
      </c>
      <c r="Y13" s="101">
        <f>COUNTIFS('[15]VA e VT  2'!$G$1:$G$65536,"VIGILANTE ARMADO - 220 H",'[15]VA e VT  2'!$AG$1:$AG$65536,"&gt;0")</f>
        <v>5</v>
      </c>
      <c r="Z13" s="101">
        <f>COUNTIFS('[15]VA e VT  2'!$G$1:$G$65536,"VIGILANTE ARMADO - 12X36 DIURNO",'[15]VA e VT  2'!$AG$1:$AG$65536,"&gt;0")</f>
        <v>12</v>
      </c>
      <c r="AA13" s="101">
        <f>COUNTIFS('[15]VA e VT  2'!$G$1:$G$65536,"VIGILANTE ARMADO - 12X36 NOTURNO",'[15]VA e VT  2'!$AG$1:$AG$65536,"&gt;0")</f>
        <v>4</v>
      </c>
      <c r="AB13" s="101">
        <f t="shared" si="48"/>
        <v>21</v>
      </c>
      <c r="AC13" s="137">
        <f>SUMIF('[15]VA e VT  2'!$G$1:$G$65536,"VIGILANTE ARMADO - 220 H",'[15]VA e VT  2'!$U$1:$U$65536)</f>
        <v>10625.949999999999</v>
      </c>
      <c r="AD13" s="137">
        <f>SUMIF('[15]VA e VT  2'!$G$1:$G$65536,"VIGILANTE ARMADO - 12X36 DIURNO",'[15]VA e VT  2'!$U$1:$U$65536)</f>
        <v>12452.4</v>
      </c>
      <c r="AE13" s="137">
        <f>SUMIF('[15]VA e VT  2'!$G$1:$G$65536,"VIGILANTE ARMADO - 12X36 NOTURNO",'[15]VA e VT  2'!$U$1:$U$65536)</f>
        <v>11207.160000000002</v>
      </c>
      <c r="AF13" s="137">
        <f t="shared" si="49"/>
        <v>34285.51</v>
      </c>
      <c r="AG13" s="137">
        <f>SUMIF('[15]VA e VT  2'!$G$1:$G$65536,"VIGILANTE ARMADO - 220 H",'[15]VA e VT  2'!$AG$1:$AG$65536)</f>
        <v>478.64</v>
      </c>
      <c r="AH13" s="137">
        <f>SUMIF('[15]VA e VT  2'!$G$1:$G$65536,"VIGILANTE ARMADO - 12X36 DIURNO",'[15]VA e VT  2'!$AG$1:$AG$65536)</f>
        <v>782.95999999999992</v>
      </c>
      <c r="AI13" s="137">
        <f>SUMIF('[15]VA e VT  2'!$G$1:$G$65536,"VIGILANTE ARMADO - 12X36 NOTURNO",'[15]VA e VT  2'!$AG$1:$AG$65536)</f>
        <v>629.26</v>
      </c>
      <c r="AJ13" s="137">
        <f t="shared" si="50"/>
        <v>1890.86</v>
      </c>
      <c r="AK13" s="137"/>
      <c r="AL13" s="137"/>
      <c r="AM13" s="137"/>
      <c r="AN13" s="137">
        <f t="shared" si="51"/>
        <v>16180.45</v>
      </c>
    </row>
    <row r="14" spans="1:42" ht="13.9" customHeight="1" x14ac:dyDescent="0.25">
      <c r="A14" s="136">
        <v>44682</v>
      </c>
      <c r="B14" s="168">
        <f>AVERAGEIFS('[17]VA e VT  2'!$Q$1:$Q$65536,'[17]VA e VT  2'!$G$1:$G$65536,"VIGILANTE ARMADO - 220 H",'[17]VA e VT  2'!$K$1:$K$65536,30)</f>
        <v>22</v>
      </c>
      <c r="C14" s="101">
        <v>22</v>
      </c>
      <c r="D14" s="101">
        <v>15.5</v>
      </c>
      <c r="E14" s="101" t="e">
        <f>SUMIF('[18]VA E VT '!$F:$F,"VIGILANTE ARMADO - 220 H",'[18]VA E VT '!$B:$B)</f>
        <v>#VALUE!</v>
      </c>
      <c r="F14" s="101" t="e">
        <f>SUMIF('[18]VA E VT '!$F:$F,"VIGILANTE ARMADO - 12X36 DIURNO",'[18]VA E VT '!$B:$B)</f>
        <v>#VALUE!</v>
      </c>
      <c r="G14" s="101" t="e">
        <f>SUMIF('[18]VA E VT '!$F:$F,"VIGILANTE ARMADO - 12X36 NOTURNO",'[18]VA E VT '!$B:$B)</f>
        <v>#VALUE!</v>
      </c>
      <c r="H14" s="101" t="e">
        <f t="shared" si="43"/>
        <v>#VALUE!</v>
      </c>
      <c r="I14" s="137" t="e">
        <f>SUMIF('[18]VA E VT '!$F:$F,"VIGILANTE ARMADO - 220 H",'[18]VA E VT '!$R:$R)</f>
        <v>#VALUE!</v>
      </c>
      <c r="J14" s="137" t="e">
        <f>SUMIF('[18]VA E VT '!$F:$F,"VIGILANTE ARMADO - 12X36 DIURNO",'[18]VA E VT '!$R:$R)</f>
        <v>#VALUE!</v>
      </c>
      <c r="K14" s="137" t="e">
        <f>SUMIF('[18]VA E VT '!$F:$F,"VIGILANTE ARMADO - 12X36 NOTURNO",'[18]VA E VT '!$R:$R)</f>
        <v>#VALUE!</v>
      </c>
      <c r="L14" s="137" t="e">
        <f t="shared" si="44"/>
        <v>#VALUE!</v>
      </c>
      <c r="M14" s="137">
        <v>881.53959999999984</v>
      </c>
      <c r="N14" s="137">
        <v>1485.9055999999998</v>
      </c>
      <c r="O14" s="137">
        <v>371.47639999999996</v>
      </c>
      <c r="P14" s="137">
        <f t="shared" si="45"/>
        <v>2738.9215999999997</v>
      </c>
      <c r="Q14" s="137" t="e">
        <f>SUMIF('[18]BANCO DADOS-CUSTO TOTAL'!$H:$H,"VIGILANTE ARMADO - 220 H",'[18]BANCO DADOS-CUSTO TOTAL'!$BJ:$BJ)</f>
        <v>#VALUE!</v>
      </c>
      <c r="R14" s="137" t="e">
        <f>SUMIF('[18]BANCO DADOS-CUSTO TOTAL'!$H:$H,"VIGILANTE ARMADO - 12X36 DIURNO",'[18]BANCO DADOS-CUSTO TOTAL'!$BJ:$BJ)</f>
        <v>#VALUE!</v>
      </c>
      <c r="S14" s="137" t="e">
        <f>SUMIF('[18]BANCO DADOS-CUSTO TOTAL'!$H:$H,"VIGILANTE ARMADO - 12X36 NOTURNO",'[18]BANCO DADOS-CUSTO TOTAL'!$BJ:$BJ)</f>
        <v>#VALUE!</v>
      </c>
      <c r="T14" s="137" t="e">
        <f t="shared" si="46"/>
        <v>#VALUE!</v>
      </c>
      <c r="U14" s="101">
        <f>COUNTIFS('[17]VA e VT  2'!$G$1:$G$65536,"VIGILANTE ARMADO - 220 H",'[17]VA e VT  2'!$U$1:$U$65536,"&gt;0")</f>
        <v>41</v>
      </c>
      <c r="V14" s="101">
        <f>COUNTIFS('[17]VA e VT  2'!$G$1:$G$65536,"VIGILANTE ARMADO - 12X36 DIURNO",'[17]VA e VT  2'!$U$1:$U$65536,"&gt;0")</f>
        <v>59</v>
      </c>
      <c r="W14" s="101">
        <f>COUNTIFS('[17]VA e VT  2'!$G$1:$G$65536,"VIGILANTE ARMADO - 12X36 NOTURNO",'[17]VA e VT  2'!$U$1:$U$65536,"&gt;0")</f>
        <v>44</v>
      </c>
      <c r="X14" s="101">
        <f t="shared" si="47"/>
        <v>144</v>
      </c>
      <c r="Y14" s="101">
        <f>COUNTIFS('[17]VA e VT  2'!$G$1:$G$65536,"VIGILANTE ARMADO - 220 H",'[17]VA e VT  2'!$AG$1:$AG$65536,"&gt;0")</f>
        <v>5</v>
      </c>
      <c r="Z14" s="101">
        <f>COUNTIFS('[17]VA e VT  2'!$G$1:$G$65536,"VIGILANTE ARMADO - 12X36 DIURNO",'[17]VA e VT  2'!$AG$1:$AG$65536,"&gt;0")</f>
        <v>17</v>
      </c>
      <c r="AA14" s="101">
        <f>COUNTIFS('[17]VA e VT  2'!$G$1:$G$65536,"VIGILANTE ARMADO - 12X36 NOTURNO",'[17]VA e VT  2'!$AG$1:$AG$65536,"&gt;0")</f>
        <v>5</v>
      </c>
      <c r="AB14" s="101">
        <f t="shared" si="48"/>
        <v>27</v>
      </c>
      <c r="AC14" s="137">
        <f>SUMIF('[17]VA e VT  2'!$G$1:$G$65536,"VIGILANTE ARMADO - 220 H",'[17]VA e VT  2'!$U$1:$U$65536)</f>
        <v>15212.730000000003</v>
      </c>
      <c r="AD14" s="137">
        <f>SUMIF('[17]VA e VT  2'!$G$1:$G$65536,"VIGILANTE ARMADO - 12X36 DIURNO",'[17]VA e VT  2'!$U$1:$U$65536)</f>
        <v>13323.990000000003</v>
      </c>
      <c r="AE14" s="137">
        <f>SUMIF('[17]VA e VT  2'!$G$1:$G$65536,"VIGILANTE ARMADO - 12X36 NOTURNO",'[17]VA e VT  2'!$U$1:$U$65536)</f>
        <v>11539.150000000001</v>
      </c>
      <c r="AF14" s="137">
        <f t="shared" si="49"/>
        <v>40075.87000000001</v>
      </c>
      <c r="AG14" s="137">
        <f>SUMIF('[17]VA e VT  2'!$G$1:$G$65536,"VIGILANTE ARMADO - 220 H",'[17]VA e VT  2'!$AG$1:$AG$65536)</f>
        <v>565.75</v>
      </c>
      <c r="AH14" s="137">
        <f>SUMIF('[17]VA e VT  2'!$G$1:$G$65536,"VIGILANTE ARMADO - 12X36 DIURNO",'[17]VA e VT  2'!$AG$1:$AG$65536)</f>
        <v>951.35</v>
      </c>
      <c r="AI14" s="137">
        <f>SUMIF('[17]VA e VT  2'!$G$1:$G$65536,"VIGILANTE ARMADO - 12X36 NOTURNO",'[17]VA e VT  2'!$AG$1:$AG$65536)</f>
        <v>529.80999999999995</v>
      </c>
      <c r="AJ14" s="137">
        <f t="shared" si="50"/>
        <v>2046.9099999999999</v>
      </c>
      <c r="AK14" s="137"/>
      <c r="AL14" s="137"/>
      <c r="AM14" s="137"/>
      <c r="AN14" s="137">
        <f t="shared" si="51"/>
        <v>16180.45</v>
      </c>
    </row>
    <row r="15" spans="1:42" x14ac:dyDescent="0.25">
      <c r="A15" s="136">
        <v>44713</v>
      </c>
      <c r="B15" s="168">
        <f>AVERAGEIFS('[19]VA e VT  2'!$Q$1:$Q$65536,'[19]VA e VT  2'!$G$1:$G$65536,"VIGILANTE ARMADO - 220 H",'[19]VA e VT  2'!$K$1:$K$65536,30)</f>
        <v>19.708333333333332</v>
      </c>
      <c r="C15" s="101">
        <v>20</v>
      </c>
      <c r="D15" s="101">
        <v>15</v>
      </c>
      <c r="E15" s="101" t="e">
        <f>SUMIF('[20]VA E VT '!$F:$F,"VIGILANTE ARMADO - 220 H",'[20]VA E VT '!$B:$B)</f>
        <v>#VALUE!</v>
      </c>
      <c r="F15" s="101" t="e">
        <f>SUMIF('[20]VA E VT '!$F:$F,"VIGILANTE ARMADO - 12X36 DIURNO",'[20]VA E VT '!$B:$B)</f>
        <v>#VALUE!</v>
      </c>
      <c r="G15" s="101" t="e">
        <f>SUMIF('[20]VA E VT '!$F:$F,"VIGILANTE ARMADO - 12X36 NOTURNO",'[20]VA E VT '!$B:$B)</f>
        <v>#VALUE!</v>
      </c>
      <c r="H15" s="101" t="e">
        <f t="shared" si="43"/>
        <v>#VALUE!</v>
      </c>
      <c r="I15" s="137" t="e">
        <f>SUMIF('[20]VA E VT '!$F:$F,"VIGILANTE ARMADO - 220 H",'[20]VA E VT '!$R:$R)</f>
        <v>#VALUE!</v>
      </c>
      <c r="J15" s="137" t="e">
        <f>SUMIF('[20]VA E VT '!$F:$F,"VIGILANTE ARMADO - 12X36 DIURNO",'[20]VA E VT '!$R:$R)</f>
        <v>#VALUE!</v>
      </c>
      <c r="K15" s="137" t="e">
        <f>SUMIF('[20]VA E VT '!$F:$F,"VIGILANTE ARMADO - 12X36 NOTURNO",'[20]VA E VT '!$R:$R)</f>
        <v>#VALUE!</v>
      </c>
      <c r="L15" s="137" t="e">
        <f t="shared" si="44"/>
        <v>#VALUE!</v>
      </c>
      <c r="M15" s="137">
        <v>1275.7961999999998</v>
      </c>
      <c r="N15" s="137">
        <v>1114.4292</v>
      </c>
      <c r="O15" s="137">
        <v>258.06979999999999</v>
      </c>
      <c r="P15" s="137">
        <f t="shared" si="45"/>
        <v>2648.2951999999996</v>
      </c>
      <c r="Q15" s="137" t="e">
        <f>SUMIF('[20]BANCO DADOS-CUSTO TOTAL'!$H:$H,"VIGILANTE ARMADO - 220 H",'[20]BANCO DADOS-CUSTO TOTAL'!$BJ:$BJ)</f>
        <v>#VALUE!</v>
      </c>
      <c r="R15" s="137" t="e">
        <f>SUMIF('[20]BANCO DADOS-CUSTO TOTAL'!$H:$H,"VIGILANTE ARMADO - 12X36 DIURNO",'[20]BANCO DADOS-CUSTO TOTAL'!$BJ:$BJ)</f>
        <v>#VALUE!</v>
      </c>
      <c r="S15" s="137" t="e">
        <f>SUMIF('[20]BANCO DADOS-CUSTO TOTAL'!$H:$H,"VIGILANTE ARMADO - 12X36 NOTURNO",'[20]BANCO DADOS-CUSTO TOTAL'!$BJ:$BJ)</f>
        <v>#VALUE!</v>
      </c>
      <c r="T15" s="137" t="e">
        <f t="shared" si="46"/>
        <v>#VALUE!</v>
      </c>
      <c r="U15" s="101">
        <f>COUNTIFS('[19]VA e VT  2'!$G$1:$G$65536,"VIGILANTE ARMADO - 220 H",'[19]VA e VT  2'!$U$1:$U$65536,"&gt;0")</f>
        <v>54</v>
      </c>
      <c r="V15" s="101">
        <f>COUNTIFS('[19]VA e VT  2'!$G$1:$G$65536,"VIGILANTE ARMADO - 12X36 DIURNO",'[19]VA e VT  2'!$U$1:$U$65536,"&gt;0")</f>
        <v>56</v>
      </c>
      <c r="W15" s="101">
        <f>COUNTIFS('[19]VA e VT  2'!$G$1:$G$65536,"VIGILANTE ARMADO - 12X36 NOTURNO",'[19]VA e VT  2'!$U$1:$U$65536,"&gt;0")</f>
        <v>46</v>
      </c>
      <c r="X15" s="101">
        <f t="shared" si="47"/>
        <v>156</v>
      </c>
      <c r="Y15" s="101">
        <f>COUNTIFS('[19]VA e VT  2'!$G$1:$G$65536,"VIGILANTE ARMADO - 220 H",'[19]VA e VT  2'!$AG$1:$AG$65536,"&gt;0")</f>
        <v>10</v>
      </c>
      <c r="Z15" s="101">
        <f>COUNTIFS('[19]VA e VT  2'!$G$1:$G$65536,"VIGILANTE ARMADO - 12X36 DIURNO",'[19]VA e VT  2'!$AG$1:$AG$65536,"&gt;0")</f>
        <v>12</v>
      </c>
      <c r="AA15" s="101">
        <f>COUNTIFS('[19]VA e VT  2'!$G$1:$G$65536,"VIGILANTE ARMADO - 12X36 NOTURNO",'[19]VA e VT  2'!$AG$1:$AG$65536,"&gt;0")</f>
        <v>5</v>
      </c>
      <c r="AB15" s="101">
        <f t="shared" si="48"/>
        <v>27</v>
      </c>
      <c r="AC15" s="137">
        <f>SUMIF('[19]VA e VT  2'!$G$1:$G$65536,"VIGILANTE ARMADO - 220 H",'[19]VA e VT  2'!$U$1:$U$65536)</f>
        <v>15005.14</v>
      </c>
      <c r="AD15" s="137">
        <f>SUMIF('[19]VA e VT  2'!$G$1:$G$65536,"VIGILANTE ARMADO - 12X36 DIURNO",'[19]VA e VT  2'!$U$1:$U$65536)</f>
        <v>12473.150000000007</v>
      </c>
      <c r="AE15" s="137">
        <f>SUMIF('[19]VA e VT  2'!$G$1:$G$65536,"VIGILANTE ARMADO - 12X36 NOTURNO",'[19]VA e VT  2'!$U$1:$U$65536)</f>
        <v>10958.110000000002</v>
      </c>
      <c r="AF15" s="137">
        <f t="shared" si="49"/>
        <v>38436.400000000009</v>
      </c>
      <c r="AG15" s="137">
        <f>SUMIF('[19]VA e VT  2'!$G$1:$G$65536,"VIGILANTE ARMADO - 220 H",'[19]VA e VT  2'!$AG$1:$AG$65536)</f>
        <v>1451.2</v>
      </c>
      <c r="AH15" s="137">
        <f>SUMIF('[19]VA e VT  2'!$G$1:$G$65536,"VIGILANTE ARMADO - 12X36 DIURNO",'[19]VA e VT  2'!$AG$1:$AG$65536)</f>
        <v>515.25</v>
      </c>
      <c r="AI15" s="137">
        <f>SUMIF('[19]VA e VT  2'!$G$1:$G$65536,"VIGILANTE ARMADO - 12X36 NOTURNO",'[19]VA e VT  2'!$AG$1:$AG$65536)</f>
        <v>450.52</v>
      </c>
      <c r="AJ15" s="137">
        <f t="shared" si="50"/>
        <v>2416.9700000000003</v>
      </c>
      <c r="AK15" s="137"/>
      <c r="AL15" s="137"/>
      <c r="AM15" s="137"/>
      <c r="AN15" s="137">
        <f t="shared" si="51"/>
        <v>16180.45</v>
      </c>
    </row>
    <row r="16" spans="1:42" x14ac:dyDescent="0.25">
      <c r="A16" s="136">
        <v>44743</v>
      </c>
      <c r="B16" s="168">
        <f>AVERAGEIFS('[21]VA e VT  2'!$Q:$Q,'[21]VA e VT  2'!$G:$G,"VIGILANTE ARMADO - 220 H",'[21]VA e VT  2'!$K:$K,30)</f>
        <v>21</v>
      </c>
      <c r="C16" s="101">
        <v>21</v>
      </c>
      <c r="D16" s="101">
        <v>15.5</v>
      </c>
      <c r="E16" s="101" t="e">
        <f>SUMIF('[22]VA E VT '!$F:$F,"VIGILANTE ARMADO - 220 H",'[22]VA E VT '!$B:$B)</f>
        <v>#VALUE!</v>
      </c>
      <c r="F16" s="101" t="e">
        <f>SUMIF('[22]VA E VT '!$F:$F,"VIGILANTE ARMADO - 12X36 DIURNO",'[22]VA E VT '!$B:$B)</f>
        <v>#VALUE!</v>
      </c>
      <c r="G16" s="101" t="e">
        <f>SUMIF('[22]VA E VT '!$F:$F,"VIGILANTE ARMADO - 12X36 NOTURNO",'[22]VA E VT '!$B:$B)</f>
        <v>#VALUE!</v>
      </c>
      <c r="H16" s="101" t="e">
        <f t="shared" si="43"/>
        <v>#VALUE!</v>
      </c>
      <c r="I16" s="137" t="e">
        <f>SUMIF('[22]VA E VT '!$F:$F,"VIGILANTE ARMADO - 220 H",'[22]VA E VT '!$R:$R)</f>
        <v>#VALUE!</v>
      </c>
      <c r="J16" s="137" t="e">
        <f>SUMIF('[22]VA E VT '!$F:$F,"VIGILANTE ARMADO - 12X36 DIURNO",'[22]VA E VT '!$R:$R)</f>
        <v>#VALUE!</v>
      </c>
      <c r="K16" s="137" t="e">
        <f>SUMIF('[22]VA E VT '!$F:$F,"VIGILANTE ARMADO - 12X36 NOTURNO",'[22]VA E VT '!$R:$R)</f>
        <v>#VALUE!</v>
      </c>
      <c r="L16" s="137" t="e">
        <f t="shared" si="44"/>
        <v>#VALUE!</v>
      </c>
      <c r="M16" s="137">
        <v>1352.0527999999997</v>
      </c>
      <c r="N16" s="137">
        <v>1372.499</v>
      </c>
      <c r="O16" s="137">
        <v>258.06979999999999</v>
      </c>
      <c r="P16" s="137">
        <f t="shared" si="45"/>
        <v>2982.6215999999995</v>
      </c>
      <c r="Q16" s="137" t="e">
        <f>SUMIF('[22]BANCO DADOS-CUSTO TOTAL'!$H:$H,"VIGILANTE ARMADO - 220 H",'[22]BANCO DADOS-CUSTO TOTAL'!$BJ:$BJ)</f>
        <v>#VALUE!</v>
      </c>
      <c r="R16" s="137" t="e">
        <f>SUMIF('[22]BANCO DADOS-CUSTO TOTAL'!$H:$H,"VIGILANTE ARMADO - 12X36 DIURNO",'[22]BANCO DADOS-CUSTO TOTAL'!$BJ:$BJ)</f>
        <v>#VALUE!</v>
      </c>
      <c r="S16" s="137" t="e">
        <f>SUMIF('[22]BANCO DADOS-CUSTO TOTAL'!$H:$H,"VIGILANTE ARMADO - 12X36 NOTURNO",'[22]BANCO DADOS-CUSTO TOTAL'!$BJ:$BJ)</f>
        <v>#VALUE!</v>
      </c>
      <c r="T16" s="137" t="e">
        <f t="shared" si="46"/>
        <v>#VALUE!</v>
      </c>
      <c r="U16" s="101">
        <f>COUNTIFS('[21]VA e VT  2'!$G:$G,"VIGILANTE ARMADO - 220 H",'[21]VA e VT  2'!$U:$U,"&gt;0")</f>
        <v>58</v>
      </c>
      <c r="V16" s="101">
        <f>COUNTIFS('[21]VA e VT  2'!$G:$G,"VIGILANTE ARMADO - 12X36 DIURNO",'[21]VA e VT  2'!$U:$U,"&gt;0")</f>
        <v>56</v>
      </c>
      <c r="W16" s="101">
        <f>COUNTIFS('[21]VA e VT  2'!$G:$G,"VIGILANTE ARMADO - 12X36 NOTURNO",'[21]VA e VT  2'!$U:$U,"&gt;0")</f>
        <v>45</v>
      </c>
      <c r="X16" s="101">
        <f t="shared" si="47"/>
        <v>159</v>
      </c>
      <c r="Y16" s="101">
        <f>COUNTIFS('[21]VA e VT  2'!$G:$G,"VIGILANTE ARMADO - 220 H",'[21]VA e VT  2'!$AG:$AG,"&gt;0")</f>
        <v>10</v>
      </c>
      <c r="Z16" s="101">
        <f>COUNTIFS('[21]VA e VT  2'!$G:$G,"VIGILANTE ARMADO - 12X36 DIURNO",'[21]VA e VT  2'!$AG:$AG,"&gt;0")</f>
        <v>13</v>
      </c>
      <c r="AA16" s="101">
        <f>COUNTIFS('[21]VA e VT  2'!$G:$G,"VIGILANTE ARMADO - 12X36 NOTURNO",'[21]VA e VT  2'!$AG:$AG,"&gt;0")</f>
        <v>6</v>
      </c>
      <c r="AB16" s="101">
        <f t="shared" si="48"/>
        <v>29</v>
      </c>
      <c r="AC16" s="137">
        <f>SUMIF('[21]VA e VT  2'!$G:$G,"VIGILANTE ARMADO - 220 H",'[21]VA e VT  2'!$U:$U)</f>
        <v>16333.260000000002</v>
      </c>
      <c r="AD16" s="137">
        <f>SUMIF('[21]VA e VT  2'!$G:$G,"VIGILANTE ARMADO - 12X36 DIURNO",'[21]VA e VT  2'!$U:$U)</f>
        <v>13552.279999999999</v>
      </c>
      <c r="AE16" s="137">
        <f>SUMIF('[21]VA e VT  2'!$G:$G,"VIGILANTE ARMADO - 12X36 NOTURNO",'[21]VA e VT  2'!$U:$U)</f>
        <v>10937.290000000003</v>
      </c>
      <c r="AF16" s="137">
        <f t="shared" si="49"/>
        <v>40822.83</v>
      </c>
      <c r="AG16" s="137">
        <f>SUMIF('[21]VA e VT  2'!$G:$G,"VIGILANTE ARMADO - 220 H",'[21]VA e VT  2'!$AG:$AG)</f>
        <v>629.42999999999995</v>
      </c>
      <c r="AH16" s="137">
        <f>SUMIF('[21]VA e VT  2'!$G:$G,"VIGILANTE ARMADO - 12X36 DIURNO",'[21]VA e VT  2'!$AG:$AG)</f>
        <v>912.29</v>
      </c>
      <c r="AI16" s="137">
        <f>SUMIF('[21]VA e VT  2'!$G:$G,"VIGILANTE ARMADO - 12X36 NOTURNO",'[21]VA e VT  2'!$AG:$AG)</f>
        <v>376.28999999999996</v>
      </c>
      <c r="AJ16" s="137">
        <f t="shared" si="50"/>
        <v>1918.0099999999998</v>
      </c>
      <c r="AK16" s="137"/>
      <c r="AL16" s="137"/>
      <c r="AM16" s="137"/>
      <c r="AN16" s="137">
        <f t="shared" si="51"/>
        <v>16180.45</v>
      </c>
    </row>
    <row r="17" spans="1:40" x14ac:dyDescent="0.25">
      <c r="A17" s="136">
        <v>44774</v>
      </c>
      <c r="B17" s="168" t="e">
        <f>AVERAGEIFS('[23]VA e VT  2'!$P:$P,'[23]VA e VT  2'!$F:$F,"VIGILANTE ARMADO - 220 H",'[23]VA e VT  2'!$N:$N,30)</f>
        <v>#VALUE!</v>
      </c>
      <c r="C17" s="101">
        <v>22</v>
      </c>
      <c r="D17" s="101">
        <v>15.5</v>
      </c>
      <c r="E17" s="101" t="e">
        <f>SUMIF('[24]VA E VT '!$F:$F,"VIGILANTE ARMADO - 220 H",'[24]VA E VT '!$B:$B)</f>
        <v>#VALUE!</v>
      </c>
      <c r="F17" s="101" t="e">
        <f>SUMIF('[24]VA E VT '!$F:$F,"VIGILANTE ARMADO - 12X36 DIURNO",'[24]VA E VT '!$B:$B)</f>
        <v>#VALUE!</v>
      </c>
      <c r="G17" s="101" t="e">
        <f>SUMIF('[24]VA E VT '!$F:$F,"VIGILANTE ARMADO - 12X36 NOTURNO",'[24]VA E VT '!$B:$B)</f>
        <v>#VALUE!</v>
      </c>
      <c r="H17" s="101" t="e">
        <f t="shared" si="43"/>
        <v>#VALUE!</v>
      </c>
      <c r="I17" s="137" t="e">
        <f>SUMIF('[24]VA E VT '!$F:$F,"VIGILANTE ARMADO - 220 H",'[24]VA E VT '!$R:$R)</f>
        <v>#VALUE!</v>
      </c>
      <c r="J17" s="137" t="e">
        <f>SUMIF('[24]VA E VT '!$F:$F,"VIGILANTE ARMADO - 12X36 DIURNO",'[24]VA E VT '!$R:$R)</f>
        <v>#VALUE!</v>
      </c>
      <c r="K17" s="137" t="e">
        <f>SUMIF('[24]VA E VT '!$F:$F,"VIGILANTE ARMADO - 12X36 NOTURNO",'[24]VA E VT '!$R:$R)</f>
        <v>#VALUE!</v>
      </c>
      <c r="L17" s="137" t="e">
        <f t="shared" si="44"/>
        <v>#VALUE!</v>
      </c>
      <c r="M17" s="137">
        <v>1246.0527999999997</v>
      </c>
      <c r="N17" s="137">
        <v>1063.5357999999999</v>
      </c>
      <c r="O17" s="137">
        <v>258.06979999999999</v>
      </c>
      <c r="P17" s="137">
        <f t="shared" si="45"/>
        <v>2567.6583999999993</v>
      </c>
      <c r="Q17" s="137" t="e">
        <f>SUMIF('[24]BANCO DADOS-CUSTO TOTAL'!$H:$H,"VIGILANTE ARMADO - 220 H",'[24]BANCO DADOS-CUSTO TOTAL'!$BJ:$BJ)</f>
        <v>#VALUE!</v>
      </c>
      <c r="R17" s="137" t="e">
        <f>SUMIF('[24]BANCO DADOS-CUSTO TOTAL'!$H:$H,"VIGILANTE ARMADO - 12X36 DIURNO",'[24]BANCO DADOS-CUSTO TOTAL'!$BJ:$BJ)</f>
        <v>#VALUE!</v>
      </c>
      <c r="S17" s="137" t="e">
        <f>SUMIF('[24]BANCO DADOS-CUSTO TOTAL'!$H:$H,"VIGILANTE ARMADO - 12X36 NOTURNO",'[24]BANCO DADOS-CUSTO TOTAL'!$BJ:$BJ)</f>
        <v>#VALUE!</v>
      </c>
      <c r="T17" s="137" t="e">
        <f t="shared" si="46"/>
        <v>#VALUE!</v>
      </c>
      <c r="U17" s="101" t="e">
        <f>COUNTIFS('[23]VA e VT  2'!$F:$F,"VIGILANTE ARMADO - 220 H",'[23]VA e VT  2'!$Z:$Z,"&gt;0")</f>
        <v>#VALUE!</v>
      </c>
      <c r="V17" s="101" t="e">
        <f>COUNTIFS('[23]VA e VT  2'!$F:$F,"VIGILANTE ARMADO - 12X36 DIURNO",'[23]VA e VT  2'!$Z:$Z,"&gt;0")</f>
        <v>#VALUE!</v>
      </c>
      <c r="W17" s="101" t="e">
        <f>COUNTIFS('[23]VA e VT  2'!$F:$F,"VIGILANTE ARMADO - 12X36 NOTURNO",'[23]VA e VT  2'!$Z:$Z,"&gt;0")</f>
        <v>#VALUE!</v>
      </c>
      <c r="X17" s="101" t="e">
        <f t="shared" ref="X17:X18" si="52">SUM(U17:W17)</f>
        <v>#VALUE!</v>
      </c>
      <c r="Y17" s="101" t="e">
        <f>COUNTIFS('[23]VA e VT  2'!$F:$F,"VIGILANTE ARMADO - 220 H",'[23]VA e VT  2'!$AK:$AK,"&gt;0")</f>
        <v>#VALUE!</v>
      </c>
      <c r="Z17" s="101" t="e">
        <f>COUNTIFS('[23]VA e VT  2'!$F:$F,"VIGILANTE ARMADO - 12X36 DIURNO",'[23]VA e VT  2'!$AK:$AK,"&gt;0")</f>
        <v>#VALUE!</v>
      </c>
      <c r="AA17" s="101" t="e">
        <f>COUNTIFS('[23]VA e VT  2'!$F:$F,"VIGILANTE ARMADO - 12X36 NOTURNO",'[23]VA e VT  2'!$AK:$AK,"&gt;0")</f>
        <v>#VALUE!</v>
      </c>
      <c r="AB17" s="101" t="e">
        <f t="shared" ref="AB17:AB18" si="53">SUM(Y17:AA17)</f>
        <v>#VALUE!</v>
      </c>
      <c r="AC17" s="137" t="e">
        <f>SUMIF('[23]VA e VT  2'!$F:$F,"VIGILANTE ARMADO - 220 H",'[23]VA e VT  2'!$Z:$Z)</f>
        <v>#VALUE!</v>
      </c>
      <c r="AD17" s="137" t="e">
        <f>SUMIF('[23]VA e VT  2'!$F:$F,"VIGILANTE ARMADO - 12X36 DIURNO",'[23]VA e VT  2'!$Z:$Z)</f>
        <v>#VALUE!</v>
      </c>
      <c r="AE17" s="137" t="e">
        <f>SUMIF('[23]VA e VT  2'!$F:$F,"VIGILANTE ARMADO - 12X36 NOTURNO",'[23]VA e VT  2'!$Z:$Z)</f>
        <v>#VALUE!</v>
      </c>
      <c r="AF17" s="137" t="e">
        <f t="shared" ref="AF17:AF18" si="54">SUM(AC17:AE17)</f>
        <v>#VALUE!</v>
      </c>
      <c r="AG17" s="137" t="e">
        <f>SUMIF('[23]VA e VT  2'!$F:$F,"VIGILANTE ARMADO - 220 H",'[23]VA e VT  2'!$AK:$AK)</f>
        <v>#VALUE!</v>
      </c>
      <c r="AH17" s="137" t="e">
        <f>SUMIF('[23]VA e VT  2'!$F:$F,"VIGILANTE ARMADO - 12X36 DIURNO",'[23]VA e VT  2'!$AK:$AK)</f>
        <v>#VALUE!</v>
      </c>
      <c r="AI17" s="137" t="e">
        <f>SUMIF('[23]VA e VT  2'!$F:$F,"VIGILANTE ARMADO - 12X36 NOTURNO",'[23]VA e VT  2'!$AK:$AK)</f>
        <v>#VALUE!</v>
      </c>
      <c r="AJ17" s="137" t="e">
        <f t="shared" ref="AJ17:AJ18" si="55">SUM(AG17:AI17)</f>
        <v>#VALUE!</v>
      </c>
      <c r="AK17" s="137"/>
      <c r="AL17" s="137"/>
      <c r="AM17" s="137"/>
      <c r="AN17" s="137">
        <f t="shared" si="51"/>
        <v>16180.45</v>
      </c>
    </row>
    <row r="18" spans="1:40" x14ac:dyDescent="0.25">
      <c r="A18" s="136">
        <v>44805</v>
      </c>
      <c r="B18" s="168" t="e">
        <f>AVERAGEIFS('[25]VA e VT  2'!$Q:$Q,'[25]VA e VT  2'!$G:$G,"VIGILANTE ARMADO - 220 H",'[25]VA e VT  2'!$O:$O,30)</f>
        <v>#VALUE!</v>
      </c>
      <c r="C18" s="101">
        <v>21</v>
      </c>
      <c r="D18" s="101">
        <v>15</v>
      </c>
      <c r="E18" s="101" t="e">
        <f>SUMIF('[26]VA E VT '!$F:$F,"VIGILANTE ARMADO - 220 H",'[26]VA E VT '!$B:$B)</f>
        <v>#VALUE!</v>
      </c>
      <c r="F18" s="101" t="e">
        <f>SUMIF('[26]VA E VT '!$F:$F,"VIGILANTE ARMADO - 12X36 DIURNO",'[26]VA E VT '!$B:$B)</f>
        <v>#VALUE!</v>
      </c>
      <c r="G18" s="101" t="e">
        <f>SUMIF('[26]VA E VT '!$F:$F,"VIGILANTE ARMADO - 12X36 NOTURNO",'[26]VA E VT '!$B:$B)</f>
        <v>#VALUE!</v>
      </c>
      <c r="H18" s="101" t="e">
        <f t="shared" si="43"/>
        <v>#VALUE!</v>
      </c>
      <c r="I18" s="137" t="e">
        <f>SUMIF('[26]VA E VT '!$F:$F,"VIGILANTE ARMADO - 220 H",'[26]VA E VT '!$R:$R)</f>
        <v>#VALUE!</v>
      </c>
      <c r="J18" s="137" t="e">
        <f>SUMIF('[26]VA E VT '!$F:$F,"VIGILANTE ARMADO - 12X36 DIURNO",'[26]VA E VT '!$R:$R)</f>
        <v>#VALUE!</v>
      </c>
      <c r="K18" s="137" t="e">
        <f>SUMIF('[26]VA E VT '!$F:$F,"VIGILANTE ARMADO - 12X36 NOTURNO",'[26]VA E VT '!$R:$R)</f>
        <v>#VALUE!</v>
      </c>
      <c r="L18" s="137" t="e">
        <f t="shared" si="44"/>
        <v>#VALUE!</v>
      </c>
      <c r="M18" s="137">
        <v>1246.0527999999997</v>
      </c>
      <c r="N18" s="137">
        <v>1176.9423999999999</v>
      </c>
      <c r="O18" s="137">
        <v>258.06979999999999</v>
      </c>
      <c r="P18" s="137">
        <f t="shared" si="45"/>
        <v>2681.0649999999996</v>
      </c>
      <c r="Q18" s="137" t="e">
        <f>SUMIF('[26]BANCO DADOS-CUSTO TOTAL'!$H:$H,"VIGILANTE ARMADO - 220 H",'[26]BANCO DADOS-CUSTO TOTAL'!$BJ:$BJ)</f>
        <v>#VALUE!</v>
      </c>
      <c r="R18" s="137" t="e">
        <f>SUMIF('[26]BANCO DADOS-CUSTO TOTAL'!$H:$H,"VIGILANTE ARMADO - 12X36 DIURNO",'[26]BANCO DADOS-CUSTO TOTAL'!$BJ:$BJ)</f>
        <v>#VALUE!</v>
      </c>
      <c r="S18" s="137" t="e">
        <f>SUMIF('[26]BANCO DADOS-CUSTO TOTAL'!$H:$H,"VIGILANTE ARMADO - 12X36 NOTURNO",'[26]BANCO DADOS-CUSTO TOTAL'!$BJ:$BJ)</f>
        <v>#VALUE!</v>
      </c>
      <c r="T18" s="137" t="e">
        <f t="shared" si="46"/>
        <v>#VALUE!</v>
      </c>
      <c r="U18" s="101" t="e">
        <f>COUNTIFS('[25]VA e VT  2'!$G:$G,"VIGILANTE ARMADO - 220 H",'[25]VA e VT  2'!$AA:$AA,"&gt;0")</f>
        <v>#VALUE!</v>
      </c>
      <c r="V18" s="101" t="e">
        <f>COUNTIFS('[25]VA e VT  2'!$G:$G,"VIGILANTE ARMADO - 12X36 DIURNO",'[25]VA e VT  2'!$AA:$AA,"&gt;0")</f>
        <v>#VALUE!</v>
      </c>
      <c r="W18" s="101" t="e">
        <f>COUNTIFS('[25]VA e VT  2'!$G:$G,"VIGILANTE ARMADO - 12X36 NOTURNO",'[25]VA e VT  2'!$AA:$AA,"&gt;0")</f>
        <v>#VALUE!</v>
      </c>
      <c r="X18" s="101" t="e">
        <f t="shared" si="52"/>
        <v>#VALUE!</v>
      </c>
      <c r="Y18" s="101" t="e">
        <f>COUNTIFS('[25]VA e VT  2'!$G:$G,"VIGILANTE ARMADO - 220 H",'[25]VA e VT  2'!$AL:$AL,"&gt;0")</f>
        <v>#VALUE!</v>
      </c>
      <c r="Z18" s="101" t="e">
        <f>COUNTIFS('[25]VA e VT  2'!$G:$G,"VIGILANTE ARMADO - 12X36 DIURNO",'[25]VA e VT  2'!$AL:$AL,"&gt;0")</f>
        <v>#VALUE!</v>
      </c>
      <c r="AA18" s="101" t="e">
        <f>COUNTIFS('[25]VA e VT  2'!$G:$G,"VIGILANTE ARMADO - 12X36 NOTURNO",'[25]VA e VT  2'!$AL:$AL,"&gt;0")</f>
        <v>#VALUE!</v>
      </c>
      <c r="AB18" s="101" t="e">
        <f t="shared" si="53"/>
        <v>#VALUE!</v>
      </c>
      <c r="AC18" s="137" t="e">
        <f>SUMIF('[25]VA e VT  2'!$G:$G,"VIGILANTE ARMADO - 220 H",'[25]VA e VT  2'!$AA:$AA)</f>
        <v>#VALUE!</v>
      </c>
      <c r="AD18" s="137" t="e">
        <f>SUMIF('[25]VA e VT  2'!$G:$G,"VIGILANTE ARMADO - 12X36 DIURNO",'[25]VA e VT  2'!$AA:$AA)</f>
        <v>#VALUE!</v>
      </c>
      <c r="AE18" s="137" t="e">
        <f>SUMIF('[25]VA e VT  2'!$G:$G,"VIGILANTE ARMADO - 12X36 NOTURNO",'[25]VA e VT  2'!$AA:$AA)</f>
        <v>#VALUE!</v>
      </c>
      <c r="AF18" s="137" t="e">
        <f t="shared" si="54"/>
        <v>#VALUE!</v>
      </c>
      <c r="AG18" s="137" t="e">
        <f>SUMIF('[25]VA e VT  2'!$G:$G,"VIGILANTE ARMADO - 220 H",'[25]VA e VT  2'!$AL:$AL)</f>
        <v>#VALUE!</v>
      </c>
      <c r="AH18" s="137" t="e">
        <f>SUMIF('[25]VA e VT  2'!$G:$G,"VIGILANTE ARMADO - 12X36 DIURNO",'[25]VA e VT  2'!$AL:$AL)</f>
        <v>#VALUE!</v>
      </c>
      <c r="AI18" s="137" t="e">
        <f>SUMIF('[25]VA e VT  2'!$G:$G,"VIGILANTE ARMADO - 12X36 NOTURNO",'[25]VA e VT  2'!$AL:$AL)</f>
        <v>#VALUE!</v>
      </c>
      <c r="AJ18" s="137" t="e">
        <f t="shared" si="55"/>
        <v>#VALUE!</v>
      </c>
      <c r="AK18" s="137"/>
      <c r="AL18" s="137"/>
      <c r="AM18" s="137"/>
      <c r="AN18" s="137">
        <f t="shared" si="51"/>
        <v>16180.45</v>
      </c>
    </row>
    <row r="19" spans="1:40" x14ac:dyDescent="0.25">
      <c r="A19" s="136">
        <v>44835</v>
      </c>
      <c r="B19" s="168">
        <f>AVERAGEIFS('[27]VA e VT  2'!$Q:$Q,'[27]VA e VT  2'!$G:$G,"VIGILANTE ARMADO - 220 H",'[27]VA e VT  2'!$O:$O,30)</f>
        <v>18.93548387096774</v>
      </c>
      <c r="C19" s="101">
        <v>19</v>
      </c>
      <c r="D19" s="101">
        <v>15.5</v>
      </c>
      <c r="E19" s="101" t="e">
        <f>SUMIF('[28]VA E VT '!$F:$F,"VIGILANTE ARMADO - 220 H",'[28]VA E VT '!$B:$B)</f>
        <v>#VALUE!</v>
      </c>
      <c r="F19" s="101" t="e">
        <f>SUMIF('[28]VA E VT '!$F:$F,"VIGILANTE ARMADO - 12X36 DIURNO",'[28]VA E VT '!$B:$B)</f>
        <v>#VALUE!</v>
      </c>
      <c r="G19" s="101" t="e">
        <f>SUMIF('[28]VA E VT '!$F:$F,"VIGILANTE ARMADO - 12X36 NOTURNO",'[28]VA E VT '!$B:$B)</f>
        <v>#VALUE!</v>
      </c>
      <c r="H19" s="101" t="e">
        <f t="shared" si="43"/>
        <v>#VALUE!</v>
      </c>
      <c r="I19" s="137" t="e">
        <f>SUMIF('[28]VA E VT '!$F:$F,"VIGILANTE ARMADO - 220 H",'[28]VA E VT '!$R:$R)</f>
        <v>#VALUE!</v>
      </c>
      <c r="J19" s="137" t="e">
        <f>SUMIF('[28]VA E VT '!$F:$F,"VIGILANTE ARMADO - 12X36 DIURNO",'[28]VA E VT '!$R:$R)</f>
        <v>#VALUE!</v>
      </c>
      <c r="K19" s="137" t="e">
        <f>SUMIF('[28]VA E VT '!$F:$F,"VIGILANTE ARMADO - 12X36 NOTURNO",'[28]VA E VT '!$R:$R)</f>
        <v>#VALUE!</v>
      </c>
      <c r="L19" s="137" t="e">
        <f t="shared" si="44"/>
        <v>#VALUE!</v>
      </c>
      <c r="M19" s="137">
        <v>1428.3093999999996</v>
      </c>
      <c r="N19" s="137">
        <v>1176.9423999999999</v>
      </c>
      <c r="O19" s="137">
        <v>371.47639999999996</v>
      </c>
      <c r="P19" s="137">
        <f t="shared" si="45"/>
        <v>2976.7281999999996</v>
      </c>
      <c r="Q19" s="137" t="e">
        <f>SUMIF('[28]BANCO DADOS-CUSTO TOTAL'!$H:$H,"VIGILANTE ARMADO - 220 H",'[28]BANCO DADOS-CUSTO TOTAL'!$BJ:$BJ)</f>
        <v>#VALUE!</v>
      </c>
      <c r="R19" s="137" t="e">
        <f>SUMIF('[28]BANCO DADOS-CUSTO TOTAL'!$H:$H,"VIGILANTE ARMADO - 12X36 DIURNO",'[28]BANCO DADOS-CUSTO TOTAL'!$BJ:$BJ)</f>
        <v>#VALUE!</v>
      </c>
      <c r="S19" s="137" t="e">
        <f>SUMIF('[28]BANCO DADOS-CUSTO TOTAL'!$H:$H,"VIGILANTE ARMADO - 12X36 NOTURNO",'[28]BANCO DADOS-CUSTO TOTAL'!$BJ:$BJ)</f>
        <v>#VALUE!</v>
      </c>
      <c r="T19" s="137" t="e">
        <f t="shared" si="46"/>
        <v>#VALUE!</v>
      </c>
      <c r="U19" s="101" t="e">
        <f>COUNTIFS('[27]VA e VT  2'!$G:$G,"VIGILANTE ARMADO - 220 H",'[27]VA e VT  2'!$AA:$AA,"&gt;0")</f>
        <v>#VALUE!</v>
      </c>
      <c r="V19" s="101">
        <f>COUNTIFS('[27]VA e VT  2'!$G:$G,"VIGILANTE ARMADO - 12X36 DIURNO",'[27]VA e VT  2'!$AA:$AA,"&gt;0")</f>
        <v>57</v>
      </c>
      <c r="W19" s="101" t="e">
        <f>COUNTIFS('[27]VA e VT  2'!$G:$G,"VIGILANTE ARMADO - 12X36 NOTURNO",'[27]VA e VT  2'!$AA:$AA,"&gt;0")</f>
        <v>#VALUE!</v>
      </c>
      <c r="X19" s="101" t="e">
        <f t="shared" ref="X19" si="56">SUM(U19:W19)</f>
        <v>#VALUE!</v>
      </c>
      <c r="Y19" s="101" t="e">
        <f>COUNTIFS('[27]VA e VT  2'!$G:$G,"VIGILANTE ARMADO - 220 H",'[27]VA e VT  2'!$AL:$AL,"&gt;0")</f>
        <v>#VALUE!</v>
      </c>
      <c r="Z19" s="101">
        <f>COUNTIFS('[27]VA e VT  2'!$G:$G,"VIGILANTE ARMADO - 12X36 DIURNO",'[27]VA e VT  2'!$AL:$AL,"&gt;0")</f>
        <v>9</v>
      </c>
      <c r="AA19" s="101" t="e">
        <f>COUNTIFS('[27]VA e VT  2'!$G:$G,"VIGILANTE ARMADO - 12X36 NOTURNO",'[27]VA e VT  2'!$AL:$AL,"&gt;0")</f>
        <v>#VALUE!</v>
      </c>
      <c r="AB19" s="101" t="e">
        <f t="shared" ref="AB19" si="57">SUM(Y19:AA19)</f>
        <v>#VALUE!</v>
      </c>
      <c r="AC19" s="137" t="e">
        <f>SUMIF('[27]VA e VT  2'!$G:$G,"VIGILANTE ARMADO - 220 H",'[27]VA e VT  2'!$AA:$AA)</f>
        <v>#VALUE!</v>
      </c>
      <c r="AD19" s="137">
        <f>SUMIF('[27]VA e VT  2'!$G:$G,"VIGILANTE ARMADO - 12X36 DIURNO",'[27]VA e VT  2'!$AA:$AA)</f>
        <v>14237.14</v>
      </c>
      <c r="AE19" s="137" t="e">
        <f>SUMIF('[27]VA e VT  2'!$G:$G,"VIGILANTE ARMADO - 12X36 NOTURNO",'[27]VA e VT  2'!$AA:$AA)</f>
        <v>#VALUE!</v>
      </c>
      <c r="AF19" s="137" t="e">
        <f t="shared" ref="AF19" si="58">SUM(AC19:AE19)</f>
        <v>#VALUE!</v>
      </c>
      <c r="AG19" s="137" t="e">
        <f>SUMIF('[27]VA e VT  2'!$G:$G,"VIGILANTE ARMADO - 220 H",'[27]VA e VT  2'!$AL:$AL)</f>
        <v>#VALUE!</v>
      </c>
      <c r="AH19" s="137">
        <f>SUMIF('[27]VA e VT  2'!$G:$G,"VIGILANTE ARMADO - 12X36 DIURNO",'[27]VA e VT  2'!$AL:$AL)</f>
        <v>729.37</v>
      </c>
      <c r="AI19" s="137" t="e">
        <f>SUMIF('[27]VA e VT  2'!$G:$G,"VIGILANTE ARMADO - 12X36 NOTURNO",'[27]VA e VT  2'!$AL:$AL)</f>
        <v>#VALUE!</v>
      </c>
      <c r="AJ19" s="137" t="e">
        <f t="shared" ref="AJ19" si="59">SUM(AG19:AI19)</f>
        <v>#VALUE!</v>
      </c>
      <c r="AK19" s="137"/>
      <c r="AL19" s="137"/>
      <c r="AM19" s="137"/>
      <c r="AN19" s="137">
        <f t="shared" si="51"/>
        <v>16180.45</v>
      </c>
    </row>
    <row r="20" spans="1:40" x14ac:dyDescent="0.25">
      <c r="A20" s="136">
        <v>44866</v>
      </c>
      <c r="B20" s="168">
        <f>AVERAGEIFS('[29]VA e VT -11.2022_a_07.2023'!$R:$R,'[29]VA e VT -11.2022_a_07.2023'!$A:$A,$A20,'[29]VA e VT -11.2022_a_07.2023'!$H:$H,"VIGILANTE ARMADO - 220 H",'[29]VA e VT -11.2022_a_07.2023'!$P:$P,30)</f>
        <v>18</v>
      </c>
      <c r="C20" s="101">
        <v>18</v>
      </c>
      <c r="D20" s="101">
        <v>15</v>
      </c>
      <c r="E20" s="101" t="e">
        <f>SUMIF('[30]VA E VT '!$F:$F,"VIGILANTE ARMADO - 220 H",'[30]VA E VT '!$B:$B)</f>
        <v>#VALUE!</v>
      </c>
      <c r="F20" s="101" t="e">
        <f>SUMIF('[30]VA E VT '!$F:$F,"VIGILANTE ARMADO - 12X36 DIURNO",'[30]VA E VT '!$B:$B)</f>
        <v>#VALUE!</v>
      </c>
      <c r="G20" s="101" t="e">
        <f>SUMIF('[30]VA E VT '!$F:$F,"VIGILANTE ARMADO - 12X36 NOTURNO",'[30]VA E VT '!$B:$B)</f>
        <v>#VALUE!</v>
      </c>
      <c r="H20" s="101" t="e">
        <f t="shared" si="43"/>
        <v>#VALUE!</v>
      </c>
      <c r="I20" s="137" t="e">
        <f>SUMIF('[30]VA E VT '!$F:$F,"VIGILANTE ARMADO - 220 H",'[30]VA E VT '!$R:$R)</f>
        <v>#VALUE!</v>
      </c>
      <c r="J20" s="137" t="e">
        <f>SUMIF('[30]VA E VT '!$F:$F,"VIGILANTE ARMADO - 12X36 DIURNO",'[30]VA E VT '!$R:$R)</f>
        <v>#VALUE!</v>
      </c>
      <c r="K20" s="137" t="e">
        <f>SUMIF('[30]VA E VT '!$F:$F,"VIGILANTE ARMADO - 12X36 NOTURNO",'[30]VA E VT '!$R:$R)</f>
        <v>#VALUE!</v>
      </c>
      <c r="L20" s="137" t="e">
        <f t="shared" si="44"/>
        <v>#VALUE!</v>
      </c>
      <c r="M20" s="137">
        <v>1428.3093999999996</v>
      </c>
      <c r="N20" s="137">
        <v>1032.2791999999999</v>
      </c>
      <c r="O20" s="137">
        <v>484.88299999999998</v>
      </c>
      <c r="P20" s="137">
        <f t="shared" si="45"/>
        <v>2945.4715999999994</v>
      </c>
      <c r="Q20" s="137" t="e">
        <f>SUMIF('[30]BANCO DADOS-CUSTO TOTAL'!$H:$H,"VIGILANTE ARMADO - 220 H",'[30]BANCO DADOS-CUSTO TOTAL'!$BJ:$BJ)</f>
        <v>#VALUE!</v>
      </c>
      <c r="R20" s="137" t="e">
        <f>SUMIF('[30]BANCO DADOS-CUSTO TOTAL'!$H:$H,"VIGILANTE ARMADO - 12X36 DIURNO",'[30]BANCO DADOS-CUSTO TOTAL'!$BJ:$BJ)</f>
        <v>#VALUE!</v>
      </c>
      <c r="S20" s="137" t="e">
        <f>SUMIF('[30]BANCO DADOS-CUSTO TOTAL'!$H:$H,"VIGILANTE ARMADO - 12X36 NOTURNO",'[30]BANCO DADOS-CUSTO TOTAL'!$BJ:$BJ)</f>
        <v>#VALUE!</v>
      </c>
      <c r="T20" s="137" t="e">
        <f t="shared" si="46"/>
        <v>#VALUE!</v>
      </c>
      <c r="U20" s="101" t="e">
        <f>COUNTIFS('[29]VA e VT -11.2022_a_07.2023'!$A:$A,$A20,'[29]VA e VT -11.2022_a_07.2023'!$H:$H,"VIGILANTE ARMADO - 220 H",'[29]VA e VT -11.2022_a_07.2023'!$AC:$AC,"&gt;0")</f>
        <v>#VALUE!</v>
      </c>
      <c r="V20" s="101" t="e">
        <f>COUNTIFS('[29]VA e VT -11.2022_a_07.2023'!$A:$A,$A20,'[29]VA e VT -11.2022_a_07.2023'!$H:$H,"VIGILANTE ARMADO - 12X36 DIURNO",'[29]VA e VT -11.2022_a_07.2023'!$AC:$AC,"&gt;0")</f>
        <v>#VALUE!</v>
      </c>
      <c r="W20" s="101" t="e">
        <f>COUNTIFS('[29]VA e VT -11.2022_a_07.2023'!$A:$A,$A20,'[29]VA e VT -11.2022_a_07.2023'!$H:$H,"VIGILANTE ARMADO - 12X36 NOTURNO",'[29]VA e VT -11.2022_a_07.2023'!$AC:$AC,"&gt;0")</f>
        <v>#VALUE!</v>
      </c>
      <c r="X20" s="101" t="e">
        <f t="shared" ref="X20" si="60">SUM(U20:W20)</f>
        <v>#VALUE!</v>
      </c>
      <c r="Y20" s="101" t="e">
        <f>COUNTIFS('[29]VA e VT -11.2022_a_07.2023'!$A:$A,$A20,'[29]VA e VT -11.2022_a_07.2023'!$H:$H,"VIGILANTE ARMADO - 220 H",'[29]VA e VT -11.2022_a_07.2023'!$AN:$AN,"&gt;0")</f>
        <v>#VALUE!</v>
      </c>
      <c r="Z20" s="101" t="e">
        <f>COUNTIFS('[29]VA e VT -11.2022_a_07.2023'!$A:$A,$A20,'[29]VA e VT -11.2022_a_07.2023'!$H:$H,"VIGILANTE ARMADO - 12X36 DIURNO",'[29]VA e VT -11.2022_a_07.2023'!$AN:$AN,"&gt;0")</f>
        <v>#VALUE!</v>
      </c>
      <c r="AA20" s="101" t="e">
        <f>COUNTIFS('[29]VA e VT -11.2022_a_07.2023'!$A:$A,$A20,'[29]VA e VT -11.2022_a_07.2023'!$H:$H,"VIGILANTE ARMADO - 12X36 NOTURNO",'[29]VA e VT -11.2022_a_07.2023'!$AN:$AN,"&gt;0")</f>
        <v>#VALUE!</v>
      </c>
      <c r="AB20" s="101" t="e">
        <f t="shared" ref="AB20" si="61">SUM(Y20:AA20)</f>
        <v>#VALUE!</v>
      </c>
      <c r="AC20" s="137">
        <f>SUMIFS('[29]VA e VT -11.2022_a_07.2023'!$AC:$AC,'[29]VA e VT -11.2022_a_07.2023'!$A:$A,$A20,'[29]VA e VT -11.2022_a_07.2023'!$H:$H,"VIGILANTE ARMADO - 220 H",'[29]VA e VT -11.2022_a_07.2023'!$AC:$AC,"&gt;0")</f>
        <v>14382.522000000001</v>
      </c>
      <c r="AD20" s="137">
        <f>SUMIFS('[29]VA e VT -11.2022_a_07.2023'!$AC:$AC,'[29]VA e VT -11.2022_a_07.2023'!$A:$A,$A20,'[29]VA e VT -11.2022_a_07.2023'!$H:$H,"VIGILANTE ARMADO - 12X36 DIURNO",'[29]VA e VT -11.2022_a_07.2023'!$AC:$AC,"&gt;0")</f>
        <v>13656.131999999998</v>
      </c>
      <c r="AE20" s="137" t="e">
        <f>SUMIFS('[29]VA e VT -11.2022_a_07.2023'!$AC:$AC,'[29]VA e VT -11.2022_a_07.2023'!$A:$A,$A20,'[29]VA e VT -11.2022_a_07.2023'!$H:$H,"VIGILANTE ARMADO - 12X36 NOTURNO",'[29]VA e VT -11.2022_a_07.2023'!$AC:$AC,"&gt;0")</f>
        <v>#VALUE!</v>
      </c>
      <c r="AF20" s="137" t="e">
        <f t="shared" ref="AF20" si="62">SUM(AC20:AE20)</f>
        <v>#VALUE!</v>
      </c>
      <c r="AG20" s="137" t="e">
        <f>SUMIFS('[29]VA e VT -11.2022_a_07.2023'!$AN:$AN,'[29]VA e VT -11.2022_a_07.2023'!$A:$A,$A20,'[29]VA e VT -11.2022_a_07.2023'!$H:$H,"VIGILANTE ARMADO - 220 H",'[29]VA e VT -11.2022_a_07.2023'!$AC:$AC,"&gt;0")</f>
        <v>#VALUE!</v>
      </c>
      <c r="AH20" s="137">
        <f>SUMIFS('[29]VA e VT -11.2022_a_07.2023'!$AN:$AN,'[29]VA e VT -11.2022_a_07.2023'!$A:$A,$A20,'[29]VA e VT -11.2022_a_07.2023'!$H:$H,"VIGILANTE ARMADO - 12X36 DIURNO",'[29]VA e VT -11.2022_a_07.2023'!$AC:$AC,"&gt;0")</f>
        <v>277.60235999999998</v>
      </c>
      <c r="AI20" s="137">
        <f>SUMIFS('[29]VA e VT -11.2022_a_07.2023'!$AN:$AN,'[29]VA e VT -11.2022_a_07.2023'!$A:$A,$A20,'[29]VA e VT -11.2022_a_07.2023'!$H:$H,"VIGILANTE ARMADO - 12X36 NOTURNO",'[29]VA e VT -11.2022_a_07.2023'!$AC:$AC,"&gt;0")</f>
        <v>329.69986000000006</v>
      </c>
      <c r="AJ20" s="137" t="e">
        <f t="shared" ref="AJ20" si="63">SUM(AG20:AI20)</f>
        <v>#VALUE!</v>
      </c>
      <c r="AK20" s="137"/>
      <c r="AL20" s="137"/>
      <c r="AM20" s="137"/>
      <c r="AN20" s="137"/>
    </row>
    <row r="21" spans="1:40" x14ac:dyDescent="0.25">
      <c r="A21" s="136">
        <v>44896</v>
      </c>
      <c r="B21" s="168">
        <f>AVERAGEIFS('[29]VA e VT -11.2022_a_07.2023'!$R:$R,'[29]VA e VT -11.2022_a_07.2023'!$A:$A,$A21,'[29]VA e VT -11.2022_a_07.2023'!$H:$H,"VIGILANTE ARMADO - 220 H",'[29]VA e VT -11.2022_a_07.2023'!$P:$P,30)</f>
        <v>19</v>
      </c>
      <c r="C21" s="101">
        <v>19</v>
      </c>
      <c r="D21" s="101">
        <v>15.5</v>
      </c>
      <c r="E21" s="101">
        <f>SUMIF('[31]VA E VT '!$F:$F,"VIGILANTE ARMADO - 220 H",'[31]VA E VT '!$B:$B)</f>
        <v>39</v>
      </c>
      <c r="F21" s="101">
        <f>SUMIF('[31]VA E VT '!$F:$F,"VIGILANTE ARMADO - 12X36 DIURNO",'[31]VA E VT '!$B:$B)</f>
        <v>44</v>
      </c>
      <c r="G21" s="101">
        <f>SUMIF('[31]VA E VT '!$F:$F,"VIGILANTE ARMADO - 12X36 NOTURNO",'[31]VA E VT '!$B:$B)</f>
        <v>34</v>
      </c>
      <c r="H21" s="101">
        <f t="shared" si="43"/>
        <v>117</v>
      </c>
      <c r="I21" s="137">
        <f>SUMIF('[31]VA E VT '!$F:$F,"VIGILANTE ARMADO - 220 H",'[31]VA E VT '!$R:$R)</f>
        <v>16188.119999999999</v>
      </c>
      <c r="J21" s="137">
        <f>SUMIF('[31]VA E VT '!$F:$F,"VIGILANTE ARMADO - 12X36 DIURNO",'[31]VA E VT '!$R:$R)</f>
        <v>14154.227999999997</v>
      </c>
      <c r="K21" s="137">
        <f>SUMIF('[31]VA E VT '!$F:$F,"VIGILANTE ARMADO - 12X36 NOTURNO",'[31]VA E VT '!$R:$R)</f>
        <v>10937.357999999998</v>
      </c>
      <c r="L21" s="137">
        <f t="shared" si="44"/>
        <v>41279.705999999998</v>
      </c>
      <c r="M21" s="137">
        <v>1428.3093999999996</v>
      </c>
      <c r="N21" s="137">
        <v>1032.2791999999999</v>
      </c>
      <c r="O21" s="137">
        <v>484.88299999999998</v>
      </c>
      <c r="P21" s="137">
        <f t="shared" si="45"/>
        <v>2945.4715999999994</v>
      </c>
      <c r="Q21" s="137">
        <f>SUMIF('[31]BANCO DADOS-CUSTO TOTAL'!$H:$H,"VIGILANTE ARMADO - 220 H",'[31]BANCO DADOS-CUSTO TOTAL'!$BJ:$BJ)</f>
        <v>15290.30447359999</v>
      </c>
      <c r="R21" s="137">
        <f>SUMIF('[31]BANCO DADOS-CUSTO TOTAL'!$H:$H,"VIGILANTE ARMADO - 12X36 DIURNO",'[31]BANCO DADOS-CUSTO TOTAL'!$BJ:$BJ)</f>
        <v>13298.290719999992</v>
      </c>
      <c r="S21" s="137">
        <f>SUMIF('[31]BANCO DADOS-CUSTO TOTAL'!$H:$H,"VIGILANTE ARMADO - 12X36 NOTURNO",'[31]BANCO DADOS-CUSTO TOTAL'!$BJ:$BJ)</f>
        <v>12303.116980581815</v>
      </c>
      <c r="T21" s="137">
        <f t="shared" si="46"/>
        <v>40891.712174181797</v>
      </c>
      <c r="U21" s="101" t="e">
        <f>COUNTIFS('[29]VA e VT -11.2022_a_07.2023'!$A:$A,$A21,'[29]VA e VT -11.2022_a_07.2023'!$H:$H,"VIGILANTE ARMADO - 220 H",'[29]VA e VT -11.2022_a_07.2023'!$AC:$AC,"&gt;0")</f>
        <v>#VALUE!</v>
      </c>
      <c r="V21" s="101" t="e">
        <f>COUNTIFS('[29]VA e VT -11.2022_a_07.2023'!$A:$A,$A21,'[29]VA e VT -11.2022_a_07.2023'!$H:$H,"VIGILANTE ARMADO - 12X36 DIURNO",'[29]VA e VT -11.2022_a_07.2023'!$AC:$AC,"&gt;0")</f>
        <v>#VALUE!</v>
      </c>
      <c r="W21" s="101" t="e">
        <f>COUNTIFS('[29]VA e VT -11.2022_a_07.2023'!$A:$A,$A21,'[29]VA e VT -11.2022_a_07.2023'!$H:$H,"VIGILANTE ARMADO - 12X36 NOTURNO",'[29]VA e VT -11.2022_a_07.2023'!$AC:$AC,"&gt;0")</f>
        <v>#VALUE!</v>
      </c>
      <c r="X21" s="101" t="e">
        <f t="shared" ref="X21" si="64">SUM(U21:W21)</f>
        <v>#VALUE!</v>
      </c>
      <c r="Y21" s="101" t="e">
        <f>COUNTIFS('[29]VA e VT -11.2022_a_07.2023'!$A:$A,$A21,'[29]VA e VT -11.2022_a_07.2023'!$H:$H,"VIGILANTE ARMADO - 220 H",'[29]VA e VT -11.2022_a_07.2023'!$AN:$AN,"&gt;0")</f>
        <v>#VALUE!</v>
      </c>
      <c r="Z21" s="101" t="e">
        <f>COUNTIFS('[29]VA e VT -11.2022_a_07.2023'!$A:$A,$A21,'[29]VA e VT -11.2022_a_07.2023'!$H:$H,"VIGILANTE ARMADO - 12X36 DIURNO",'[29]VA e VT -11.2022_a_07.2023'!$AN:$AN,"&gt;0")</f>
        <v>#VALUE!</v>
      </c>
      <c r="AA21" s="101" t="e">
        <f>COUNTIFS('[29]VA e VT -11.2022_a_07.2023'!$A:$A,$A21,'[29]VA e VT -11.2022_a_07.2023'!$H:$H,"VIGILANTE ARMADO - 12X36 NOTURNO",'[29]VA e VT -11.2022_a_07.2023'!$AN:$AN,"&gt;0")</f>
        <v>#VALUE!</v>
      </c>
      <c r="AB21" s="101" t="e">
        <f t="shared" ref="AB21" si="65">SUM(Y21:AA21)</f>
        <v>#VALUE!</v>
      </c>
      <c r="AC21" s="137">
        <f>SUMIFS('[29]VA e VT -11.2022_a_07.2023'!$AC:$AC,'[29]VA e VT -11.2022_a_07.2023'!$A:$A,$A21,'[29]VA e VT -11.2022_a_07.2023'!$H:$H,"VIGILANTE ARMADO - 220 H",'[29]VA e VT -11.2022_a_07.2023'!$AC:$AC,"&gt;0")</f>
        <v>15171.17399999999</v>
      </c>
      <c r="AD21" s="137">
        <f>SUMIFS('[29]VA e VT -11.2022_a_07.2023'!$AC:$AC,'[29]VA e VT -11.2022_a_07.2023'!$A:$A,$A21,'[29]VA e VT -11.2022_a_07.2023'!$H:$H,"VIGILANTE ARMADO - 12X36 DIURNO",'[29]VA e VT -11.2022_a_07.2023'!$AC:$AC,"&gt;0")</f>
        <v>14174.982000000007</v>
      </c>
      <c r="AE21" s="137" t="e">
        <f>SUMIFS('[29]VA e VT -11.2022_a_07.2023'!$AC:$AC,'[29]VA e VT -11.2022_a_07.2023'!$A:$A,$A21,'[29]VA e VT -11.2022_a_07.2023'!$H:$H,"VIGILANTE ARMADO - 12X36 NOTURNO",'[29]VA e VT -11.2022_a_07.2023'!$AC:$AC,"&gt;0")</f>
        <v>#VALUE!</v>
      </c>
      <c r="AF21" s="137" t="e">
        <f t="shared" ref="AF21" si="66">SUM(AC21:AE21)</f>
        <v>#VALUE!</v>
      </c>
      <c r="AG21" s="137" t="e">
        <f>SUMIFS('[29]VA e VT -11.2022_a_07.2023'!$AN:$AN,'[29]VA e VT -11.2022_a_07.2023'!$A:$A,$A21,'[29]VA e VT -11.2022_a_07.2023'!$H:$H,"VIGILANTE ARMADO - 220 H",'[29]VA e VT -11.2022_a_07.2023'!$AC:$AC,"&gt;0")</f>
        <v>#VALUE!</v>
      </c>
      <c r="AH21" s="137">
        <f>SUMIFS('[29]VA e VT -11.2022_a_07.2023'!$AN:$AN,'[29]VA e VT -11.2022_a_07.2023'!$A:$A,$A21,'[29]VA e VT -11.2022_a_07.2023'!$H:$H,"VIGILANTE ARMADO - 12X36 DIURNO",'[29]VA e VT -11.2022_a_07.2023'!$AC:$AC,"&gt;0")</f>
        <v>0</v>
      </c>
      <c r="AI21" s="137">
        <f>SUMIFS('[29]VA e VT -11.2022_a_07.2023'!$AN:$AN,'[29]VA e VT -11.2022_a_07.2023'!$A:$A,$A21,'[29]VA e VT -11.2022_a_07.2023'!$H:$H,"VIGILANTE ARMADO - 12X36 NOTURNO",'[29]VA e VT -11.2022_a_07.2023'!$AC:$AC,"&gt;0")</f>
        <v>0</v>
      </c>
      <c r="AJ21" s="137" t="e">
        <f t="shared" ref="AJ21" si="67">SUM(AG21:AI21)</f>
        <v>#VALUE!</v>
      </c>
      <c r="AK21" s="137"/>
      <c r="AL21" s="137"/>
      <c r="AM21" s="137"/>
      <c r="AN21" s="137"/>
    </row>
    <row r="22" spans="1:40" x14ac:dyDescent="0.25">
      <c r="A22" s="140" t="s">
        <v>177</v>
      </c>
      <c r="B22" s="169" t="e">
        <f t="shared" ref="B22" si="68">SUBTOTAL(9,B10:B21)</f>
        <v>#VALUE!</v>
      </c>
      <c r="C22" s="145">
        <f t="shared" ref="C22:D22" si="69">SUBTOTAL(9,C10:C21)</f>
        <v>239</v>
      </c>
      <c r="D22" s="145">
        <f t="shared" si="69"/>
        <v>182.5</v>
      </c>
      <c r="E22" s="145" t="e">
        <f>SUBTOTAL(9,E10:E21)</f>
        <v>#VALUE!</v>
      </c>
      <c r="F22" s="145" t="e">
        <f t="shared" ref="F22:AB22" si="70">SUBTOTAL(9,F10:F21)</f>
        <v>#VALUE!</v>
      </c>
      <c r="G22" s="145" t="e">
        <f t="shared" si="70"/>
        <v>#VALUE!</v>
      </c>
      <c r="H22" s="145" t="e">
        <f t="shared" si="70"/>
        <v>#VALUE!</v>
      </c>
      <c r="I22" s="142" t="e">
        <f t="shared" si="70"/>
        <v>#VALUE!</v>
      </c>
      <c r="J22" s="142" t="e">
        <f t="shared" si="70"/>
        <v>#VALUE!</v>
      </c>
      <c r="K22" s="142" t="e">
        <f t="shared" si="70"/>
        <v>#VALUE!</v>
      </c>
      <c r="L22" s="142" t="e">
        <f t="shared" si="70"/>
        <v>#VALUE!</v>
      </c>
      <c r="M22" s="142">
        <f t="shared" si="70"/>
        <v>13116.067599999998</v>
      </c>
      <c r="N22" s="142">
        <f t="shared" si="70"/>
        <v>14820.808799999999</v>
      </c>
      <c r="O22" s="142">
        <f t="shared" si="70"/>
        <v>4004.6035999999999</v>
      </c>
      <c r="P22" s="142">
        <f t="shared" si="70"/>
        <v>31941.479999999996</v>
      </c>
      <c r="Q22" s="142" t="e">
        <f t="shared" si="70"/>
        <v>#VALUE!</v>
      </c>
      <c r="R22" s="142" t="e">
        <f t="shared" si="70"/>
        <v>#VALUE!</v>
      </c>
      <c r="S22" s="142" t="e">
        <f t="shared" si="70"/>
        <v>#VALUE!</v>
      </c>
      <c r="T22" s="142" t="e">
        <f t="shared" si="70"/>
        <v>#VALUE!</v>
      </c>
      <c r="U22" s="145" t="e">
        <f t="shared" si="70"/>
        <v>#VALUE!</v>
      </c>
      <c r="V22" s="145" t="e">
        <f t="shared" si="70"/>
        <v>#VALUE!</v>
      </c>
      <c r="W22" s="145" t="e">
        <f t="shared" si="70"/>
        <v>#VALUE!</v>
      </c>
      <c r="X22" s="145" t="e">
        <f t="shared" si="70"/>
        <v>#VALUE!</v>
      </c>
      <c r="Y22" s="145" t="e">
        <f t="shared" si="70"/>
        <v>#VALUE!</v>
      </c>
      <c r="Z22" s="145" t="e">
        <f t="shared" si="70"/>
        <v>#VALUE!</v>
      </c>
      <c r="AA22" s="145" t="e">
        <f t="shared" si="70"/>
        <v>#VALUE!</v>
      </c>
      <c r="AB22" s="145" t="e">
        <f t="shared" si="70"/>
        <v>#VALUE!</v>
      </c>
      <c r="AC22" s="142" t="e">
        <f t="shared" ref="AC22:AN22" si="71">SUBTOTAL(9,AC10:AC21)</f>
        <v>#VALUE!</v>
      </c>
      <c r="AD22" s="142" t="e">
        <f t="shared" si="71"/>
        <v>#VALUE!</v>
      </c>
      <c r="AE22" s="142" t="e">
        <f t="shared" si="71"/>
        <v>#VALUE!</v>
      </c>
      <c r="AF22" s="142" t="e">
        <f t="shared" si="71"/>
        <v>#VALUE!</v>
      </c>
      <c r="AG22" s="142" t="e">
        <f t="shared" si="71"/>
        <v>#VALUE!</v>
      </c>
      <c r="AH22" s="142" t="e">
        <f t="shared" si="71"/>
        <v>#VALUE!</v>
      </c>
      <c r="AI22" s="142" t="e">
        <f t="shared" si="71"/>
        <v>#VALUE!</v>
      </c>
      <c r="AJ22" s="142" t="e">
        <f t="shared" si="71"/>
        <v>#VALUE!</v>
      </c>
      <c r="AK22" s="142">
        <f t="shared" si="71"/>
        <v>0</v>
      </c>
      <c r="AL22" s="142">
        <f t="shared" si="71"/>
        <v>0</v>
      </c>
      <c r="AM22" s="142">
        <f t="shared" si="71"/>
        <v>0</v>
      </c>
      <c r="AN22" s="142">
        <f t="shared" si="71"/>
        <v>161804.5</v>
      </c>
    </row>
    <row r="23" spans="1:40" x14ac:dyDescent="0.25">
      <c r="A23" s="140" t="s">
        <v>178</v>
      </c>
      <c r="B23" s="169" t="e">
        <f t="shared" ref="B23" si="72">SUBTOTAL(1,B10:B21)</f>
        <v>#VALUE!</v>
      </c>
      <c r="C23" s="145">
        <f t="shared" ref="C23:D23" si="73">SUBTOTAL(1,C10:C21)</f>
        <v>19.916666666666668</v>
      </c>
      <c r="D23" s="145">
        <f t="shared" si="73"/>
        <v>15.208333333333334</v>
      </c>
      <c r="E23" s="145" t="e">
        <f>SUBTOTAL(1,E10:E21)</f>
        <v>#VALUE!</v>
      </c>
      <c r="F23" s="145" t="e">
        <f t="shared" ref="F23:AB23" si="74">SUBTOTAL(1,F10:F21)</f>
        <v>#VALUE!</v>
      </c>
      <c r="G23" s="145" t="e">
        <f t="shared" si="74"/>
        <v>#VALUE!</v>
      </c>
      <c r="H23" s="145" t="e">
        <f t="shared" si="74"/>
        <v>#VALUE!</v>
      </c>
      <c r="I23" s="142" t="e">
        <f t="shared" si="74"/>
        <v>#VALUE!</v>
      </c>
      <c r="J23" s="142" t="e">
        <f t="shared" si="74"/>
        <v>#VALUE!</v>
      </c>
      <c r="K23" s="142" t="e">
        <f t="shared" si="74"/>
        <v>#VALUE!</v>
      </c>
      <c r="L23" s="142" t="e">
        <f t="shared" si="74"/>
        <v>#VALUE!</v>
      </c>
      <c r="M23" s="142">
        <f t="shared" si="74"/>
        <v>1093.0056333333332</v>
      </c>
      <c r="N23" s="142">
        <f t="shared" si="74"/>
        <v>1235.0673999999999</v>
      </c>
      <c r="O23" s="142">
        <f t="shared" si="74"/>
        <v>333.71696666666668</v>
      </c>
      <c r="P23" s="142">
        <f t="shared" si="74"/>
        <v>2661.7899999999995</v>
      </c>
      <c r="Q23" s="142" t="e">
        <f t="shared" si="74"/>
        <v>#VALUE!</v>
      </c>
      <c r="R23" s="142" t="e">
        <f t="shared" si="74"/>
        <v>#VALUE!</v>
      </c>
      <c r="S23" s="142" t="e">
        <f t="shared" si="74"/>
        <v>#VALUE!</v>
      </c>
      <c r="T23" s="142" t="e">
        <f t="shared" si="74"/>
        <v>#VALUE!</v>
      </c>
      <c r="U23" s="145" t="e">
        <f t="shared" si="74"/>
        <v>#VALUE!</v>
      </c>
      <c r="V23" s="145" t="e">
        <f t="shared" si="74"/>
        <v>#VALUE!</v>
      </c>
      <c r="W23" s="145" t="e">
        <f t="shared" si="74"/>
        <v>#VALUE!</v>
      </c>
      <c r="X23" s="145" t="e">
        <f t="shared" si="74"/>
        <v>#VALUE!</v>
      </c>
      <c r="Y23" s="145" t="e">
        <f t="shared" si="74"/>
        <v>#VALUE!</v>
      </c>
      <c r="Z23" s="145" t="e">
        <f t="shared" si="74"/>
        <v>#VALUE!</v>
      </c>
      <c r="AA23" s="145" t="e">
        <f t="shared" si="74"/>
        <v>#VALUE!</v>
      </c>
      <c r="AB23" s="145" t="e">
        <f t="shared" si="74"/>
        <v>#VALUE!</v>
      </c>
      <c r="AC23" s="142" t="e">
        <f t="shared" ref="AC23:AN23" si="75">SUBTOTAL(1,AC10:AC21)</f>
        <v>#VALUE!</v>
      </c>
      <c r="AD23" s="142" t="e">
        <f t="shared" si="75"/>
        <v>#VALUE!</v>
      </c>
      <c r="AE23" s="142" t="e">
        <f t="shared" si="75"/>
        <v>#VALUE!</v>
      </c>
      <c r="AF23" s="142" t="e">
        <f t="shared" si="75"/>
        <v>#VALUE!</v>
      </c>
      <c r="AG23" s="142" t="e">
        <f t="shared" si="75"/>
        <v>#VALUE!</v>
      </c>
      <c r="AH23" s="142" t="e">
        <f t="shared" si="75"/>
        <v>#VALUE!</v>
      </c>
      <c r="AI23" s="142" t="e">
        <f t="shared" si="75"/>
        <v>#VALUE!</v>
      </c>
      <c r="AJ23" s="142" t="e">
        <f t="shared" si="75"/>
        <v>#VALUE!</v>
      </c>
      <c r="AK23" s="142" t="e">
        <f t="shared" si="75"/>
        <v>#DIV/0!</v>
      </c>
      <c r="AL23" s="142" t="e">
        <f t="shared" si="75"/>
        <v>#DIV/0!</v>
      </c>
      <c r="AM23" s="142" t="e">
        <f t="shared" si="75"/>
        <v>#DIV/0!</v>
      </c>
      <c r="AN23" s="142">
        <f t="shared" si="75"/>
        <v>16180.45</v>
      </c>
    </row>
    <row r="24" spans="1:40" x14ac:dyDescent="0.25">
      <c r="A24" s="136">
        <v>44927</v>
      </c>
      <c r="B24" s="168">
        <f>AVERAGEIFS('[29]VA e VT -11.2022_a_07.2023'!$R:$R,'[29]VA e VT -11.2022_a_07.2023'!$A:$A,$A24,'[29]VA e VT -11.2022_a_07.2023'!$H:$H,"VIGILANTE ARMADO - 220 H",'[29]VA e VT -11.2022_a_07.2023'!$P:$P,30)</f>
        <v>22</v>
      </c>
      <c r="C24" s="101">
        <v>22</v>
      </c>
      <c r="D24" s="101">
        <v>15.5</v>
      </c>
      <c r="E24" s="101">
        <f>SUMIF('[32]VA E VT '!$F:$F,"VIGILANTE ARMADO - 220 H",'[32]VA E VT '!$B:$B)</f>
        <v>39</v>
      </c>
      <c r="F24" s="101">
        <f>SUMIF('[32]VA E VT '!$F:$F,"VIGILANTE ARMADO - 12X36 DIURNO",'[32]VA E VT '!$B:$B)</f>
        <v>44</v>
      </c>
      <c r="G24" s="101">
        <f>SUMIF('[32]VA E VT '!$F:$F,"VIGILANTE ARMADO - 12X36 NOTURNO",'[32]VA E VT '!$B:$B)</f>
        <v>34</v>
      </c>
      <c r="H24" s="101">
        <f t="shared" ref="H24:H27" si="76">SUM(E24:G24)</f>
        <v>117</v>
      </c>
      <c r="I24" s="137">
        <f>SUMIF('[32]VA E VT '!$F:$F,"VIGILANTE ARMADO - 220 H",'[32]VA E VT '!$R:$R)</f>
        <v>17149.859999999997</v>
      </c>
      <c r="J24" s="137">
        <f>SUMIF('[32]VA E VT '!$F:$F,"VIGILANTE ARMADO - 12X36 DIURNO",'[32]VA E VT '!$R:$R)</f>
        <v>14995.134000000013</v>
      </c>
      <c r="K24" s="137">
        <f>SUMIF('[32]VA E VT '!$F:$F,"VIGILANTE ARMADO - 12X36 NOTURNO",'[32]VA E VT '!$R:$R)</f>
        <v>11587.149000000005</v>
      </c>
      <c r="L24" s="137">
        <f t="shared" ref="L24:L27" si="77">SUM(I24:K24)</f>
        <v>43732.143000000011</v>
      </c>
      <c r="M24" s="137">
        <v>1186.9552000000001</v>
      </c>
      <c r="N24" s="137">
        <v>1055.8522000000003</v>
      </c>
      <c r="O24" s="137">
        <v>341.92759999999993</v>
      </c>
      <c r="P24" s="137">
        <f t="shared" ref="P24:P27" si="78">SUM(M24:O24)</f>
        <v>2584.7350000000006</v>
      </c>
      <c r="Q24" s="137">
        <f>SUMIF('[32]BANCO DADOS-CUSTO TOTAL'!$H:$H,"VIGILANTE ARMADO - 220 H",'[32]BANCO DADOS-CUSTO TOTAL'!$BJ:$BJ)</f>
        <v>16203.100931490924</v>
      </c>
      <c r="R24" s="137">
        <f>SUMIF('[32]BANCO DADOS-CUSTO TOTAL'!$H:$H,"VIGILANTE ARMADO - 12X36 DIURNO",'[32]BANCO DADOS-CUSTO TOTAL'!$BJ:$BJ)</f>
        <v>14092.168480000009</v>
      </c>
      <c r="S24" s="137">
        <f>SUMIF('[32]BANCO DADOS-CUSTO TOTAL'!$H:$H,"VIGILANTE ARMADO - 12X36 NOTURNO",'[32]BANCO DADOS-CUSTO TOTAL'!$BJ:$BJ)</f>
        <v>13037.585128046278</v>
      </c>
      <c r="T24" s="137">
        <f t="shared" ref="T24:T27" si="79">SUM(Q24:S24)</f>
        <v>43332.854539537206</v>
      </c>
      <c r="U24" s="101">
        <f>COUNTIFS('[29]VA e VT -11.2022_a_07.2023'!$A:$A,$A24,'[29]VA e VT -11.2022_a_07.2023'!$H:$H,"VIGILANTE ARMADO - 220 H",'[29]VA e VT -11.2022_a_07.2023'!$AC:$AC,"&gt;0")</f>
        <v>52</v>
      </c>
      <c r="V24" s="101">
        <f>COUNTIFS('[29]VA e VT -11.2022_a_07.2023'!$A:$A,$A24,'[29]VA e VT -11.2022_a_07.2023'!$H:$H,"VIGILANTE ARMADO - 12X36 DIURNO",'[29]VA e VT -11.2022_a_07.2023'!$AC:$AC,"&gt;0")</f>
        <v>62</v>
      </c>
      <c r="W24" s="101">
        <f>COUNTIFS('[29]VA e VT -11.2022_a_07.2023'!$A:$A,$A24,'[29]VA e VT -11.2022_a_07.2023'!$H:$H,"VIGILANTE ARMADO - 12X36 NOTURNO",'[29]VA e VT -11.2022_a_07.2023'!$AC:$AC,"&gt;0")</f>
        <v>46</v>
      </c>
      <c r="X24" s="101">
        <f t="shared" ref="X24:X31" si="80">SUM(U24:W24)</f>
        <v>160</v>
      </c>
      <c r="Y24" s="101">
        <f>COUNTIFS('[29]VA e VT -11.2022_a_07.2023'!$A:$A,$A24,'[29]VA e VT -11.2022_a_07.2023'!$H:$H,"VIGILANTE ARMADO - 220 H",'[29]VA e VT -11.2022_a_07.2023'!$AN:$AN,"&gt;0")</f>
        <v>5</v>
      </c>
      <c r="Z24" s="101">
        <f>COUNTIFS('[29]VA e VT -11.2022_a_07.2023'!$A:$A,$A24,'[29]VA e VT -11.2022_a_07.2023'!$H:$H,"VIGILANTE ARMADO - 12X36 DIURNO",'[29]VA e VT -11.2022_a_07.2023'!$AN:$AN,"&gt;0")</f>
        <v>8</v>
      </c>
      <c r="AA24" s="101">
        <f>COUNTIFS('[29]VA e VT -11.2022_a_07.2023'!$A:$A,$A24,'[29]VA e VT -11.2022_a_07.2023'!$H:$H,"VIGILANTE ARMADO - 12X36 NOTURNO",'[29]VA e VT -11.2022_a_07.2023'!$AN:$AN,"&gt;0")</f>
        <v>3</v>
      </c>
      <c r="AB24" s="101">
        <f t="shared" ref="AB24:AB31" si="81">SUM(Y24:AA24)</f>
        <v>16</v>
      </c>
      <c r="AC24" s="137">
        <f>SUMIFS('[29]VA e VT -11.2022_a_07.2023'!$AC:$AC,'[29]VA e VT -11.2022_a_07.2023'!$A:$A,$A24,'[29]VA e VT -11.2022_a_07.2023'!$H:$H,"VIGILANTE ARMADO - 220 H",'[29]VA e VT -11.2022_a_07.2023'!$AC:$AC,"&gt;0")</f>
        <v>17661.653999999995</v>
      </c>
      <c r="AD24" s="137">
        <f>SUMIFS('[29]VA e VT -11.2022_a_07.2023'!$AC:$AC,'[29]VA e VT -11.2022_a_07.2023'!$A:$A,$A24,'[29]VA e VT -11.2022_a_07.2023'!$H:$H,"VIGILANTE ARMADO - 12X36 DIURNO",'[29]VA e VT -11.2022_a_07.2023'!$AC:$AC,"&gt;0")</f>
        <v>14174.982000000002</v>
      </c>
      <c r="AE24" s="137">
        <f>SUMIFS('[29]VA e VT -11.2022_a_07.2023'!$AC:$AC,'[29]VA e VT -11.2022_a_07.2023'!$A:$A,$A24,'[29]VA e VT -11.2022_a_07.2023'!$H:$H,"VIGILANTE ARMADO - 12X36 NOTURNO",'[29]VA e VT -11.2022_a_07.2023'!$AC:$AC,"&gt;0")</f>
        <v>11082.636000000002</v>
      </c>
      <c r="AF24" s="137">
        <f t="shared" ref="AF24:AF31" si="82">SUM(AC24:AE24)</f>
        <v>42919.271999999997</v>
      </c>
      <c r="AG24" s="137">
        <f>SUMIFS('[29]VA e VT -11.2022_a_07.2023'!$AN:$AN,'[29]VA e VT -11.2022_a_07.2023'!$A:$A,$A24,'[29]VA e VT -11.2022_a_07.2023'!$H:$H,"VIGILANTE ARMADO - 220 H",'[29]VA e VT -11.2022_a_07.2023'!$AC:$AC,"&gt;0")</f>
        <v>767.43108000000007</v>
      </c>
      <c r="AH24" s="137">
        <f>SUMIFS('[29]VA e VT -11.2022_a_07.2023'!$AN:$AN,'[29]VA e VT -11.2022_a_07.2023'!$A:$A,$A24,'[29]VA e VT -11.2022_a_07.2023'!$H:$H,"VIGILANTE ARMADO - 12X36 DIURNO",'[29]VA e VT -11.2022_a_07.2023'!$AC:$AC,"&gt;0")</f>
        <v>870.02211999999986</v>
      </c>
      <c r="AI24" s="137">
        <f>SUMIFS('[29]VA e VT -11.2022_a_07.2023'!$AN:$AN,'[29]VA e VT -11.2022_a_07.2023'!$A:$A,$A24,'[29]VA e VT -11.2022_a_07.2023'!$H:$H,"VIGILANTE ARMADO - 12X36 NOTURNO",'[29]VA e VT -11.2022_a_07.2023'!$AC:$AC,"&gt;0")</f>
        <v>362.40819999999997</v>
      </c>
      <c r="AJ24" s="137">
        <f t="shared" ref="AJ24:AJ31" si="83">SUM(AG24:AI24)</f>
        <v>1999.8613999999998</v>
      </c>
      <c r="AK24" s="137"/>
      <c r="AL24" s="137"/>
      <c r="AM24" s="137"/>
      <c r="AN24" s="137">
        <f>555.13+32778.71+309.94+103.28+58.51+206.56+330.5+116.19+103.28</f>
        <v>34562.1</v>
      </c>
    </row>
    <row r="25" spans="1:40" x14ac:dyDescent="0.25">
      <c r="A25" s="136">
        <v>44958</v>
      </c>
      <c r="B25" s="168">
        <f>AVERAGEIFS('[29]VA e VT -11.2022_a_07.2023'!$R:$R,'[29]VA e VT -11.2022_a_07.2023'!$A:$A,$A25,'[29]VA e VT -11.2022_a_07.2023'!$H:$H,"VIGILANTE ARMADO - 220 H",'[29]VA e VT -11.2022_a_07.2023'!$P:$P,30)</f>
        <v>17</v>
      </c>
      <c r="C25" s="101">
        <v>17</v>
      </c>
      <c r="D25" s="101">
        <v>14</v>
      </c>
      <c r="E25" s="101">
        <f>SUMIF('[33]VA E VT '!$F:$F,"VIGILANTE ARMADO - 220 H",'[33]VA E VT '!$B:$B)</f>
        <v>39</v>
      </c>
      <c r="F25" s="101">
        <f>SUMIF('[33]VA E VT '!$F:$F,"VIGILANTE ARMADO - 12X36 DIURNO",'[33]VA E VT '!$B:$B)</f>
        <v>44</v>
      </c>
      <c r="G25" s="101">
        <f>SUMIF('[33]VA E VT '!$F:$F,"VIGILANTE ARMADO - 12X36 NOTURNO",'[33]VA E VT '!$B:$B)</f>
        <v>34</v>
      </c>
      <c r="H25" s="101">
        <f t="shared" si="76"/>
        <v>117</v>
      </c>
      <c r="I25" s="137">
        <f>SUMIF('[33]VA E VT '!$F:$F,"VIGILANTE ARMADO - 220 H",'[33]VA E VT '!$R:$R)</f>
        <v>17149.859999999997</v>
      </c>
      <c r="J25" s="137">
        <f>SUMIF('[33]VA E VT '!$F:$F,"VIGILANTE ARMADO - 12X36 DIURNO",'[33]VA E VT '!$R:$R)</f>
        <v>14995.134000000013</v>
      </c>
      <c r="K25" s="137">
        <f>SUMIF('[33]VA E VT '!$F:$F,"VIGILANTE ARMADO - 12X36 NOTURNO",'[33]VA E VT '!$R:$R)</f>
        <v>11587.149000000005</v>
      </c>
      <c r="L25" s="137">
        <f t="shared" si="77"/>
        <v>43732.143000000011</v>
      </c>
      <c r="M25" s="137">
        <v>1186.9552000000001</v>
      </c>
      <c r="N25" s="137">
        <v>902.09400000000005</v>
      </c>
      <c r="O25" s="137">
        <v>341.92759999999993</v>
      </c>
      <c r="P25" s="137">
        <f t="shared" si="78"/>
        <v>2430.9768000000004</v>
      </c>
      <c r="Q25" s="137">
        <f>SUMIF('[33]BANCO DADOS-CUSTO TOTAL'!$H:$H,"VIGILANTE ARMADO - 220 H",'[33]BANCO DADOS-CUSTO TOTAL'!$BJ:$BJ)</f>
        <v>16203.100931490924</v>
      </c>
      <c r="R25" s="137">
        <f>SUMIF('[33]BANCO DADOS-CUSTO TOTAL'!$H:$H,"VIGILANTE ARMADO - 12X36 DIURNO",'[33]BANCO DADOS-CUSTO TOTAL'!$BJ:$BJ)</f>
        <v>14092.168480000009</v>
      </c>
      <c r="S25" s="137">
        <f>SUMIF('[33]BANCO DADOS-CUSTO TOTAL'!$H:$H,"VIGILANTE ARMADO - 12X36 NOTURNO",'[33]BANCO DADOS-CUSTO TOTAL'!$BJ:$BJ)</f>
        <v>13037.585128046278</v>
      </c>
      <c r="T25" s="137">
        <f t="shared" si="79"/>
        <v>43332.854539537206</v>
      </c>
      <c r="U25" s="101">
        <f>COUNTIFS('[29]VA e VT -11.2022_a_07.2023'!$A:$A,$A25,'[29]VA e VT -11.2022_a_07.2023'!$H:$H,"VIGILANTE ARMADO - 220 H",'[29]VA e VT -11.2022_a_07.2023'!$AC:$AC,"&gt;0")</f>
        <v>49</v>
      </c>
      <c r="V25" s="101">
        <f>COUNTIFS('[29]VA e VT -11.2022_a_07.2023'!$A:$A,$A25,'[29]VA e VT -11.2022_a_07.2023'!$H:$H,"VIGILANTE ARMADO - 12X36 DIURNO",'[29]VA e VT -11.2022_a_07.2023'!$AC:$AC,"&gt;0")</f>
        <v>56</v>
      </c>
      <c r="W25" s="101">
        <f>COUNTIFS('[29]VA e VT -11.2022_a_07.2023'!$A:$A,$A25,'[29]VA e VT -11.2022_a_07.2023'!$H:$H,"VIGILANTE ARMADO - 12X36 NOTURNO",'[29]VA e VT -11.2022_a_07.2023'!$AC:$AC,"&gt;0")</f>
        <v>41</v>
      </c>
      <c r="X25" s="101">
        <f t="shared" si="80"/>
        <v>146</v>
      </c>
      <c r="Y25" s="101">
        <f>COUNTIFS('[29]VA e VT -11.2022_a_07.2023'!$A:$A,$A25,'[29]VA e VT -11.2022_a_07.2023'!$H:$H,"VIGILANTE ARMADO - 220 H",'[29]VA e VT -11.2022_a_07.2023'!$AN:$AN,"&gt;0")</f>
        <v>1</v>
      </c>
      <c r="Z25" s="101">
        <f>COUNTIFS('[29]VA e VT -11.2022_a_07.2023'!$A:$A,$A25,'[29]VA e VT -11.2022_a_07.2023'!$H:$H,"VIGILANTE ARMADO - 12X36 DIURNO",'[29]VA e VT -11.2022_a_07.2023'!$AN:$AN,"&gt;0")</f>
        <v>4</v>
      </c>
      <c r="AA25" s="101">
        <f>COUNTIFS('[29]VA e VT -11.2022_a_07.2023'!$A:$A,$A25,'[29]VA e VT -11.2022_a_07.2023'!$H:$H,"VIGILANTE ARMADO - 12X36 NOTURNO",'[29]VA e VT -11.2022_a_07.2023'!$AN:$AN,"&gt;0")</f>
        <v>2</v>
      </c>
      <c r="AB25" s="101">
        <f t="shared" si="81"/>
        <v>7</v>
      </c>
      <c r="AC25" s="137">
        <f>SUMIFS('[29]VA e VT -11.2022_a_07.2023'!$AC:$AC,'[29]VA e VT -11.2022_a_07.2023'!$A:$A,$A25,'[29]VA e VT -11.2022_a_07.2023'!$H:$H,"VIGILANTE ARMADO - 220 H",'[29]VA e VT -11.2022_a_07.2023'!$AC:$AC,"&gt;0")</f>
        <v>14423.472000000002</v>
      </c>
      <c r="AD25" s="137">
        <f>SUMIFS('[29]VA e VT -11.2022_a_07.2023'!$AC:$AC,'[29]VA e VT -11.2022_a_07.2023'!$A:$A,$A25,'[29]VA e VT -11.2022_a_07.2023'!$H:$H,"VIGILANTE ARMADO - 12X36 DIURNO",'[29]VA e VT -11.2022_a_07.2023'!$AC:$AC,"&gt;0")</f>
        <v>13016.303999999995</v>
      </c>
      <c r="AE25" s="137">
        <f>SUMIFS('[29]VA e VT -11.2022_a_07.2023'!$AC:$AC,'[29]VA e VT -11.2022_a_07.2023'!$A:$A,$A25,'[29]VA e VT -11.2022_a_07.2023'!$H:$H,"VIGILANTE ARMADO - 12X36 NOTURNO",'[29]VA e VT -11.2022_a_07.2023'!$AC:$AC,"&gt;0")</f>
        <v>9718.253999999999</v>
      </c>
      <c r="AF25" s="137">
        <f t="shared" si="82"/>
        <v>37158.03</v>
      </c>
      <c r="AG25" s="137">
        <f>SUMIFS('[29]VA e VT -11.2022_a_07.2023'!$AN:$AN,'[29]VA e VT -11.2022_a_07.2023'!$A:$A,$A25,'[29]VA e VT -11.2022_a_07.2023'!$H:$H,"VIGILANTE ARMADO - 220 H",'[29]VA e VT -11.2022_a_07.2023'!$AC:$AC,"&gt;0")</f>
        <v>151.06940000000003</v>
      </c>
      <c r="AH25" s="137">
        <f>SUMIFS('[29]VA e VT -11.2022_a_07.2023'!$AN:$AN,'[29]VA e VT -11.2022_a_07.2023'!$A:$A,$A25,'[29]VA e VT -11.2022_a_07.2023'!$H:$H,"VIGILANTE ARMADO - 12X36 DIURNO",'[29]VA e VT -11.2022_a_07.2023'!$AC:$AC,"&gt;0")</f>
        <v>266.90371999999991</v>
      </c>
      <c r="AI25" s="137">
        <f>SUMIFS('[29]VA e VT -11.2022_a_07.2023'!$AN:$AN,'[29]VA e VT -11.2022_a_07.2023'!$A:$A,$A25,'[29]VA e VT -11.2022_a_07.2023'!$H:$H,"VIGILANTE ARMADO - 12X36 NOTURNO",'[29]VA e VT -11.2022_a_07.2023'!$AC:$AC,"&gt;0")</f>
        <v>280.93880000000001</v>
      </c>
      <c r="AJ25" s="137">
        <f t="shared" si="83"/>
        <v>698.91192000000001</v>
      </c>
      <c r="AK25" s="137"/>
      <c r="AL25" s="137"/>
      <c r="AM25" s="137"/>
      <c r="AN25" s="137">
        <f>438.94+35011.29+103.28+174.29+330.5+351.15</f>
        <v>36409.450000000004</v>
      </c>
    </row>
    <row r="26" spans="1:40" x14ac:dyDescent="0.25">
      <c r="A26" s="136">
        <v>44986</v>
      </c>
      <c r="B26" s="168">
        <f>AVERAGEIFS('[29]VA e VT -11.2022_a_07.2023'!$R:$R,'[29]VA e VT -11.2022_a_07.2023'!$A:$A,$A26,'[29]VA e VT -11.2022_a_07.2023'!$H:$H,"VIGILANTE ARMADO - 220 H",'[29]VA e VT -11.2022_a_07.2023'!$P:$P,30)</f>
        <v>22.896551724137932</v>
      </c>
      <c r="C26" s="101">
        <v>23</v>
      </c>
      <c r="D26" s="101">
        <v>15.5</v>
      </c>
      <c r="E26" s="101">
        <f>SUMIF('[34]VA E VT '!$F:$F,"VIGILANTE ARMADO - 220 H",'[34]VA E VT '!$B:$B)</f>
        <v>39</v>
      </c>
      <c r="F26" s="101">
        <f>SUMIF('[34]VA E VT '!$F:$F,"VIGILANTE ARMADO - 12X36 DIURNO",'[34]VA E VT '!$B:$B)</f>
        <v>46</v>
      </c>
      <c r="G26" s="101">
        <f>SUMIF('[34]VA E VT '!$F:$F,"VIGILANTE ARMADO - 12X36 NOTURNO",'[34]VA E VT '!$B:$B)</f>
        <v>35</v>
      </c>
      <c r="H26" s="101">
        <f t="shared" si="76"/>
        <v>120</v>
      </c>
      <c r="I26" s="137">
        <f>SUMIF('[34]VA E VT '!$F:$F,"VIGILANTE ARMADO - 220 H",'[34]VA E VT '!$R:$R)</f>
        <v>17149.859999999997</v>
      </c>
      <c r="J26" s="137">
        <f>SUMIF('[34]VA E VT '!$F:$F,"VIGILANTE ARMADO - 12X36 DIURNO",'[34]VA E VT '!$R:$R)</f>
        <v>15676.731000000014</v>
      </c>
      <c r="K26" s="137">
        <f>SUMIF('[34]VA E VT '!$F:$F,"VIGILANTE ARMADO - 12X36 NOTURNO",'[34]VA E VT '!$R:$R)</f>
        <v>11587.149000000005</v>
      </c>
      <c r="L26" s="137">
        <f t="shared" si="77"/>
        <v>44413.74000000002</v>
      </c>
      <c r="M26" s="137">
        <v>1401.8246000000001</v>
      </c>
      <c r="N26" s="137">
        <v>1084.3716000000002</v>
      </c>
      <c r="O26" s="137">
        <v>357.42759999999993</v>
      </c>
      <c r="P26" s="137">
        <f t="shared" si="78"/>
        <v>2843.6238000000003</v>
      </c>
      <c r="Q26" s="137">
        <f>SUMIF('[34]BANCO DADOS-CUSTO TOTAL'!$H:$H,"VIGILANTE ARMADO - 220 H",'[34]BANCO DADOS-CUSTO TOTAL'!$BJ:$BJ)</f>
        <v>16203.100931490924</v>
      </c>
      <c r="R26" s="137">
        <f>SUMIF('[34]BANCO DADOS-CUSTO TOTAL'!$H:$H,"VIGILANTE ARMADO - 12X36 DIURNO",'[34]BANCO DADOS-CUSTO TOTAL'!$BJ:$BJ)</f>
        <v>14732.721592727283</v>
      </c>
      <c r="S26" s="137">
        <f>SUMIF('[34]BANCO DADOS-CUSTO TOTAL'!$H:$H,"VIGILANTE ARMADO - 12X36 NOTURNO",'[34]BANCO DADOS-CUSTO TOTAL'!$BJ:$BJ)</f>
        <v>13421.043514165285</v>
      </c>
      <c r="T26" s="137">
        <f t="shared" si="79"/>
        <v>44356.866038383494</v>
      </c>
      <c r="U26" s="101">
        <f>COUNTIFS('[29]VA e VT -11.2022_a_07.2023'!$A:$A,$A26,'[29]VA e VT -11.2022_a_07.2023'!$H:$H,"VIGILANTE ARMADO - 220 H",'[29]VA e VT -11.2022_a_07.2023'!$AC:$AC,"&gt;0")</f>
        <v>52</v>
      </c>
      <c r="V26" s="101">
        <f>COUNTIFS('[29]VA e VT -11.2022_a_07.2023'!$A:$A,$A26,'[29]VA e VT -11.2022_a_07.2023'!$H:$H,"VIGILANTE ARMADO - 12X36 DIURNO",'[29]VA e VT -11.2022_a_07.2023'!$AC:$AC,"&gt;0")</f>
        <v>61</v>
      </c>
      <c r="W26" s="101">
        <f>COUNTIFS('[29]VA e VT -11.2022_a_07.2023'!$A:$A,$A26,'[29]VA e VT -11.2022_a_07.2023'!$H:$H,"VIGILANTE ARMADO - 12X36 NOTURNO",'[29]VA e VT -11.2022_a_07.2023'!$AC:$AC,"&gt;0")</f>
        <v>39</v>
      </c>
      <c r="X26" s="101">
        <f t="shared" si="80"/>
        <v>152</v>
      </c>
      <c r="Y26" s="101">
        <f>COUNTIFS('[29]VA e VT -11.2022_a_07.2023'!$A:$A,$A26,'[29]VA e VT -11.2022_a_07.2023'!$H:$H,"VIGILANTE ARMADO - 220 H",'[29]VA e VT -11.2022_a_07.2023'!$AN:$AN,"&gt;0")</f>
        <v>2</v>
      </c>
      <c r="Z26" s="101">
        <f>COUNTIFS('[29]VA e VT -11.2022_a_07.2023'!$A:$A,$A26,'[29]VA e VT -11.2022_a_07.2023'!$H:$H,"VIGILANTE ARMADO - 12X36 DIURNO",'[29]VA e VT -11.2022_a_07.2023'!$AN:$AN,"&gt;0")</f>
        <v>7</v>
      </c>
      <c r="AA26" s="101">
        <f>COUNTIFS('[29]VA e VT -11.2022_a_07.2023'!$A:$A,$A26,'[29]VA e VT -11.2022_a_07.2023'!$H:$H,"VIGILANTE ARMADO - 12X36 NOTURNO",'[29]VA e VT -11.2022_a_07.2023'!$AN:$AN,"&gt;0")</f>
        <v>3</v>
      </c>
      <c r="AB26" s="101">
        <f t="shared" si="81"/>
        <v>12</v>
      </c>
      <c r="AC26" s="137">
        <f>SUMIFS('[29]VA e VT -11.2022_a_07.2023'!$AC:$AC,'[29]VA e VT -11.2022_a_07.2023'!$A:$A,$A26,'[29]VA e VT -11.2022_a_07.2023'!$H:$H,"VIGILANTE ARMADO - 220 H",'[29]VA e VT -11.2022_a_07.2023'!$AC:$AC,"&gt;0")</f>
        <v>20140.091999999993</v>
      </c>
      <c r="AD26" s="137">
        <f>SUMIFS('[29]VA e VT -11.2022_a_07.2023'!$AC:$AC,'[29]VA e VT -11.2022_a_07.2023'!$A:$A,$A26,'[29]VA e VT -11.2022_a_07.2023'!$H:$H,"VIGILANTE ARMADO - 12X36 DIURNO",'[29]VA e VT -11.2022_a_07.2023'!$AC:$AC,"&gt;0")</f>
        <v>15236.990999999996</v>
      </c>
      <c r="AE26" s="137">
        <f>SUMIFS('[29]VA e VT -11.2022_a_07.2023'!$AC:$AC,'[29]VA e VT -11.2022_a_07.2023'!$A:$A,$A26,'[29]VA e VT -11.2022_a_07.2023'!$H:$H,"VIGILANTE ARMADO - 12X36 NOTURNO",'[29]VA e VT -11.2022_a_07.2023'!$AC:$AC,"&gt;0")</f>
        <v>11653.11</v>
      </c>
      <c r="AF26" s="137">
        <f t="shared" si="82"/>
        <v>47030.192999999992</v>
      </c>
      <c r="AG26" s="137">
        <f>SUMIFS('[29]VA e VT -11.2022_a_07.2023'!$AN:$AN,'[29]VA e VT -11.2022_a_07.2023'!$A:$A,$A26,'[29]VA e VT -11.2022_a_07.2023'!$H:$H,"VIGILANTE ARMADO - 220 H",'[29]VA e VT -11.2022_a_07.2023'!$AC:$AC,"&gt;0")</f>
        <v>371.53879999999998</v>
      </c>
      <c r="AH26" s="137">
        <f>SUMIFS('[29]VA e VT -11.2022_a_07.2023'!$AN:$AN,'[29]VA e VT -11.2022_a_07.2023'!$A:$A,$A26,'[29]VA e VT -11.2022_a_07.2023'!$H:$H,"VIGILANTE ARMADO - 12X36 DIURNO",'[29]VA e VT -11.2022_a_07.2023'!$AC:$AC,"&gt;0")</f>
        <v>387.69885999999991</v>
      </c>
      <c r="AI26" s="137">
        <f>SUMIFS('[29]VA e VT -11.2022_a_07.2023'!$AN:$AN,'[29]VA e VT -11.2022_a_07.2023'!$A:$A,$A26,'[29]VA e VT -11.2022_a_07.2023'!$H:$H,"VIGILANTE ARMADO - 12X36 NOTURNO",'[29]VA e VT -11.2022_a_07.2023'!$AC:$AC,"&gt;0")</f>
        <v>332.60819999999995</v>
      </c>
      <c r="AJ26" s="137">
        <f t="shared" si="83"/>
        <v>1091.8458599999999</v>
      </c>
      <c r="AK26" s="137"/>
      <c r="AL26" s="137"/>
      <c r="AM26" s="137"/>
      <c r="AN26" s="137">
        <f>29176.42+43.89+132.97</f>
        <v>29353.279999999999</v>
      </c>
    </row>
    <row r="27" spans="1:40" x14ac:dyDescent="0.25">
      <c r="A27" s="136">
        <v>45017</v>
      </c>
      <c r="B27" s="168">
        <f>AVERAGEIFS('[29]VA e VT -11.2022_a_07.2023'!$R:$R,'[29]VA e VT -11.2022_a_07.2023'!$A:$A,$A27,'[29]VA e VT -11.2022_a_07.2023'!$H:$H,"VIGILANTE ARMADO - 220 H",'[29]VA e VT -11.2022_a_07.2023'!$P:$P,30)</f>
        <v>16</v>
      </c>
      <c r="C27" s="101">
        <v>16</v>
      </c>
      <c r="D27" s="101">
        <v>15</v>
      </c>
      <c r="E27" s="101">
        <f>SUMIF('[35]VA E VT '!$F:$F,"VIGILANTE ARMADO - 220 H",'[35]VA E VT '!$B:$B)</f>
        <v>40</v>
      </c>
      <c r="F27" s="101">
        <f>SUMIF('[35]VA E VT '!$F:$F,"VIGILANTE ARMADO - 12X36 DIURNO",'[35]VA E VT '!$B:$B)</f>
        <v>46</v>
      </c>
      <c r="G27" s="101">
        <f>SUMIF('[35]VA E VT '!$F:$F,"VIGILANTE ARMADO - 12X36 NOTURNO",'[35]VA E VT '!$B:$B)</f>
        <v>36</v>
      </c>
      <c r="H27" s="101">
        <f t="shared" si="76"/>
        <v>122</v>
      </c>
      <c r="I27" s="137">
        <f>SUMIF('[35]VA E VT '!$F:$F,"VIGILANTE ARMADO - 220 H",'[35]VA E VT '!$R:$R)</f>
        <v>17523.638999999996</v>
      </c>
      <c r="J27" s="137">
        <f>SUMIF('[35]VA E VT '!$F:$F,"VIGILANTE ARMADO - 12X36 DIURNO",'[35]VA E VT '!$R:$R)</f>
        <v>15676.731000000014</v>
      </c>
      <c r="K27" s="137">
        <f>SUMIF('[35]VA E VT '!$F:$F,"VIGILANTE ARMADO - 12X36 NOTURNO",'[35]VA E VT '!$R:$R)</f>
        <v>12268.746000000006</v>
      </c>
      <c r="L27" s="137">
        <f t="shared" si="77"/>
        <v>45469.116000000016</v>
      </c>
      <c r="M27" s="137">
        <f>SUMIF('[35]VA E VT '!$F:$F,"VIGILANTE ARMADO - 220 H",'[35]VA E VT '!$W:$W)</f>
        <v>1052.0858000000001</v>
      </c>
      <c r="N27" s="137">
        <f>SUMIF('[35]VA E VT '!$F:$F,"VIGILANTE ARMADO - 12X36 DIURNO",'[35]VA E VT '!$W:$W)</f>
        <v>911.70220000000018</v>
      </c>
      <c r="O27" s="137">
        <f>SUMIF('[35]VA E VT '!$F:$F,"VIGILANTE ARMADO - 12X36 NOTURNO",'[35]VA E VT '!$W:$W)</f>
        <v>463.44699999999995</v>
      </c>
      <c r="P27" s="137">
        <f t="shared" si="78"/>
        <v>2427.2350000000001</v>
      </c>
      <c r="Q27" s="137">
        <f>SUMIF('[35]BANCO DADOS-CUSTO TOTAL'!$H:$H,"VIGILANTE ARMADO - 220 H",'[35]BANCO DADOS-CUSTO TOTAL'!$BJ:$BJ)</f>
        <v>16686.86567723197</v>
      </c>
      <c r="R27" s="137">
        <f>SUMIF('[35]BANCO DADOS-CUSTO TOTAL'!$H:$H,"VIGILANTE ARMADO - 12X36 DIURNO",'[35]BANCO DADOS-CUSTO TOTAL'!$BJ:$BJ)</f>
        <v>15181.826967550644</v>
      </c>
      <c r="S27" s="137">
        <f>SUMIF('[35]BANCO DADOS-CUSTO TOTAL'!$H:$H,"VIGILANTE ARMADO - 12X36 NOTURNO",'[35]BANCO DADOS-CUSTO TOTAL'!$BJ:$BJ)</f>
        <v>13116.334339510959</v>
      </c>
      <c r="T27" s="137">
        <f t="shared" si="79"/>
        <v>44985.026984293567</v>
      </c>
      <c r="U27" s="101">
        <f>COUNTIFS('[29]VA e VT -11.2022_a_07.2023'!$A:$A,$A27,'[29]VA e VT -11.2022_a_07.2023'!$H:$H,"VIGILANTE ARMADO - 220 H",'[29]VA e VT -11.2022_a_07.2023'!$AC:$AC,"&gt;0")</f>
        <v>49</v>
      </c>
      <c r="V27" s="101">
        <f>COUNTIFS('[29]VA e VT -11.2022_a_07.2023'!$A:$A,$A27,'[29]VA e VT -11.2022_a_07.2023'!$H:$H,"VIGILANTE ARMADO - 12X36 DIURNO",'[29]VA e VT -11.2022_a_07.2023'!$AC:$AC,"&gt;0")</f>
        <v>63</v>
      </c>
      <c r="W27" s="101">
        <f>COUNTIFS('[29]VA e VT -11.2022_a_07.2023'!$A:$A,$A27,'[29]VA e VT -11.2022_a_07.2023'!$H:$H,"VIGILANTE ARMADO - 12X36 NOTURNO",'[29]VA e VT -11.2022_a_07.2023'!$AC:$AC,"&gt;0")</f>
        <v>41</v>
      </c>
      <c r="X27" s="101">
        <f t="shared" si="80"/>
        <v>153</v>
      </c>
      <c r="Y27" s="101">
        <f>COUNTIFS('[29]VA e VT -11.2022_a_07.2023'!$A:$A,$A27,'[29]VA e VT -11.2022_a_07.2023'!$H:$H,"VIGILANTE ARMADO - 220 H",'[29]VA e VT -11.2022_a_07.2023'!$AN:$AN,"&gt;0")</f>
        <v>6</v>
      </c>
      <c r="Z27" s="101">
        <f>COUNTIFS('[29]VA e VT -11.2022_a_07.2023'!$A:$A,$A27,'[29]VA e VT -11.2022_a_07.2023'!$H:$H,"VIGILANTE ARMADO - 12X36 DIURNO",'[29]VA e VT -11.2022_a_07.2023'!$AN:$AN,"&gt;0")</f>
        <v>5</v>
      </c>
      <c r="AA27" s="101">
        <f>COUNTIFS('[29]VA e VT -11.2022_a_07.2023'!$A:$A,$A27,'[29]VA e VT -11.2022_a_07.2023'!$H:$H,"VIGILANTE ARMADO - 12X36 NOTURNO",'[29]VA e VT -11.2022_a_07.2023'!$AN:$AN,"&gt;0")</f>
        <v>4</v>
      </c>
      <c r="AB27" s="101">
        <f t="shared" si="81"/>
        <v>15</v>
      </c>
      <c r="AC27" s="137">
        <f>SUMIFS('[29]VA e VT -11.2022_a_07.2023'!$AC:$AC,'[29]VA e VT -11.2022_a_07.2023'!$A:$A,$A27,'[29]VA e VT -11.2022_a_07.2023'!$H:$H,"VIGILANTE ARMADO - 220 H",'[29]VA e VT -11.2022_a_07.2023'!$AC:$AC,"&gt;0")</f>
        <v>13697.900999999994</v>
      </c>
      <c r="AD27" s="137">
        <f>SUMIFS('[29]VA e VT -11.2022_a_07.2023'!$AC:$AC,'[29]VA e VT -11.2022_a_07.2023'!$A:$A,$A27,'[29]VA e VT -11.2022_a_07.2023'!$H:$H,"VIGILANTE ARMADO - 12X36 DIURNO",'[29]VA e VT -11.2022_a_07.2023'!$AC:$AC,"&gt;0")</f>
        <v>15193.017000000007</v>
      </c>
      <c r="AE27" s="137">
        <f>SUMIFS('[29]VA e VT -11.2022_a_07.2023'!$AC:$AC,'[29]VA e VT -11.2022_a_07.2023'!$A:$A,$A27,'[29]VA e VT -11.2022_a_07.2023'!$H:$H,"VIGILANTE ARMADO - 12X36 NOTURNO",'[29]VA e VT -11.2022_a_07.2023'!$AC:$AC,"&gt;0")</f>
        <v>11850.993000000004</v>
      </c>
      <c r="AF27" s="137">
        <f t="shared" si="82"/>
        <v>40741.911000000007</v>
      </c>
      <c r="AG27" s="137">
        <f>SUMIFS('[29]VA e VT -11.2022_a_07.2023'!$AN:$AN,'[29]VA e VT -11.2022_a_07.2023'!$A:$A,$A27,'[29]VA e VT -11.2022_a_07.2023'!$H:$H,"VIGILANTE ARMADO - 220 H",'[29]VA e VT -11.2022_a_07.2023'!$AC:$AC,"&gt;0")</f>
        <v>375.90047999999996</v>
      </c>
      <c r="AH27" s="137">
        <f>SUMIFS('[29]VA e VT -11.2022_a_07.2023'!$AN:$AN,'[29]VA e VT -11.2022_a_07.2023'!$A:$A,$A27,'[29]VA e VT -11.2022_a_07.2023'!$H:$H,"VIGILANTE ARMADO - 12X36 DIURNO",'[29]VA e VT -11.2022_a_07.2023'!$AC:$AC,"&gt;0")</f>
        <v>366.12249999999995</v>
      </c>
      <c r="AI27" s="137">
        <f>SUMIFS('[29]VA e VT -11.2022_a_07.2023'!$AN:$AN,'[29]VA e VT -11.2022_a_07.2023'!$A:$A,$A27,'[29]VA e VT -11.2022_a_07.2023'!$H:$H,"VIGILANTE ARMADO - 12X36 NOTURNO",'[29]VA e VT -11.2022_a_07.2023'!$AC:$AC,"&gt;0")</f>
        <v>477.47759999999994</v>
      </c>
      <c r="AJ27" s="137">
        <f t="shared" si="83"/>
        <v>1219.5005799999999</v>
      </c>
      <c r="AK27" s="137"/>
      <c r="AL27" s="137"/>
      <c r="AM27" s="137"/>
      <c r="AN27" s="137">
        <f>142.01+36334.05+142.01+330.5+41.31+123.94+247.87+144.59</f>
        <v>37506.280000000006</v>
      </c>
    </row>
    <row r="28" spans="1:40" x14ac:dyDescent="0.25">
      <c r="A28" s="136">
        <v>45047</v>
      </c>
      <c r="B28" s="168">
        <f>AVERAGEIFS('[29]VA e VT -11.2022_a_07.2023'!$R:$R,'[29]VA e VT -11.2022_a_07.2023'!$A:$A,$A28,'[29]VA e VT -11.2022_a_07.2023'!$H:$H,"VIGILANTE ARMADO - 220 H",'[29]VA e VT -11.2022_a_07.2023'!$P:$P,30)</f>
        <v>22</v>
      </c>
      <c r="C28" s="101">
        <v>22</v>
      </c>
      <c r="D28" s="101">
        <v>15.5</v>
      </c>
      <c r="E28" s="101">
        <f>SUMIF('[36]VA E VT '!$F:$F,"VIGILANTE ARMADO - 220 H",'[36]VA E VT '!$B:$B)</f>
        <v>48</v>
      </c>
      <c r="F28" s="101">
        <f>SUMIF('[36]VA E VT '!$F:$F,"VIGILANTE ARMADO - 12X36 DIURNO",'[36]VA E VT '!$B:$B)</f>
        <v>50</v>
      </c>
      <c r="G28" s="101">
        <f>SUMIF('[36]VA E VT '!$F:$F,"VIGILANTE ARMADO - 12X36 NOTURNO",'[36]VA E VT '!$B:$B)</f>
        <v>40</v>
      </c>
      <c r="H28" s="101">
        <f t="shared" ref="H28:H34" si="84">SUM(E28:G28)</f>
        <v>138</v>
      </c>
      <c r="I28" s="137">
        <f>SUMIF('[36]VA E VT '!$F:$F,"VIGILANTE ARMADO - 220 H",'[36]VA E VT '!$R:$R)</f>
        <v>21107.520000000011</v>
      </c>
      <c r="J28" s="137">
        <f>SUMIF('[36]VA E VT '!$F:$F,"VIGILANTE ARMADO - 12X36 DIURNO",'[36]VA E VT '!$R:$R)</f>
        <v>22151.902500000029</v>
      </c>
      <c r="K28" s="137">
        <f>SUMIF('[36]VA E VT '!$F:$F,"VIGILANTE ARMADO - 12X36 NOTURNO",'[36]VA E VT '!$R:$R)</f>
        <v>17380.723500000018</v>
      </c>
      <c r="L28" s="137">
        <f t="shared" ref="L28:L34" si="85">SUM(I28:K28)</f>
        <v>60640.146000000066</v>
      </c>
      <c r="M28" s="137">
        <f>SUMIF('[36]VA E VT '!$F:$F,"VIGILANTE ARMADO - 220 H",'[36]VA E VT '!$W:$W)</f>
        <v>2276.1716000000001</v>
      </c>
      <c r="N28" s="137">
        <f>SUMIF('[36]VA E VT '!$F:$F,"VIGILANTE ARMADO - 12X36 DIURNO",'[36]VA E VT '!$W:$W)</f>
        <v>1046.1191200000003</v>
      </c>
      <c r="O28" s="137">
        <f>SUMIF('[36]VA E VT '!$F:$F,"VIGILANTE ARMADO - 12X36 NOTURNO",'[36]VA E VT '!$W:$W)</f>
        <v>1205.5827999999999</v>
      </c>
      <c r="P28" s="137">
        <f t="shared" ref="P28:P34" si="86">SUM(M28:O28)</f>
        <v>4527.8735200000001</v>
      </c>
      <c r="Q28" s="137">
        <f>SUMIF('[36]BANCO DADOS-CUSTO TOTAL'!$H:$H,"VIGILANTE ARMADO - 220 H",'[36]BANCO DADOS-CUSTO TOTAL'!$BJ:$BJ)</f>
        <v>19111.328767030318</v>
      </c>
      <c r="R28" s="137">
        <f>SUMIF('[36]BANCO DADOS-CUSTO TOTAL'!$H:$H,"VIGILANTE ARMADO - 12X36 DIURNO",'[36]BANCO DADOS-CUSTO TOTAL'!$BJ:$BJ)</f>
        <v>19536.900930909087</v>
      </c>
      <c r="S28" s="137">
        <f>SUMIF('[36]BANCO DADOS-CUSTO TOTAL'!$H:$H,"VIGILANTE ARMADO - 12X36 NOTURNO",'[36]BANCO DADOS-CUSTO TOTAL'!$BJ:$BJ)</f>
        <v>19556.395444760314</v>
      </c>
      <c r="T28" s="137">
        <f t="shared" ref="T28:T34" si="87">SUM(Q28:S28)</f>
        <v>58204.625142699719</v>
      </c>
      <c r="U28" s="101">
        <f>COUNTIFS('[29]VA e VT -11.2022_a_07.2023'!$A:$A,$A28,'[29]VA e VT -11.2022_a_07.2023'!$H:$H,"VIGILANTE ARMADO - 220 H",'[29]VA e VT -11.2022_a_07.2023'!$AC:$AC,"&gt;0")</f>
        <v>47</v>
      </c>
      <c r="V28" s="101">
        <f>COUNTIFS('[29]VA e VT -11.2022_a_07.2023'!$A:$A,$A28,'[29]VA e VT -11.2022_a_07.2023'!$H:$H,"VIGILANTE ARMADO - 12X36 DIURNO",'[29]VA e VT -11.2022_a_07.2023'!$AC:$AC,"&gt;0")</f>
        <v>68</v>
      </c>
      <c r="W28" s="101">
        <f>COUNTIFS('[29]VA e VT -11.2022_a_07.2023'!$A:$A,$A28,'[29]VA e VT -11.2022_a_07.2023'!$H:$H,"VIGILANTE ARMADO - 12X36 NOTURNO",'[29]VA e VT -11.2022_a_07.2023'!$AC:$AC,"&gt;0")</f>
        <v>47</v>
      </c>
      <c r="X28" s="101">
        <f t="shared" si="80"/>
        <v>162</v>
      </c>
      <c r="Y28" s="101">
        <f>COUNTIFS('[29]VA e VT -11.2022_a_07.2023'!$A:$A,$A28,'[29]VA e VT -11.2022_a_07.2023'!$H:$H,"VIGILANTE ARMADO - 220 H",'[29]VA e VT -11.2022_a_07.2023'!$AN:$AN,"&gt;0")</f>
        <v>3</v>
      </c>
      <c r="Z28" s="101">
        <f>COUNTIFS('[29]VA e VT -11.2022_a_07.2023'!$A:$A,$A28,'[29]VA e VT -11.2022_a_07.2023'!$H:$H,"VIGILANTE ARMADO - 12X36 DIURNO",'[29]VA e VT -11.2022_a_07.2023'!$AN:$AN,"&gt;0")</f>
        <v>0</v>
      </c>
      <c r="AA28" s="101">
        <f>COUNTIFS('[29]VA e VT -11.2022_a_07.2023'!$A:$A,$A28,'[29]VA e VT -11.2022_a_07.2023'!$H:$H,"VIGILANTE ARMADO - 12X36 NOTURNO",'[29]VA e VT -11.2022_a_07.2023'!$AN:$AN,"&gt;0")</f>
        <v>0</v>
      </c>
      <c r="AB28" s="101">
        <f t="shared" si="81"/>
        <v>3</v>
      </c>
      <c r="AC28" s="137">
        <f>SUMIFS('[29]VA e VT -11.2022_a_07.2023'!$AC:$AC,'[29]VA e VT -11.2022_a_07.2023'!$A:$A,$A28,'[29]VA e VT -11.2022_a_07.2023'!$H:$H,"VIGILANTE ARMADO - 220 H",'[29]VA e VT -11.2022_a_07.2023'!$AC:$AC,"&gt;0")</f>
        <v>18930.807000000004</v>
      </c>
      <c r="AD28" s="137">
        <f>SUMIFS('[29]VA e VT -11.2022_a_07.2023'!$AC:$AC,'[29]VA e VT -11.2022_a_07.2023'!$A:$A,$A28,'[29]VA e VT -11.2022_a_07.2023'!$H:$H,"VIGILANTE ARMADO - 12X36 DIURNO",'[29]VA e VT -11.2022_a_07.2023'!$AC:$AC,"&gt;0")</f>
        <v>16424.288999999997</v>
      </c>
      <c r="AE28" s="137">
        <f>SUMIFS('[29]VA e VT -11.2022_a_07.2023'!$AC:$AC,'[29]VA e VT -11.2022_a_07.2023'!$A:$A,$A28,'[29]VA e VT -11.2022_a_07.2023'!$H:$H,"VIGILANTE ARMADO - 12X36 NOTURNO",'[29]VA e VT -11.2022_a_07.2023'!$AC:$AC,"&gt;0")</f>
        <v>13082.264999999999</v>
      </c>
      <c r="AF28" s="137">
        <f t="shared" si="82"/>
        <v>48437.361000000004</v>
      </c>
      <c r="AG28" s="137">
        <f>SUMIFS('[29]VA e VT -11.2022_a_07.2023'!$AN:$AN,'[29]VA e VT -11.2022_a_07.2023'!$A:$A,$A28,'[29]VA e VT -11.2022_a_07.2023'!$H:$H,"VIGILANTE ARMADO - 220 H",'[29]VA e VT -11.2022_a_07.2023'!$AC:$AC,"&gt;0")</f>
        <v>523.20820000000003</v>
      </c>
      <c r="AH28" s="137">
        <f>SUMIFS('[29]VA e VT -11.2022_a_07.2023'!$AN:$AN,'[29]VA e VT -11.2022_a_07.2023'!$A:$A,$A28,'[29]VA e VT -11.2022_a_07.2023'!$H:$H,"VIGILANTE ARMADO - 12X36 DIURNO",'[29]VA e VT -11.2022_a_07.2023'!$AC:$AC,"&gt;0")</f>
        <v>0</v>
      </c>
      <c r="AI28" s="137">
        <f>SUMIFS('[29]VA e VT -11.2022_a_07.2023'!$AN:$AN,'[29]VA e VT -11.2022_a_07.2023'!$A:$A,$A28,'[29]VA e VT -11.2022_a_07.2023'!$H:$H,"VIGILANTE ARMADO - 12X36 NOTURNO",'[29]VA e VT -11.2022_a_07.2023'!$AC:$AC,"&gt;0")</f>
        <v>0</v>
      </c>
      <c r="AJ28" s="137">
        <f t="shared" si="83"/>
        <v>523.20820000000003</v>
      </c>
      <c r="AK28" s="137"/>
      <c r="AL28" s="137"/>
      <c r="AM28" s="137"/>
      <c r="AN28" s="137">
        <f>555.13+32778.71+309.94+103.28+58.51+206.56+330.5+116.19+103.28</f>
        <v>34562.1</v>
      </c>
    </row>
    <row r="29" spans="1:40" x14ac:dyDescent="0.25">
      <c r="A29" s="136">
        <v>45078</v>
      </c>
      <c r="B29" s="168">
        <f>AVERAGEIFS('[29]VA e VT -11.2022_a_07.2023'!$R:$R,'[29]VA e VT -11.2022_a_07.2023'!$A:$A,$A29,'[29]VA e VT -11.2022_a_07.2023'!$H:$H,"VIGILANTE ARMADO - 220 H",'[29]VA e VT -11.2022_a_07.2023'!$P:$P,30)</f>
        <v>21.9375</v>
      </c>
      <c r="C29" s="101">
        <v>22</v>
      </c>
      <c r="D29" s="101">
        <v>15</v>
      </c>
      <c r="E29" s="101">
        <f>SUMIF('[37]VA E VT '!$F:$F,"VIGILANTE ARMADO - 220 H",'[37]VA E VT '!$B:$B)</f>
        <v>40</v>
      </c>
      <c r="F29" s="101">
        <f>SUMIF('[37]VA E VT '!$F:$F,"VIGILANTE ARMADO - 12X36 DIURNO",'[37]VA E VT '!$B:$B)</f>
        <v>50</v>
      </c>
      <c r="G29" s="101">
        <f>SUMIF('[37]VA E VT '!$F:$F,"VIGILANTE ARMADO - 12X36 NOTURNO",'[37]VA E VT '!$B:$B)</f>
        <v>40</v>
      </c>
      <c r="H29" s="101">
        <f t="shared" si="84"/>
        <v>130</v>
      </c>
      <c r="I29" s="137">
        <f>SUMIF('[37]VA E VT '!$F:$F,"VIGILANTE ARMADO - 220 H",'[37]VA E VT '!$R:$R)</f>
        <v>17589.599999999999</v>
      </c>
      <c r="J29" s="137">
        <f>SUMIF('[37]VA E VT '!$F:$F,"VIGILANTE ARMADO - 12X36 DIURNO",'[37]VA E VT '!$R:$R)</f>
        <v>17380.723500000018</v>
      </c>
      <c r="K29" s="137">
        <f>SUMIF('[37]VA E VT '!$F:$F,"VIGILANTE ARMADO - 12X36 NOTURNO",'[37]VA E VT '!$R:$R)</f>
        <v>13631.94000000001</v>
      </c>
      <c r="L29" s="137">
        <f t="shared" si="85"/>
        <v>48602.263500000023</v>
      </c>
      <c r="M29" s="137">
        <f>SUMIF('[37]VA E VT '!$F:$F,"VIGILANTE ARMADO - 220 H",'[37]VA E VT '!$W:$W)</f>
        <v>1401.8246000000001</v>
      </c>
      <c r="N29" s="137">
        <f>SUMIF('[37]VA E VT '!$F:$F,"VIGILANTE ARMADO - 12X36 DIURNO",'[37]VA E VT '!$W:$W)</f>
        <v>699.66340000000014</v>
      </c>
      <c r="O29" s="137">
        <f>SUMIF('[37]VA E VT '!$F:$F,"VIGILANTE ARMADO - 12X36 NOTURNO",'[37]VA E VT '!$W:$W)</f>
        <v>781.50520000000006</v>
      </c>
      <c r="P29" s="137">
        <f t="shared" si="86"/>
        <v>2882.9932000000003</v>
      </c>
      <c r="Q29" s="137">
        <f>SUMIF('[37]BANCO DADOS-CUSTO TOTAL'!$H:$H,"VIGILANTE ARMADO - 220 H",'[37]BANCO DADOS-CUSTO TOTAL'!$BJ:$BJ)</f>
        <v>16618.564640581833</v>
      </c>
      <c r="R29" s="137">
        <f>SUMIF('[37]BANCO DADOS-CUSTO TOTAL'!$H:$H,"VIGILANTE ARMADO - 12X36 DIURNO",'[37]BANCO DADOS-CUSTO TOTAL'!$BJ:$BJ)</f>
        <v>16654.387818181829</v>
      </c>
      <c r="S29" s="137">
        <f>SUMIF('[37]BANCO DADOS-CUSTO TOTAL'!$H:$H,"VIGILANTE ARMADO - 12X36 NOTURNO",'[37]BANCO DADOS-CUSTO TOTAL'!$BJ:$BJ)</f>
        <v>15338.335444760323</v>
      </c>
      <c r="T29" s="137">
        <f t="shared" si="87"/>
        <v>48611.287903523989</v>
      </c>
      <c r="U29" s="101">
        <f>COUNTIFS('[29]VA e VT -11.2022_a_07.2023'!$A:$A,$A29,'[29]VA e VT -11.2022_a_07.2023'!$H:$H,"VIGILANTE ARMADO - 220 H",'[29]VA e VT -11.2022_a_07.2023'!$AC:$AC,"&gt;0")</f>
        <v>51</v>
      </c>
      <c r="V29" s="101">
        <f>COUNTIFS('[29]VA e VT -11.2022_a_07.2023'!$A:$A,$A29,'[29]VA e VT -11.2022_a_07.2023'!$H:$H,"VIGILANTE ARMADO - 12X36 DIURNO",'[29]VA e VT -11.2022_a_07.2023'!$AC:$AC,"&gt;0")</f>
        <v>67</v>
      </c>
      <c r="W29" s="101">
        <f>COUNTIFS('[29]VA e VT -11.2022_a_07.2023'!$A:$A,$A29,'[29]VA e VT -11.2022_a_07.2023'!$H:$H,"VIGILANTE ARMADO - 12X36 NOTURNO",'[29]VA e VT -11.2022_a_07.2023'!$AC:$AC,"&gt;0")</f>
        <v>49</v>
      </c>
      <c r="X29" s="101">
        <f t="shared" si="80"/>
        <v>167</v>
      </c>
      <c r="Y29" s="101">
        <f>COUNTIFS('[29]VA e VT -11.2022_a_07.2023'!$A:$A,$A29,'[29]VA e VT -11.2022_a_07.2023'!$H:$H,"VIGILANTE ARMADO - 220 H",'[29]VA e VT -11.2022_a_07.2023'!$AN:$AN,"&gt;0")</f>
        <v>7</v>
      </c>
      <c r="Z29" s="101">
        <f>COUNTIFS('[29]VA e VT -11.2022_a_07.2023'!$A:$A,$A29,'[29]VA e VT -11.2022_a_07.2023'!$H:$H,"VIGILANTE ARMADO - 12X36 DIURNO",'[29]VA e VT -11.2022_a_07.2023'!$AN:$AN,"&gt;0")</f>
        <v>7</v>
      </c>
      <c r="AA29" s="101">
        <f>COUNTIFS('[29]VA e VT -11.2022_a_07.2023'!$A:$A,$A29,'[29]VA e VT -11.2022_a_07.2023'!$H:$H,"VIGILANTE ARMADO - 12X36 NOTURNO",'[29]VA e VT -11.2022_a_07.2023'!$AN:$AN,"&gt;0")</f>
        <v>4</v>
      </c>
      <c r="AB29" s="101">
        <f t="shared" si="81"/>
        <v>18</v>
      </c>
      <c r="AC29" s="137">
        <f>SUMIFS('[29]VA e VT -11.2022_a_07.2023'!$AC:$AC,'[29]VA e VT -11.2022_a_07.2023'!$A:$A,$A29,'[29]VA e VT -11.2022_a_07.2023'!$H:$H,"VIGILANTE ARMADO - 220 H",'[29]VA e VT -11.2022_a_07.2023'!$AC:$AC,"&gt;0")</f>
        <v>19436.508000000002</v>
      </c>
      <c r="AD29" s="137">
        <f>SUMIFS('[29]VA e VT -11.2022_a_07.2023'!$AC:$AC,'[29]VA e VT -11.2022_a_07.2023'!$A:$A,$A29,'[29]VA e VT -11.2022_a_07.2023'!$H:$H,"VIGILANTE ARMADO - 12X36 DIURNO",'[29]VA e VT -11.2022_a_07.2023'!$AC:$AC,"&gt;0")</f>
        <v>16424.289000000008</v>
      </c>
      <c r="AE29" s="137">
        <f>SUMIFS('[29]VA e VT -11.2022_a_07.2023'!$AC:$AC,'[29]VA e VT -11.2022_a_07.2023'!$A:$A,$A29,'[29]VA e VT -11.2022_a_07.2023'!$H:$H,"VIGILANTE ARMADO - 12X36 NOTURNO",'[29]VA e VT -11.2022_a_07.2023'!$AC:$AC,"&gt;0")</f>
        <v>13192.2</v>
      </c>
      <c r="AF29" s="137">
        <f t="shared" si="82"/>
        <v>49052.997000000003</v>
      </c>
      <c r="AG29" s="137">
        <f>SUMIFS('[29]VA e VT -11.2022_a_07.2023'!$AN:$AN,'[29]VA e VT -11.2022_a_07.2023'!$A:$A,$A29,'[29]VA e VT -11.2022_a_07.2023'!$H:$H,"VIGILANTE ARMADO - 220 H",'[29]VA e VT -11.2022_a_07.2023'!$AC:$AC,"&gt;0")</f>
        <v>1329.85682</v>
      </c>
      <c r="AH29" s="137">
        <f>SUMIFS('[29]VA e VT -11.2022_a_07.2023'!$AN:$AN,'[29]VA e VT -11.2022_a_07.2023'!$A:$A,$A29,'[29]VA e VT -11.2022_a_07.2023'!$H:$H,"VIGILANTE ARMADO - 12X36 DIURNO",'[29]VA e VT -11.2022_a_07.2023'!$AC:$AC,"&gt;0")</f>
        <v>468.74089999999995</v>
      </c>
      <c r="AI29" s="137">
        <f>SUMIFS('[29]VA e VT -11.2022_a_07.2023'!$AN:$AN,'[29]VA e VT -11.2022_a_07.2023'!$A:$A,$A29,'[29]VA e VT -11.2022_a_07.2023'!$H:$H,"VIGILANTE ARMADO - 12X36 NOTURNO",'[29]VA e VT -11.2022_a_07.2023'!$AC:$AC,"&gt;0")</f>
        <v>440.77922000000001</v>
      </c>
      <c r="AJ29" s="137">
        <f t="shared" si="83"/>
        <v>2239.3769400000001</v>
      </c>
      <c r="AK29" s="137"/>
      <c r="AL29" s="137"/>
      <c r="AM29" s="137"/>
      <c r="AN29" s="137">
        <f>438.94+35011.29+103.28+174.29+330.5+351.15</f>
        <v>36409.450000000004</v>
      </c>
    </row>
    <row r="30" spans="1:40" x14ac:dyDescent="0.25">
      <c r="A30" s="136">
        <v>45108</v>
      </c>
      <c r="B30" s="168">
        <f>AVERAGEIFS('[29]VA e VT -11.2022_a_07.2023'!$R:$R,'[29]VA e VT -11.2022_a_07.2023'!$A:$A,$A30,'[29]VA e VT -11.2022_a_07.2023'!$H:$H,"VIGILANTE ARMADO - 220 H",'[29]VA e VT -11.2022_a_07.2023'!$P:$P,30)</f>
        <v>21</v>
      </c>
      <c r="C30" s="101">
        <v>21</v>
      </c>
      <c r="D30" s="101">
        <v>15.5</v>
      </c>
      <c r="E30" s="101">
        <f>SUMIF('[38]VA E VT '!$F:$F,"VIGILANTE ARMADO - 220 H",'[38]VA E VT '!$B:$B)</f>
        <v>40</v>
      </c>
      <c r="F30" s="101">
        <f>SUMIF('[38]VA E VT '!$F:$F,"VIGILANTE ARMADO - 12X36 DIURNO",'[38]VA E VT '!$B:$B)</f>
        <v>50</v>
      </c>
      <c r="G30" s="101">
        <f>SUMIF('[38]VA E VT '!$F:$F,"VIGILANTE ARMADO - 12X36 NOTURNO",'[38]VA E VT '!$B:$B)</f>
        <v>40</v>
      </c>
      <c r="H30" s="101">
        <f t="shared" si="84"/>
        <v>130</v>
      </c>
      <c r="I30" s="137">
        <f>SUMIF('[38]VA E VT '!$F:$F,"VIGILANTE ARMADO - 220 H",'[38]VA E VT '!$R:$R)</f>
        <v>17589.599999999999</v>
      </c>
      <c r="J30" s="137">
        <f>SUMIF('[38]VA E VT '!$F:$F,"VIGILANTE ARMADO - 12X36 DIURNO",'[38]VA E VT '!$R:$R)</f>
        <v>17039.925000000017</v>
      </c>
      <c r="K30" s="137">
        <f>SUMIF('[38]VA E VT '!$F:$F,"VIGILANTE ARMADO - 12X36 NOTURNO",'[38]VA E VT '!$R:$R)</f>
        <v>13631.94000000001</v>
      </c>
      <c r="L30" s="137">
        <f t="shared" si="85"/>
        <v>48261.465000000026</v>
      </c>
      <c r="M30" s="137">
        <f>SUMIF('[38]VA E VT '!$F:$F,"VIGILANTE ARMADO - 220 H",'[38]VA E VT '!$W:$W)</f>
        <v>1401.8246000000001</v>
      </c>
      <c r="N30" s="137">
        <f>SUMIF('[38]VA E VT '!$F:$F,"VIGILANTE ARMADO - 12X36 DIURNO",'[38]VA E VT '!$W:$W)</f>
        <v>805.68280000000027</v>
      </c>
      <c r="O30" s="137">
        <f>SUMIF('[38]VA E VT '!$F:$F,"VIGILANTE ARMADO - 12X36 NOTURNO",'[38]VA E VT '!$W:$W)</f>
        <v>781.50520000000006</v>
      </c>
      <c r="P30" s="137">
        <f t="shared" si="86"/>
        <v>2989.0126000000005</v>
      </c>
      <c r="Q30" s="137">
        <f>SUMIF('[38]BANCO DADOS-CUSTO TOTAL'!$H:$H,"VIGILANTE ARMADO - 220 H",'[38]BANCO DADOS-CUSTO TOTAL'!$BJ:$BJ)</f>
        <v>16618.564640581833</v>
      </c>
      <c r="R30" s="137">
        <f>SUMIF('[38]BANCO DADOS-CUSTO TOTAL'!$H:$H,"VIGILANTE ARMADO - 12X36 DIURNO",'[38]BANCO DADOS-CUSTO TOTAL'!$BJ:$BJ)</f>
        <v>16013.82781818183</v>
      </c>
      <c r="S30" s="137">
        <f>SUMIF('[38]BANCO DADOS-CUSTO TOTAL'!$H:$H,"VIGILANTE ARMADO - 12X36 NOTURNO",'[38]BANCO DADOS-CUSTO TOTAL'!$BJ:$BJ)</f>
        <v>15338.335444760323</v>
      </c>
      <c r="T30" s="137">
        <f t="shared" si="87"/>
        <v>47970.727903523992</v>
      </c>
      <c r="U30" s="101">
        <f>COUNTIFS('[29]VA e VT -11.2022_a_07.2023'!$A:$A,$A30,'[29]VA e VT -11.2022_a_07.2023'!$H:$H,"VIGILANTE ARMADO - 220 H",'[29]VA e VT -11.2022_a_07.2023'!$AC:$AC,"&gt;0")</f>
        <v>55</v>
      </c>
      <c r="V30" s="101">
        <f>COUNTIFS('[29]VA e VT -11.2022_a_07.2023'!$A:$A,$A30,'[29]VA e VT -11.2022_a_07.2023'!$H:$H,"VIGILANTE ARMADO - 12X36 DIURNO",'[29]VA e VT -11.2022_a_07.2023'!$AC:$AC,"&gt;0")</f>
        <v>61</v>
      </c>
      <c r="W30" s="101">
        <f>COUNTIFS('[29]VA e VT -11.2022_a_07.2023'!$A:$A,$A30,'[29]VA e VT -11.2022_a_07.2023'!$H:$H,"VIGILANTE ARMADO - 12X36 NOTURNO",'[29]VA e VT -11.2022_a_07.2023'!$AC:$AC,"&gt;0")</f>
        <v>50</v>
      </c>
      <c r="X30" s="101">
        <f t="shared" si="80"/>
        <v>166</v>
      </c>
      <c r="Y30" s="101">
        <f>COUNTIFS('[29]VA e VT -11.2022_a_07.2023'!$A:$A,$A30,'[29]VA e VT -11.2022_a_07.2023'!$H:$H,"VIGILANTE ARMADO - 220 H",'[29]VA e VT -11.2022_a_07.2023'!$AN:$AN,"&gt;0")</f>
        <v>4</v>
      </c>
      <c r="Z30" s="101">
        <f>COUNTIFS('[29]VA e VT -11.2022_a_07.2023'!$A:$A,$A30,'[29]VA e VT -11.2022_a_07.2023'!$H:$H,"VIGILANTE ARMADO - 12X36 DIURNO",'[29]VA e VT -11.2022_a_07.2023'!$AN:$AN,"&gt;0")</f>
        <v>7</v>
      </c>
      <c r="AA30" s="101">
        <f>COUNTIFS('[29]VA e VT -11.2022_a_07.2023'!$A:$A,$A30,'[29]VA e VT -11.2022_a_07.2023'!$H:$H,"VIGILANTE ARMADO - 12X36 NOTURNO",'[29]VA e VT -11.2022_a_07.2023'!$AN:$AN,"&gt;0")</f>
        <v>4</v>
      </c>
      <c r="AB30" s="101">
        <f t="shared" si="81"/>
        <v>15</v>
      </c>
      <c r="AC30" s="137">
        <f>SUMIFS('[29]VA e VT -11.2022_a_07.2023'!$AC:$AC,'[29]VA e VT -11.2022_a_07.2023'!$A:$A,$A30,'[29]VA e VT -11.2022_a_07.2023'!$H:$H,"VIGILANTE ARMADO - 220 H",'[29]VA e VT -11.2022_a_07.2023'!$AC:$AC,"&gt;0")</f>
        <v>18644.976000000006</v>
      </c>
      <c r="AD30" s="137">
        <f>SUMIFS('[29]VA e VT -11.2022_a_07.2023'!$AC:$AC,'[29]VA e VT -11.2022_a_07.2023'!$A:$A,$A30,'[29]VA e VT -11.2022_a_07.2023'!$H:$H,"VIGILANTE ARMADO - 12X36 DIURNO",'[29]VA e VT -11.2022_a_07.2023'!$AC:$AC,"&gt;0")</f>
        <v>17017.938000000002</v>
      </c>
      <c r="AE30" s="137">
        <f>SUMIFS('[29]VA e VT -11.2022_a_07.2023'!$AC:$AC,'[29]VA e VT -11.2022_a_07.2023'!$A:$A,$A30,'[29]VA e VT -11.2022_a_07.2023'!$H:$H,"VIGILANTE ARMADO - 12X36 NOTURNO",'[29]VA e VT -11.2022_a_07.2023'!$AC:$AC,"&gt;0")</f>
        <v>13653.927</v>
      </c>
      <c r="AF30" s="137">
        <f t="shared" si="82"/>
        <v>49316.841</v>
      </c>
      <c r="AG30" s="137">
        <f>SUMIFS('[29]VA e VT -11.2022_a_07.2023'!$AN:$AN,'[29]VA e VT -11.2022_a_07.2023'!$A:$A,$A30,'[29]VA e VT -11.2022_a_07.2023'!$H:$H,"VIGILANTE ARMADO - 220 H",'[29]VA e VT -11.2022_a_07.2023'!$AC:$AC,"&gt;0")</f>
        <v>918.34861999999976</v>
      </c>
      <c r="AH30" s="137">
        <f>SUMIFS('[29]VA e VT -11.2022_a_07.2023'!$AN:$AN,'[29]VA e VT -11.2022_a_07.2023'!$A:$A,$A30,'[29]VA e VT -11.2022_a_07.2023'!$H:$H,"VIGILANTE ARMADO - 12X36 DIURNO",'[29]VA e VT -11.2022_a_07.2023'!$AC:$AC,"&gt;0")</f>
        <v>465.18293999999986</v>
      </c>
      <c r="AI30" s="137">
        <f>SUMIFS('[29]VA e VT -11.2022_a_07.2023'!$AN:$AN,'[29]VA e VT -11.2022_a_07.2023'!$A:$A,$A30,'[29]VA e VT -11.2022_a_07.2023'!$H:$H,"VIGILANTE ARMADO - 12X36 NOTURNO",'[29]VA e VT -11.2022_a_07.2023'!$AC:$AC,"&gt;0")</f>
        <v>690.47759999999994</v>
      </c>
      <c r="AJ30" s="137">
        <f t="shared" si="83"/>
        <v>2074.0091599999996</v>
      </c>
      <c r="AK30" s="137"/>
      <c r="AL30" s="137"/>
      <c r="AM30" s="137"/>
      <c r="AN30" s="137">
        <f>29176.42+43.89+132.97</f>
        <v>29353.279999999999</v>
      </c>
    </row>
    <row r="31" spans="1:40" x14ac:dyDescent="0.25">
      <c r="A31" s="136">
        <v>45139</v>
      </c>
      <c r="B31" s="168" t="e">
        <f>AVERAGEIFS('[39]VA e VT 2'!$Q:$Q,'[39]VA e VT 2'!$G:$G,"VIGILANTE ARMADO - 220 H",'[39]VA e VT 2'!$O:$O,30)</f>
        <v>#VALUE!</v>
      </c>
      <c r="C31" s="101">
        <v>21</v>
      </c>
      <c r="D31" s="101">
        <v>15.5</v>
      </c>
      <c r="E31" s="101">
        <f>SUMIF('[40]VA E VT '!$F:$F,"VIGILANTE ARMADO - 220 H",'[40]VA E VT '!$B:$B)</f>
        <v>41</v>
      </c>
      <c r="F31" s="101">
        <f>SUMIF('[40]VA E VT '!$F:$F,"VIGILANTE ARMADO - 12X36 DIURNO",'[40]VA E VT '!$B:$B)</f>
        <v>50</v>
      </c>
      <c r="G31" s="101">
        <f>SUMIF('[40]VA E VT '!$F:$F,"VIGILANTE ARMADO - 12X36 NOTURNO",'[40]VA E VT '!$B:$B)</f>
        <v>40</v>
      </c>
      <c r="H31" s="101">
        <f t="shared" si="84"/>
        <v>131</v>
      </c>
      <c r="I31" s="137">
        <f>SUMIF('[40]VA E VT '!$F:$F,"VIGILANTE ARMADO - 220 H",'[40]VA E VT '!$R:$R)</f>
        <v>17930.398499999999</v>
      </c>
      <c r="J31" s="137">
        <f>SUMIF('[40]VA E VT '!$F:$F,"VIGILANTE ARMADO - 12X36 DIURNO",'[40]VA E VT '!$R:$R)</f>
        <v>17039.925000000017</v>
      </c>
      <c r="K31" s="137">
        <f>SUMIF('[40]VA E VT '!$F:$F,"VIGILANTE ARMADO - 12X36 NOTURNO",'[40]VA E VT '!$R:$R)</f>
        <v>13631.94000000001</v>
      </c>
      <c r="L31" s="137">
        <f t="shared" si="85"/>
        <v>48602.263500000023</v>
      </c>
      <c r="M31" s="137">
        <f>SUMIF('[40]VA E VT '!$F:$F,"VIGILANTE ARMADO - 220 H",'[40]VA E VT '!$W:$W)</f>
        <v>1401.8246000000001</v>
      </c>
      <c r="N31" s="137">
        <f>SUMIF('[40]VA E VT '!$F:$F,"VIGILANTE ARMADO - 12X36 DIURNO",'[40]VA E VT '!$W:$W)</f>
        <v>805.68280000000027</v>
      </c>
      <c r="O31" s="137">
        <f>SUMIF('[40]VA E VT '!$F:$F,"VIGILANTE ARMADO - 12X36 NOTURNO",'[40]VA E VT '!$W:$W)</f>
        <v>781.50520000000006</v>
      </c>
      <c r="P31" s="137">
        <f t="shared" si="86"/>
        <v>2989.0126000000005</v>
      </c>
      <c r="Q31" s="137">
        <f>SUMIF('[40]BANCO DADOS-CUSTO TOTAL'!$H:$H,"VIGILANTE ARMADO - 220 H",'[40]BANCO DADOS-CUSTO TOTAL'!$BJ:$BJ)</f>
        <v>17031.824713309106</v>
      </c>
      <c r="R31" s="137">
        <f>SUMIF('[40]BANCO DADOS-CUSTO TOTAL'!$H:$H,"VIGILANTE ARMADO - 12X36 DIURNO",'[40]BANCO DADOS-CUSTO TOTAL'!$BJ:$BJ)</f>
        <v>16013.82781818183</v>
      </c>
      <c r="S31" s="137">
        <f>SUMIF('[40]BANCO DADOS-CUSTO TOTAL'!$H:$H,"VIGILANTE ARMADO - 12X36 NOTURNO",'[40]BANCO DADOS-CUSTO TOTAL'!$BJ:$BJ)</f>
        <v>15338.335444760323</v>
      </c>
      <c r="T31" s="137">
        <f t="shared" si="87"/>
        <v>48383.987976251257</v>
      </c>
      <c r="U31" s="101" t="e">
        <f>COUNTIFS('[39]VA e VT 2'!$G:$G,"VIGILANTE ARMADO - 220 H",'[39]VA e VT 2'!$AA:$AA,"&gt;0")</f>
        <v>#VALUE!</v>
      </c>
      <c r="V31" s="101" t="e">
        <f>COUNTIFS('[39]VA e VT 2'!$G:$G,"VIGILANTE ARMADO - 12X36 DIURNO",'[39]VA e VT 2'!$AA:$AA,"&gt;0")</f>
        <v>#VALUE!</v>
      </c>
      <c r="W31" s="101">
        <f>COUNTIFS('[39]VA e VT 2'!$G:$G,"VIGILANTE ARMADO - 12X36 NOTURNO",'[39]VA e VT 2'!$AA:$AA,"&gt;0")</f>
        <v>55</v>
      </c>
      <c r="X31" s="101" t="e">
        <f t="shared" si="80"/>
        <v>#VALUE!</v>
      </c>
      <c r="Y31" s="101" t="e">
        <f>COUNTIFS('[39]VA e VT 2'!$G:$G,"VIGILANTE ARMADO - 220 H",'[39]VA e VT 2'!$AL:$AL,"&gt;0")</f>
        <v>#VALUE!</v>
      </c>
      <c r="Z31" s="101" t="e">
        <f>COUNTIFS('[39]VA e VT 2'!$G:$G,"VIGILANTE ARMADO - 12X36 DIURNO",'[39]VA e VT 2'!$AL:$AL,"&gt;0")</f>
        <v>#VALUE!</v>
      </c>
      <c r="AA31" s="101">
        <f>COUNTIFS('[39]VA e VT 2'!$G:$G,"VIGILANTE ARMADO - 12X36 NOTURNO",'[39]VA e VT 2'!$AL:$AL,"&gt;0")</f>
        <v>8</v>
      </c>
      <c r="AB31" s="101" t="e">
        <f t="shared" si="81"/>
        <v>#VALUE!</v>
      </c>
      <c r="AC31" s="137" t="e">
        <f>SUMIF('[39]VA e VT 2'!$G:$G,"VIGILANTE ARMADO - 220 H",'[39]VA e VT 2'!$AA:$AA)</f>
        <v>#VALUE!</v>
      </c>
      <c r="AD31" s="137" t="e">
        <f>SUMIF('[39]VA e VT 2'!$G:$G,"VIGILANTE ARMADO - 12X36 DIURNO",'[39]VA e VT 2'!$AA:$AA)</f>
        <v>#VALUE!</v>
      </c>
      <c r="AE31" s="137">
        <f>SUMIF('[39]VA e VT 2'!$G:$G,"VIGILANTE ARMADO - 12X36 NOTURNO",'[39]VA e VT 2'!$AA:$AA)</f>
        <v>13675.800000000001</v>
      </c>
      <c r="AF31" s="137" t="e">
        <f t="shared" si="82"/>
        <v>#VALUE!</v>
      </c>
      <c r="AG31" s="137" t="e">
        <f>SUMIF('[39]VA e VT 2'!$G:$G,"VIGILANTE ARMADO - 220 H",'[39]VA e VT 2'!$AL:$AL)</f>
        <v>#VALUE!</v>
      </c>
      <c r="AH31" s="137" t="e">
        <f>SUMIF('[39]VA e VT 2'!$G:$G,"VIGILANTE ARMADO - 12X36 DIURNO",'[39]VA e VT 2'!$AL:$AL)</f>
        <v>#VALUE!</v>
      </c>
      <c r="AI31" s="137">
        <f>SUMIF('[39]VA e VT 2'!$G:$G,"VIGILANTE ARMADO - 12X36 NOTURNO",'[39]VA e VT 2'!$AL:$AL)</f>
        <v>1025.29</v>
      </c>
      <c r="AJ31" s="137" t="e">
        <f t="shared" si="83"/>
        <v>#VALUE!</v>
      </c>
      <c r="AK31" s="137"/>
      <c r="AL31" s="137"/>
      <c r="AM31" s="137"/>
      <c r="AN31" s="137">
        <f>142.01+36334.05+142.01+330.5+41.31+123.94+247.87+144.59</f>
        <v>37506.280000000006</v>
      </c>
    </row>
    <row r="32" spans="1:40" x14ac:dyDescent="0.25">
      <c r="A32" s="136">
        <v>45170</v>
      </c>
      <c r="B32" s="168" t="e">
        <f>AVERAGEIFS('[41]VA e VT'!$P:$P,'[41]VA e VT'!$F:$F,"VIGILANTE ARMADO - 220 H",'[41]VA e VT'!$N:$N,30)</f>
        <v>#VALUE!</v>
      </c>
      <c r="C32" s="101">
        <v>19</v>
      </c>
      <c r="D32" s="101">
        <v>15</v>
      </c>
      <c r="E32" s="101">
        <f>SUMIF('[42]VA E VT '!$F:$F,"VIGILANTE ARMADO - 220 H",'[42]VA E VT '!$B:$B)</f>
        <v>42</v>
      </c>
      <c r="F32" s="101">
        <f>SUMIF('[42]VA E VT '!$F:$F,"VIGILANTE ARMADO - 12X36 DIURNO",'[42]VA E VT '!$B:$B)</f>
        <v>50</v>
      </c>
      <c r="G32" s="101">
        <f>SUMIF('[42]VA E VT '!$F:$F,"VIGILANTE ARMADO - 12X36 NOTURNO",'[42]VA E VT '!$B:$B)</f>
        <v>40</v>
      </c>
      <c r="H32" s="101">
        <f t="shared" si="84"/>
        <v>132</v>
      </c>
      <c r="I32" s="137">
        <f>SUMIF('[42]VA E VT '!$F:$F,"VIGILANTE ARMADO - 220 H",'[42]VA E VT '!$R:$R)</f>
        <v>18469.080000000002</v>
      </c>
      <c r="J32" s="137">
        <f>SUMIF('[42]VA E VT '!$F:$F,"VIGILANTE ARMADO - 12X36 DIURNO",'[42]VA E VT '!$R:$R)</f>
        <v>17039.925000000017</v>
      </c>
      <c r="K32" s="137">
        <f>SUMIF('[42]VA E VT '!$F:$F,"VIGILANTE ARMADO - 12X36 NOTURNO",'[42]VA E VT '!$R:$R)</f>
        <v>13631.94000000001</v>
      </c>
      <c r="L32" s="137">
        <f t="shared" si="85"/>
        <v>49140.945000000029</v>
      </c>
      <c r="M32" s="137">
        <f>SUMIF('[42]VA E VT '!$F:$F,"VIGILANTE ARMADO - 220 H",'[42]VA E VT '!$W:$W)</f>
        <v>1401.8246000000001</v>
      </c>
      <c r="N32" s="137">
        <f>SUMIF('[42]VA E VT '!$F:$F,"VIGILANTE ARMADO - 12X36 DIURNO",'[42]VA E VT '!$W:$W)</f>
        <v>805.68280000000027</v>
      </c>
      <c r="O32" s="137">
        <f>SUMIF('[42]VA E VT '!$F:$F,"VIGILANTE ARMADO - 12X36 NOTURNO",'[42]VA E VT '!$W:$W)</f>
        <v>781.50520000000006</v>
      </c>
      <c r="P32" s="137">
        <f t="shared" si="86"/>
        <v>2989.0126000000005</v>
      </c>
      <c r="Q32" s="137">
        <f>SUMIF('[42]BANCO DADOS-CUSTO TOTAL'!$H:$H,"VIGILANTE ARMADO - 220 H",'[42]BANCO DADOS-CUSTO TOTAL'!$BJ:$BJ)</f>
        <v>17447.288839757592</v>
      </c>
      <c r="R32" s="137">
        <f>SUMIF('[42]BANCO DADOS-CUSTO TOTAL'!$H:$H,"VIGILANTE ARMADO - 12X36 DIURNO",'[42]BANCO DADOS-CUSTO TOTAL'!$BJ:$BJ)</f>
        <v>16013.82781818183</v>
      </c>
      <c r="S32" s="137">
        <f>SUMIF('[42]BANCO DADOS-CUSTO TOTAL'!$H:$H,"VIGILANTE ARMADO - 12X36 NOTURNO",'[42]BANCO DADOS-CUSTO TOTAL'!$BJ:$BJ)</f>
        <v>15338.335444760323</v>
      </c>
      <c r="T32" s="137">
        <f t="shared" si="87"/>
        <v>48799.452102699739</v>
      </c>
      <c r="U32" s="101" t="e">
        <f>COUNTIFS('[41]VA e VT'!$F:$F,"VIGILANTE ARMADO - 220 H",'[41]VA e VT'!$AA:$AA,"&gt;0")</f>
        <v>#VALUE!</v>
      </c>
      <c r="V32" s="101">
        <f>COUNTIFS('[41]VA e VT'!$F:$F,"VIGILANTE ARMADO - 12X36 DIURNO",'[41]VA e VT'!$AA:$AA,"&gt;0")</f>
        <v>64</v>
      </c>
      <c r="W32" s="101">
        <f>COUNTIFS('[41]VA e VT'!$F:$F,"VIGILANTE ARMADO - 12X36 NOTURNO",'[41]VA e VT'!$AA:$AA,"&gt;0")</f>
        <v>60</v>
      </c>
      <c r="X32" s="101" t="e">
        <f t="shared" ref="X32" si="88">SUM(U32:W32)</f>
        <v>#VALUE!</v>
      </c>
      <c r="Y32" s="101" t="e">
        <f>COUNTIFS('[41]VA e VT'!$F:$F,"VIGILANTE ARMADO - 220 H",'[41]VA e VT'!$AL:$AL,"&gt;0")</f>
        <v>#VALUE!</v>
      </c>
      <c r="Z32" s="101">
        <f>COUNTIFS('[41]VA e VT'!$F:$F,"VIGILANTE ARMADO - 12X36 DIURNO",'[41]VA e VT'!$AL:$AL,"&gt;0")</f>
        <v>7</v>
      </c>
      <c r="AA32" s="101">
        <f>COUNTIFS('[41]VA e VT'!$F:$F,"VIGILANTE ARMADO - 12X36 NOTURNO",'[41]VA e VT'!$AL:$AL,"&gt;0")</f>
        <v>10</v>
      </c>
      <c r="AB32" s="101" t="e">
        <f t="shared" ref="AB32" si="89">SUM(Y32:AA32)</f>
        <v>#VALUE!</v>
      </c>
      <c r="AC32" s="137" t="e">
        <f>SUMIF('[41]VA e VT'!$F:$F,"VIGILANTE ARMADO - 220 H",'[41]VA e VT'!$AA:$AA)</f>
        <v>#VALUE!</v>
      </c>
      <c r="AD32" s="137">
        <f>SUMIF('[41]VA e VT'!$F:$F,"VIGILANTE ARMADO - 12X36 DIURNO",'[41]VA e VT'!$AA:$AA)</f>
        <v>16424.109999999986</v>
      </c>
      <c r="AE32" s="137">
        <f>SUMIF('[41]VA e VT'!$F:$F,"VIGILANTE ARMADO - 12X36 NOTURNO",'[41]VA e VT'!$AA:$AA)</f>
        <v>13192.079999999991</v>
      </c>
      <c r="AF32" s="137" t="e">
        <f t="shared" ref="AF32" si="90">SUM(AC32:AE32)</f>
        <v>#VALUE!</v>
      </c>
      <c r="AG32" s="137" t="e">
        <f>SUMIF('[41]VA e VT'!$F:$F,"VIGILANTE ARMADO - 220 H",'[41]VA e VT'!$AL:$AL)</f>
        <v>#VALUE!</v>
      </c>
      <c r="AH32" s="137">
        <f>SUMIF('[41]VA e VT'!$F:$F,"VIGILANTE ARMADO - 12X36 DIURNO",'[41]VA e VT'!$AL:$AL)</f>
        <v>858.6400000000001</v>
      </c>
      <c r="AI32" s="137">
        <f>SUMIF('[41]VA e VT'!$F:$F,"VIGILANTE ARMADO - 12X36 NOTURNO",'[41]VA e VT'!$AL:$AL)</f>
        <v>1064.4899999999998</v>
      </c>
      <c r="AJ32" s="137" t="e">
        <f t="shared" ref="AJ32" si="91">SUM(AG32:AI32)</f>
        <v>#VALUE!</v>
      </c>
      <c r="AK32" s="137"/>
      <c r="AL32" s="137"/>
      <c r="AM32" s="137"/>
      <c r="AN32" s="137">
        <f>555.13+32778.71+309.94+103.28+58.51+206.56+330.5+116.19+103.28</f>
        <v>34562.1</v>
      </c>
    </row>
    <row r="33" spans="1:40" x14ac:dyDescent="0.25">
      <c r="A33" s="136">
        <v>45200</v>
      </c>
      <c r="B33" s="168" t="e">
        <f>AVERAGEIFS('[43]VA e VT'!$P:$P,'[43]VA e VT'!$F:$F,"VIGILANTE ARMADO - 220 H",'[43]VA e VT'!$N:$N,30)</f>
        <v>#VALUE!</v>
      </c>
      <c r="C33" s="101">
        <v>20</v>
      </c>
      <c r="D33" s="101">
        <v>15.5</v>
      </c>
      <c r="E33" s="101">
        <f>SUMIF('[44]VA E VT '!$F:$F,"VIGILANTE ARMADO - 220 H",'[44]VA E VT '!$B:$B)</f>
        <v>44</v>
      </c>
      <c r="F33" s="101">
        <f>SUMIF('[44]VA E VT '!$F:$F,"VIGILANTE ARMADO - 12X36 DIURNO",'[44]VA E VT '!$B:$B)</f>
        <v>50</v>
      </c>
      <c r="G33" s="101">
        <f>SUMIF('[44]VA E VT '!$F:$F,"VIGILANTE ARMADO - 12X36 NOTURNO",'[44]VA E VT '!$B:$B)</f>
        <v>40</v>
      </c>
      <c r="H33" s="101">
        <f t="shared" si="84"/>
        <v>134</v>
      </c>
      <c r="I33" s="137">
        <f>SUMIF('[44]VA E VT '!$F:$F,"VIGILANTE ARMADO - 220 H",'[44]VA E VT '!$R:$R)</f>
        <v>19348.560000000005</v>
      </c>
      <c r="J33" s="137">
        <f>SUMIF('[44]VA E VT '!$F:$F,"VIGILANTE ARMADO - 12X36 DIURNO",'[44]VA E VT '!$R:$R)</f>
        <v>17039.925000000017</v>
      </c>
      <c r="K33" s="137">
        <f>SUMIF('[44]VA E VT '!$F:$F,"VIGILANTE ARMADO - 12X36 NOTURNO",'[44]VA E VT '!$R:$R)</f>
        <v>13631.94000000001</v>
      </c>
      <c r="L33" s="137">
        <f t="shared" si="85"/>
        <v>50020.425000000032</v>
      </c>
      <c r="M33" s="137">
        <f>SUMIF('[44]VA E VT '!$F:$F,"VIGILANTE ARMADO - 220 H",'[44]VA E VT '!$W:$W)</f>
        <v>1490.6940000000002</v>
      </c>
      <c r="N33" s="137">
        <f>SUMIF('[44]VA E VT '!$F:$F,"VIGILANTE ARMADO - 12X36 DIURNO",'[44]VA E VT '!$W:$W)</f>
        <v>805.68280000000027</v>
      </c>
      <c r="O33" s="137">
        <f>SUMIF('[44]VA E VT '!$F:$F,"VIGILANTE ARMADO - 12X36 NOTURNO",'[44]VA E VT '!$W:$W)</f>
        <v>781.50520000000006</v>
      </c>
      <c r="P33" s="137">
        <f t="shared" si="86"/>
        <v>3077.8820000000005</v>
      </c>
      <c r="Q33" s="137">
        <f>SUMIF('[44]BANCO DADOS-CUSTO TOTAL'!$H:$H,"VIGILANTE ARMADO - 220 H",'[44]BANCO DADOS-CUSTO TOTAL'!$BJ:$BJ)</f>
        <v>18278.217092654562</v>
      </c>
      <c r="R33" s="137">
        <f>SUMIF('[44]BANCO DADOS-CUSTO TOTAL'!$H:$H,"VIGILANTE ARMADO - 12X36 DIURNO",'[44]BANCO DADOS-CUSTO TOTAL'!$BJ:$BJ)</f>
        <v>16013.82781818183</v>
      </c>
      <c r="S33" s="137">
        <f>SUMIF('[44]BANCO DADOS-CUSTO TOTAL'!$H:$H,"VIGILANTE ARMADO - 12X36 NOTURNO",'[44]BANCO DADOS-CUSTO TOTAL'!$BJ:$BJ)</f>
        <v>15338.335444760323</v>
      </c>
      <c r="T33" s="137">
        <f t="shared" si="87"/>
        <v>49630.380355596717</v>
      </c>
      <c r="U33" s="101" t="e">
        <f>COUNTIFS('[43]VA e VT'!$F:$F,"VIGILANTE ARMADO - 220 H",'[43]VA e VT'!$AA:$AA,"&gt;0")</f>
        <v>#VALUE!</v>
      </c>
      <c r="V33" s="101" t="e">
        <f>COUNTIFS('[43]VA e VT'!$F:$F,"VIGILANTE ARMADO - 12X36 DIURNO",'[43]VA e VT'!$AA:$AA,"&gt;0")</f>
        <v>#VALUE!</v>
      </c>
      <c r="W33" s="101">
        <f>COUNTIFS('[43]VA e VT'!$F:$F,"VIGILANTE ARMADO - 12X36 NOTURNO",'[43]VA e VT'!$AA:$AA,"&gt;0")</f>
        <v>55</v>
      </c>
      <c r="X33" s="101" t="e">
        <f t="shared" ref="X33:X34" si="92">SUM(U33:W33)</f>
        <v>#VALUE!</v>
      </c>
      <c r="Y33" s="101" t="e">
        <f>COUNTIFS('[43]VA e VT'!$F:$F,"VIGILANTE ARMADO - 220 H",'[43]VA e VT'!$AL:$AL,"&gt;0")</f>
        <v>#VALUE!</v>
      </c>
      <c r="Z33" s="101" t="e">
        <f>COUNTIFS('[43]VA e VT'!$F:$F,"VIGILANTE ARMADO - 12X36 DIURNO",'[43]VA e VT'!$AL:$AL,"&gt;0")</f>
        <v>#VALUE!</v>
      </c>
      <c r="AA33" s="101">
        <f>COUNTIFS('[43]VA e VT'!$F:$F,"VIGILANTE ARMADO - 12X36 NOTURNO",'[43]VA e VT'!$AL:$AL,"&gt;0")</f>
        <v>12</v>
      </c>
      <c r="AB33" s="101" t="e">
        <f t="shared" ref="AB33:AB34" si="93">SUM(Y33:AA33)</f>
        <v>#VALUE!</v>
      </c>
      <c r="AC33" s="137" t="e">
        <f>SUMIF('[43]VA e VT'!$F:$F,"VIGILANTE ARMADO - 220 H",'[43]VA e VT'!$AA:$AA)</f>
        <v>#VALUE!</v>
      </c>
      <c r="AD33" s="137" t="e">
        <f>SUMIF('[43]VA e VT'!$F:$F,"VIGILANTE ARMADO - 12X36 DIURNO",'[43]VA e VT'!$AA:$AA)</f>
        <v>#VALUE!</v>
      </c>
      <c r="AE33" s="137">
        <f>SUMIF('[43]VA e VT'!$F:$F,"VIGILANTE ARMADO - 12X36 NOTURNO",'[43]VA e VT'!$AA:$AA)</f>
        <v>13675.820000000002</v>
      </c>
      <c r="AF33" s="137" t="e">
        <f t="shared" ref="AF33:AF34" si="94">SUM(AC33:AE33)</f>
        <v>#VALUE!</v>
      </c>
      <c r="AG33" s="137" t="e">
        <f>SUMIF('[43]VA e VT'!$F:$F,"VIGILANTE ARMADO - 220 H",'[43]VA e VT'!$AL:$AL)</f>
        <v>#VALUE!</v>
      </c>
      <c r="AH33" s="137" t="e">
        <f>SUMIF('[43]VA e VT'!$F:$F,"VIGILANTE ARMADO - 12X36 DIURNO",'[43]VA e VT'!$AL:$AL)</f>
        <v>#VALUE!</v>
      </c>
      <c r="AI33" s="137">
        <f>SUMIF('[43]VA e VT'!$F:$F,"VIGILANTE ARMADO - 12X36 NOTURNO",'[43]VA e VT'!$AL:$AL)</f>
        <v>980.29</v>
      </c>
      <c r="AJ33" s="137" t="e">
        <f t="shared" ref="AJ33:AJ34" si="95">SUM(AG33:AI33)</f>
        <v>#VALUE!</v>
      </c>
      <c r="AK33" s="137"/>
      <c r="AL33" s="137"/>
      <c r="AM33" s="137"/>
      <c r="AN33" s="137">
        <f>438.94+35011.29+103.28+174.29+330.5+351.15</f>
        <v>36409.450000000004</v>
      </c>
    </row>
    <row r="34" spans="1:40" x14ac:dyDescent="0.25">
      <c r="A34" s="136">
        <v>45231</v>
      </c>
      <c r="B34" s="168">
        <f>AVERAGEIFS('[45]VA e VT'!$P:$P,'[45]VA e VT'!$F:$F,"VIGILANTE ARMADO - 220 H",'[45]VA e VT'!$N:$N,30)</f>
        <v>17.914285714285715</v>
      </c>
      <c r="C34" s="101">
        <v>18</v>
      </c>
      <c r="D34" s="101">
        <v>15</v>
      </c>
      <c r="E34" s="101">
        <f>SUMIF('[46]VA E VT '!$F:$F,"VIGILANTE ARMADO - 220 H",'[46]VA E VT '!$B:$B)</f>
        <v>45</v>
      </c>
      <c r="F34" s="101">
        <f>SUMIF('[46]VA E VT '!$F:$F,"VIGILANTE ARMADO - 12X36 DIURNO",'[46]VA E VT '!$B:$B)</f>
        <v>50</v>
      </c>
      <c r="G34" s="101">
        <f>SUMIF('[46]VA E VT '!$F:$F,"VIGILANTE ARMADO - 12X36 NOTURNO",'[46]VA E VT '!$B:$B)</f>
        <v>40</v>
      </c>
      <c r="H34" s="101">
        <f t="shared" si="84"/>
        <v>135</v>
      </c>
      <c r="I34" s="137">
        <f>SUMIF('[46]VA E VT '!$F:$F,"VIGILANTE ARMADO - 220 H",'[46]VA E VT '!$R:$R)</f>
        <v>19788.300000000007</v>
      </c>
      <c r="J34" s="137">
        <f>SUMIF('[46]VA E VT '!$F:$F,"VIGILANTE ARMADO - 12X36 DIURNO",'[46]VA E VT '!$R:$R)</f>
        <v>17039.925000000017</v>
      </c>
      <c r="K34" s="137">
        <f>SUMIF('[46]VA E VT '!$F:$F,"VIGILANTE ARMADO - 12X36 NOTURNO",'[46]VA E VT '!$R:$R)</f>
        <v>13631.94000000001</v>
      </c>
      <c r="L34" s="137">
        <f t="shared" si="85"/>
        <v>50460.16500000003</v>
      </c>
      <c r="M34" s="137">
        <f>SUMIF('[46]VA E VT '!$F:$F,"VIGILANTE ARMADO - 220 H",'[46]VA E VT '!$W:$W)</f>
        <v>1490.6940000000002</v>
      </c>
      <c r="N34" s="137">
        <f>SUMIF('[46]VA E VT '!$F:$F,"VIGILANTE ARMADO - 12X36 DIURNO",'[46]VA E VT '!$W:$W)</f>
        <v>805.68280000000027</v>
      </c>
      <c r="O34" s="137">
        <f>SUMIF('[46]VA E VT '!$F:$F,"VIGILANTE ARMADO - 12X36 NOTURNO",'[46]VA E VT '!$W:$W)</f>
        <v>781.50520000000006</v>
      </c>
      <c r="P34" s="137">
        <f t="shared" si="86"/>
        <v>3077.8820000000005</v>
      </c>
      <c r="Q34" s="137">
        <f>SUMIF('[46]BANCO DADOS-CUSTO TOTAL'!$H:$H,"VIGILANTE ARMADO - 220 H",'[46]BANCO DADOS-CUSTO TOTAL'!$BJ:$BJ)</f>
        <v>18693.681219103048</v>
      </c>
      <c r="R34" s="137">
        <f>SUMIF('[46]BANCO DADOS-CUSTO TOTAL'!$H:$H,"VIGILANTE ARMADO - 12X36 DIURNO",'[46]BANCO DADOS-CUSTO TOTAL'!$BJ:$BJ)</f>
        <v>16013.82781818183</v>
      </c>
      <c r="S34" s="137">
        <f>SUMIF('[46]BANCO DADOS-CUSTO TOTAL'!$H:$H,"VIGILANTE ARMADO - 12X36 NOTURNO",'[46]BANCO DADOS-CUSTO TOTAL'!$BJ:$BJ)</f>
        <v>15338.335444760323</v>
      </c>
      <c r="T34" s="137">
        <f t="shared" si="87"/>
        <v>50045.844482045199</v>
      </c>
      <c r="U34" s="101" t="e">
        <f>COUNTIFS('[45]VA e VT'!$F:$F,"VIGILANTE ARMADO - 220 H",'[45]VA e VT'!$AA:$AA,"&gt;0")</f>
        <v>#VALUE!</v>
      </c>
      <c r="V34" s="101" t="e">
        <f>COUNTIFS('[45]VA e VT'!$F:$F,"VIGILANTE ARMADO - 12X36 DIURNO",'[45]VA e VT'!$AA:$AA,"&gt;0")</f>
        <v>#VALUE!</v>
      </c>
      <c r="W34" s="101" t="e">
        <f>COUNTIFS('[45]VA e VT'!$F:$F,"VIGILANTE ARMADO - 12X36 NOTURNO",'[45]VA e VT'!$AA:$AA,"&gt;0")</f>
        <v>#VALUE!</v>
      </c>
      <c r="X34" s="101" t="e">
        <f t="shared" si="92"/>
        <v>#VALUE!</v>
      </c>
      <c r="Y34" s="101" t="e">
        <f>COUNTIFS('[45]VA e VT'!$F:$F,"VIGILANTE ARMADO - 220 H",'[45]VA e VT'!$AL:$AL,"&gt;0")</f>
        <v>#VALUE!</v>
      </c>
      <c r="Z34" s="101" t="e">
        <f>COUNTIFS('[45]VA e VT'!$F:$F,"VIGILANTE ARMADO - 12X36 DIURNO",'[45]VA e VT'!$AL:$AL,"&gt;0")</f>
        <v>#VALUE!</v>
      </c>
      <c r="AA34" s="101" t="e">
        <f>COUNTIFS('[45]VA e VT'!$F:$F,"VIGILANTE ARMADO - 12X36 NOTURNO",'[45]VA e VT'!$AL:$AL,"&gt;0")</f>
        <v>#VALUE!</v>
      </c>
      <c r="AB34" s="101" t="e">
        <f t="shared" si="93"/>
        <v>#VALUE!</v>
      </c>
      <c r="AC34" s="137" t="e">
        <f>SUMIF('[45]VA e VT'!$F:$F,"VIGILANTE ARMADO - 220 H",'[45]VA e VT'!$AA:$AA)</f>
        <v>#VALUE!</v>
      </c>
      <c r="AD34" s="137" t="e">
        <f>SUMIF('[45]VA e VT'!$F:$F,"VIGILANTE ARMADO - 12X36 DIURNO",'[45]VA e VT'!$AA:$AA)</f>
        <v>#VALUE!</v>
      </c>
      <c r="AE34" s="137" t="e">
        <f>SUMIF('[45]VA e VT'!$F:$F,"VIGILANTE ARMADO - 12X36 NOTURNO",'[45]VA e VT'!$AA:$AA)</f>
        <v>#VALUE!</v>
      </c>
      <c r="AF34" s="137" t="e">
        <f t="shared" si="94"/>
        <v>#VALUE!</v>
      </c>
      <c r="AG34" s="137" t="e">
        <f>SUMIF('[45]VA e VT'!$F:$F,"VIGILANTE ARMADO - 220 H",'[45]VA e VT'!$AL:$AL)</f>
        <v>#VALUE!</v>
      </c>
      <c r="AH34" s="137" t="e">
        <f>SUMIF('[45]VA e VT'!$F:$F,"VIGILANTE ARMADO - 12X36 DIURNO",'[45]VA e VT'!$AL:$AL)</f>
        <v>#VALUE!</v>
      </c>
      <c r="AI34" s="137" t="e">
        <f>SUMIF('[45]VA e VT'!$F:$F,"VIGILANTE ARMADO - 12X36 NOTURNO",'[45]VA e VT'!$AL:$AL)</f>
        <v>#VALUE!</v>
      </c>
      <c r="AJ34" s="137" t="e">
        <f t="shared" si="95"/>
        <v>#VALUE!</v>
      </c>
      <c r="AK34" s="137"/>
      <c r="AL34" s="137"/>
      <c r="AM34" s="137"/>
      <c r="AN34" s="137">
        <f>29176.42+43.89+132.97</f>
        <v>29353.279999999999</v>
      </c>
    </row>
    <row r="35" spans="1:40" x14ac:dyDescent="0.25">
      <c r="A35" s="136">
        <v>45261</v>
      </c>
      <c r="B35" s="168">
        <v>19</v>
      </c>
      <c r="C35" s="101">
        <v>19</v>
      </c>
      <c r="D35" s="101">
        <v>15.5</v>
      </c>
      <c r="E35" s="101"/>
      <c r="F35" s="101"/>
      <c r="G35" s="101"/>
      <c r="H35" s="101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01"/>
      <c r="V35" s="101"/>
      <c r="W35" s="101"/>
      <c r="X35" s="101"/>
      <c r="Y35" s="101"/>
      <c r="Z35" s="101"/>
      <c r="AA35" s="101"/>
      <c r="AB35" s="101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>
        <f>142.01+36334.05+142.01+330.5+41.31+123.94+247.87+144.59</f>
        <v>37506.280000000006</v>
      </c>
    </row>
    <row r="36" spans="1:40" x14ac:dyDescent="0.25">
      <c r="A36" s="140" t="s">
        <v>179</v>
      </c>
      <c r="B36" s="169" t="e">
        <f t="shared" ref="B36" si="96">SUBTOTAL(9,B24:B35)</f>
        <v>#VALUE!</v>
      </c>
      <c r="C36" s="145">
        <f t="shared" ref="C36:D36" si="97">SUBTOTAL(9,C24:C35)</f>
        <v>240</v>
      </c>
      <c r="D36" s="145">
        <f t="shared" si="97"/>
        <v>182.5</v>
      </c>
      <c r="E36" s="145">
        <f>SUBTOTAL(9,E24:E35)</f>
        <v>457</v>
      </c>
      <c r="F36" s="145">
        <f t="shared" ref="F36:AN36" si="98">SUBTOTAL(9,F24:F35)</f>
        <v>530</v>
      </c>
      <c r="G36" s="145">
        <f t="shared" si="98"/>
        <v>419</v>
      </c>
      <c r="H36" s="145">
        <f t="shared" si="98"/>
        <v>1406</v>
      </c>
      <c r="I36" s="142">
        <f t="shared" si="98"/>
        <v>200796.27750000005</v>
      </c>
      <c r="J36" s="142">
        <f t="shared" si="98"/>
        <v>186075.98100000017</v>
      </c>
      <c r="K36" s="142">
        <f t="shared" si="98"/>
        <v>146202.55650000006</v>
      </c>
      <c r="L36" s="142">
        <f t="shared" si="98"/>
        <v>533074.81500000018</v>
      </c>
      <c r="M36" s="142">
        <f t="shared" si="98"/>
        <v>15692.6788</v>
      </c>
      <c r="N36" s="142">
        <f t="shared" si="98"/>
        <v>9728.2165200000036</v>
      </c>
      <c r="O36" s="142">
        <f t="shared" si="98"/>
        <v>7399.3437999999987</v>
      </c>
      <c r="P36" s="142">
        <f t="shared" si="98"/>
        <v>32820.239120000006</v>
      </c>
      <c r="Q36" s="142">
        <f t="shared" si="98"/>
        <v>189095.63838472302</v>
      </c>
      <c r="R36" s="142">
        <f t="shared" si="98"/>
        <v>174359.313360278</v>
      </c>
      <c r="S36" s="142">
        <f t="shared" si="98"/>
        <v>164198.95622309108</v>
      </c>
      <c r="T36" s="142">
        <f t="shared" si="98"/>
        <v>527653.90796809201</v>
      </c>
      <c r="U36" s="145" t="e">
        <f t="shared" si="98"/>
        <v>#VALUE!</v>
      </c>
      <c r="V36" s="145" t="e">
        <f t="shared" si="98"/>
        <v>#VALUE!</v>
      </c>
      <c r="W36" s="145" t="e">
        <f t="shared" si="98"/>
        <v>#VALUE!</v>
      </c>
      <c r="X36" s="145" t="e">
        <f t="shared" si="98"/>
        <v>#VALUE!</v>
      </c>
      <c r="Y36" s="145" t="e">
        <f t="shared" si="98"/>
        <v>#VALUE!</v>
      </c>
      <c r="Z36" s="145" t="e">
        <f t="shared" si="98"/>
        <v>#VALUE!</v>
      </c>
      <c r="AA36" s="145" t="e">
        <f t="shared" si="98"/>
        <v>#VALUE!</v>
      </c>
      <c r="AB36" s="145" t="e">
        <f t="shared" si="98"/>
        <v>#VALUE!</v>
      </c>
      <c r="AC36" s="142" t="e">
        <f t="shared" si="98"/>
        <v>#VALUE!</v>
      </c>
      <c r="AD36" s="142" t="e">
        <f t="shared" si="98"/>
        <v>#VALUE!</v>
      </c>
      <c r="AE36" s="142" t="e">
        <f t="shared" si="98"/>
        <v>#VALUE!</v>
      </c>
      <c r="AF36" s="142" t="e">
        <f t="shared" si="98"/>
        <v>#VALUE!</v>
      </c>
      <c r="AG36" s="142" t="e">
        <f t="shared" si="98"/>
        <v>#VALUE!</v>
      </c>
      <c r="AH36" s="142" t="e">
        <f t="shared" si="98"/>
        <v>#VALUE!</v>
      </c>
      <c r="AI36" s="142" t="e">
        <f t="shared" si="98"/>
        <v>#VALUE!</v>
      </c>
      <c r="AJ36" s="142" t="e">
        <f t="shared" si="98"/>
        <v>#VALUE!</v>
      </c>
      <c r="AK36" s="142">
        <f t="shared" si="98"/>
        <v>0</v>
      </c>
      <c r="AL36" s="142">
        <f t="shared" si="98"/>
        <v>0</v>
      </c>
      <c r="AM36" s="142">
        <f t="shared" si="98"/>
        <v>0</v>
      </c>
      <c r="AN36" s="142">
        <f t="shared" si="98"/>
        <v>413493.33000000007</v>
      </c>
    </row>
    <row r="37" spans="1:40" x14ac:dyDescent="0.25">
      <c r="A37" s="140" t="s">
        <v>180</v>
      </c>
      <c r="B37" s="169" t="e">
        <f>SUBTOTAL(1,B24:B35)</f>
        <v>#VALUE!</v>
      </c>
      <c r="C37" s="145">
        <f>SUBTOTAL(1,C24:C35)</f>
        <v>20</v>
      </c>
      <c r="D37" s="145">
        <f t="shared" ref="D37" si="99">SUBTOTAL(1,D24:D35)</f>
        <v>15.208333333333334</v>
      </c>
      <c r="E37" s="145">
        <f>SUBTOTAL(1,E24:E35)</f>
        <v>41.545454545454547</v>
      </c>
      <c r="F37" s="145">
        <f t="shared" ref="F37:AN37" si="100">SUBTOTAL(1,F24:F35)</f>
        <v>48.18181818181818</v>
      </c>
      <c r="G37" s="145">
        <f t="shared" si="100"/>
        <v>38.090909090909093</v>
      </c>
      <c r="H37" s="145">
        <f t="shared" si="100"/>
        <v>127.81818181818181</v>
      </c>
      <c r="I37" s="142">
        <f t="shared" si="100"/>
        <v>18254.20704545455</v>
      </c>
      <c r="J37" s="142">
        <f t="shared" si="100"/>
        <v>16915.998272727287</v>
      </c>
      <c r="K37" s="142">
        <f t="shared" si="100"/>
        <v>13291.141500000005</v>
      </c>
      <c r="L37" s="142">
        <f t="shared" si="100"/>
        <v>48461.346818181832</v>
      </c>
      <c r="M37" s="142">
        <f t="shared" si="100"/>
        <v>1426.6071636363636</v>
      </c>
      <c r="N37" s="142">
        <f t="shared" si="100"/>
        <v>884.38332000000037</v>
      </c>
      <c r="O37" s="142">
        <f t="shared" si="100"/>
        <v>672.66761818181806</v>
      </c>
      <c r="P37" s="142">
        <f t="shared" si="100"/>
        <v>2983.6581018181823</v>
      </c>
      <c r="Q37" s="142">
        <f t="shared" si="100"/>
        <v>17190.512580429364</v>
      </c>
      <c r="R37" s="142">
        <f t="shared" si="100"/>
        <v>15850.846669116181</v>
      </c>
      <c r="S37" s="142">
        <f t="shared" si="100"/>
        <v>14927.177838462825</v>
      </c>
      <c r="T37" s="142">
        <f t="shared" si="100"/>
        <v>47968.537088008365</v>
      </c>
      <c r="U37" s="145" t="e">
        <f t="shared" si="100"/>
        <v>#VALUE!</v>
      </c>
      <c r="V37" s="145" t="e">
        <f t="shared" si="100"/>
        <v>#VALUE!</v>
      </c>
      <c r="W37" s="145" t="e">
        <f t="shared" si="100"/>
        <v>#VALUE!</v>
      </c>
      <c r="X37" s="145" t="e">
        <f t="shared" si="100"/>
        <v>#VALUE!</v>
      </c>
      <c r="Y37" s="145" t="e">
        <f t="shared" si="100"/>
        <v>#VALUE!</v>
      </c>
      <c r="Z37" s="145" t="e">
        <f t="shared" si="100"/>
        <v>#VALUE!</v>
      </c>
      <c r="AA37" s="145" t="e">
        <f t="shared" si="100"/>
        <v>#VALUE!</v>
      </c>
      <c r="AB37" s="145" t="e">
        <f t="shared" si="100"/>
        <v>#VALUE!</v>
      </c>
      <c r="AC37" s="142" t="e">
        <f t="shared" si="100"/>
        <v>#VALUE!</v>
      </c>
      <c r="AD37" s="142" t="e">
        <f t="shared" si="100"/>
        <v>#VALUE!</v>
      </c>
      <c r="AE37" s="142" t="e">
        <f t="shared" si="100"/>
        <v>#VALUE!</v>
      </c>
      <c r="AF37" s="142" t="e">
        <f t="shared" si="100"/>
        <v>#VALUE!</v>
      </c>
      <c r="AG37" s="142" t="e">
        <f t="shared" si="100"/>
        <v>#VALUE!</v>
      </c>
      <c r="AH37" s="142" t="e">
        <f t="shared" si="100"/>
        <v>#VALUE!</v>
      </c>
      <c r="AI37" s="142" t="e">
        <f t="shared" si="100"/>
        <v>#VALUE!</v>
      </c>
      <c r="AJ37" s="142" t="e">
        <f t="shared" si="100"/>
        <v>#VALUE!</v>
      </c>
      <c r="AK37" s="142" t="e">
        <f t="shared" si="100"/>
        <v>#DIV/0!</v>
      </c>
      <c r="AL37" s="142" t="e">
        <f t="shared" si="100"/>
        <v>#DIV/0!</v>
      </c>
      <c r="AM37" s="142" t="e">
        <f t="shared" si="100"/>
        <v>#DIV/0!</v>
      </c>
      <c r="AN37" s="142">
        <f t="shared" si="100"/>
        <v>34457.777500000004</v>
      </c>
    </row>
    <row r="38" spans="1:40" x14ac:dyDescent="0.25">
      <c r="A38" s="136">
        <v>45292</v>
      </c>
      <c r="B38" s="168">
        <v>22</v>
      </c>
      <c r="C38" s="101">
        <v>22</v>
      </c>
      <c r="D38" s="101">
        <v>15.5</v>
      </c>
      <c r="E38" s="101"/>
      <c r="F38" s="101"/>
      <c r="G38" s="101"/>
      <c r="H38" s="101">
        <f t="shared" ref="H38:H49" si="101">SUM(E38:G38)</f>
        <v>0</v>
      </c>
      <c r="I38" s="137"/>
      <c r="J38" s="137"/>
      <c r="K38" s="137"/>
      <c r="L38" s="137">
        <f t="shared" ref="L38:L49" si="102">SUM(I38:K38)</f>
        <v>0</v>
      </c>
      <c r="M38" s="137"/>
      <c r="N38" s="137"/>
      <c r="O38" s="137"/>
      <c r="P38" s="137">
        <f t="shared" ref="P38:P49" si="103">SUM(M38:O38)</f>
        <v>0</v>
      </c>
      <c r="Q38" s="137"/>
      <c r="R38" s="137"/>
      <c r="S38" s="137"/>
      <c r="T38" s="137">
        <f t="shared" ref="T38:T49" si="104">SUM(Q38:S38)</f>
        <v>0</v>
      </c>
      <c r="U38" s="101"/>
      <c r="V38" s="101"/>
      <c r="W38" s="101"/>
      <c r="X38" s="101"/>
      <c r="Y38" s="101"/>
      <c r="Z38" s="101"/>
      <c r="AA38" s="101"/>
      <c r="AB38" s="101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>
        <f>555.13+32778.71+309.94+103.28+58.51+206.56+330.5+116.19+103.28</f>
        <v>34562.1</v>
      </c>
    </row>
    <row r="39" spans="1:40" x14ac:dyDescent="0.25">
      <c r="A39" s="136">
        <v>45323</v>
      </c>
      <c r="B39" s="168">
        <v>18</v>
      </c>
      <c r="C39" s="101">
        <v>18</v>
      </c>
      <c r="D39" s="101">
        <v>14.5</v>
      </c>
      <c r="E39" s="101"/>
      <c r="F39" s="101"/>
      <c r="G39" s="101"/>
      <c r="H39" s="101">
        <f t="shared" si="101"/>
        <v>0</v>
      </c>
      <c r="I39" s="137"/>
      <c r="J39" s="137"/>
      <c r="K39" s="137"/>
      <c r="L39" s="137">
        <f t="shared" si="102"/>
        <v>0</v>
      </c>
      <c r="M39" s="137"/>
      <c r="N39" s="137"/>
      <c r="O39" s="137"/>
      <c r="P39" s="137">
        <f t="shared" si="103"/>
        <v>0</v>
      </c>
      <c r="Q39" s="137"/>
      <c r="R39" s="137"/>
      <c r="S39" s="137"/>
      <c r="T39" s="137">
        <f t="shared" si="104"/>
        <v>0</v>
      </c>
      <c r="U39" s="101"/>
      <c r="V39" s="101"/>
      <c r="W39" s="101"/>
      <c r="X39" s="101"/>
      <c r="Y39" s="101"/>
      <c r="Z39" s="101"/>
      <c r="AA39" s="101"/>
      <c r="AB39" s="101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>
        <f>438.94+35011.29+103.28+174.29+330.5+351.15</f>
        <v>36409.450000000004</v>
      </c>
    </row>
    <row r="40" spans="1:40" x14ac:dyDescent="0.25">
      <c r="A40" s="136">
        <v>45352</v>
      </c>
      <c r="B40" s="168">
        <v>18</v>
      </c>
      <c r="C40" s="101">
        <v>18</v>
      </c>
      <c r="D40" s="101">
        <v>15.5</v>
      </c>
      <c r="E40" s="101"/>
      <c r="F40" s="101"/>
      <c r="G40" s="101"/>
      <c r="H40" s="101">
        <f t="shared" si="101"/>
        <v>0</v>
      </c>
      <c r="I40" s="137"/>
      <c r="J40" s="137"/>
      <c r="K40" s="137"/>
      <c r="L40" s="137">
        <f t="shared" si="102"/>
        <v>0</v>
      </c>
      <c r="M40" s="137"/>
      <c r="N40" s="137"/>
      <c r="O40" s="137"/>
      <c r="P40" s="137">
        <f t="shared" si="103"/>
        <v>0</v>
      </c>
      <c r="Q40" s="137"/>
      <c r="R40" s="137"/>
      <c r="S40" s="137"/>
      <c r="T40" s="137">
        <f t="shared" si="104"/>
        <v>0</v>
      </c>
      <c r="U40" s="101"/>
      <c r="V40" s="101"/>
      <c r="W40" s="101"/>
      <c r="X40" s="101"/>
      <c r="Y40" s="101"/>
      <c r="Z40" s="101"/>
      <c r="AA40" s="101"/>
      <c r="AB40" s="101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>
        <f>29176.42+43.89+132.97</f>
        <v>29353.279999999999</v>
      </c>
    </row>
    <row r="41" spans="1:40" x14ac:dyDescent="0.25">
      <c r="A41" s="136">
        <v>45383</v>
      </c>
      <c r="B41" s="168">
        <v>22</v>
      </c>
      <c r="C41" s="101">
        <v>22</v>
      </c>
      <c r="D41" s="101">
        <v>15</v>
      </c>
      <c r="E41" s="101"/>
      <c r="F41" s="101"/>
      <c r="G41" s="101"/>
      <c r="H41" s="101">
        <f t="shared" si="101"/>
        <v>0</v>
      </c>
      <c r="I41" s="137"/>
      <c r="J41" s="137"/>
      <c r="K41" s="137"/>
      <c r="L41" s="137">
        <f t="shared" si="102"/>
        <v>0</v>
      </c>
      <c r="M41" s="137"/>
      <c r="N41" s="137"/>
      <c r="O41" s="137"/>
      <c r="P41" s="137">
        <f t="shared" si="103"/>
        <v>0</v>
      </c>
      <c r="Q41" s="137"/>
      <c r="R41" s="137"/>
      <c r="S41" s="137"/>
      <c r="T41" s="137">
        <f t="shared" si="104"/>
        <v>0</v>
      </c>
      <c r="U41" s="101"/>
      <c r="V41" s="101"/>
      <c r="W41" s="101"/>
      <c r="X41" s="101"/>
      <c r="Y41" s="101"/>
      <c r="Z41" s="101"/>
      <c r="AA41" s="101"/>
      <c r="AB41" s="101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>
        <f>142.01+36334.05+142.01+330.5+41.31+123.94+247.87+144.59</f>
        <v>37506.280000000006</v>
      </c>
    </row>
    <row r="42" spans="1:40" x14ac:dyDescent="0.25">
      <c r="A42" s="136">
        <v>45413</v>
      </c>
      <c r="B42" s="168">
        <v>19</v>
      </c>
      <c r="C42" s="101">
        <v>19</v>
      </c>
      <c r="D42" s="101">
        <v>15.5</v>
      </c>
      <c r="E42" s="101"/>
      <c r="F42" s="101"/>
      <c r="G42" s="101"/>
      <c r="H42" s="101">
        <f t="shared" si="101"/>
        <v>0</v>
      </c>
      <c r="I42" s="137"/>
      <c r="J42" s="137"/>
      <c r="K42" s="137"/>
      <c r="L42" s="137">
        <f t="shared" si="102"/>
        <v>0</v>
      </c>
      <c r="M42" s="137"/>
      <c r="N42" s="137"/>
      <c r="O42" s="137"/>
      <c r="P42" s="137">
        <f t="shared" si="103"/>
        <v>0</v>
      </c>
      <c r="Q42" s="137"/>
      <c r="R42" s="137"/>
      <c r="S42" s="137"/>
      <c r="T42" s="137">
        <f t="shared" si="104"/>
        <v>0</v>
      </c>
      <c r="U42" s="101"/>
      <c r="V42" s="101"/>
      <c r="W42" s="101"/>
      <c r="X42" s="101"/>
      <c r="Y42" s="101"/>
      <c r="Z42" s="101"/>
      <c r="AA42" s="101"/>
      <c r="AB42" s="101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>
        <f>555.13+32778.71+309.94+103.28+58.51+206.56+330.5+116.19+103.28</f>
        <v>34562.1</v>
      </c>
    </row>
    <row r="43" spans="1:40" x14ac:dyDescent="0.25">
      <c r="A43" s="136">
        <v>45444</v>
      </c>
      <c r="B43" s="168">
        <v>20</v>
      </c>
      <c r="C43" s="101">
        <v>20</v>
      </c>
      <c r="D43" s="101">
        <v>15</v>
      </c>
      <c r="E43" s="101"/>
      <c r="F43" s="101"/>
      <c r="G43" s="101"/>
      <c r="H43" s="101">
        <f t="shared" si="101"/>
        <v>0</v>
      </c>
      <c r="I43" s="137"/>
      <c r="J43" s="137"/>
      <c r="K43" s="137"/>
      <c r="L43" s="137">
        <f t="shared" si="102"/>
        <v>0</v>
      </c>
      <c r="M43" s="137"/>
      <c r="N43" s="137"/>
      <c r="O43" s="137"/>
      <c r="P43" s="137">
        <f t="shared" si="103"/>
        <v>0</v>
      </c>
      <c r="Q43" s="137"/>
      <c r="R43" s="137"/>
      <c r="S43" s="137"/>
      <c r="T43" s="137">
        <f t="shared" si="104"/>
        <v>0</v>
      </c>
      <c r="U43" s="101"/>
      <c r="V43" s="101"/>
      <c r="W43" s="101"/>
      <c r="X43" s="101"/>
      <c r="Y43" s="101"/>
      <c r="Z43" s="101"/>
      <c r="AA43" s="101"/>
      <c r="AB43" s="101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>
        <f>438.94+35011.29+103.28+174.29+330.5+351.15</f>
        <v>36409.450000000004</v>
      </c>
    </row>
    <row r="44" spans="1:40" x14ac:dyDescent="0.25">
      <c r="A44" s="136">
        <v>45474</v>
      </c>
      <c r="B44" s="168">
        <v>23</v>
      </c>
      <c r="C44" s="101">
        <v>23</v>
      </c>
      <c r="D44" s="101">
        <v>15.5</v>
      </c>
      <c r="E44" s="101"/>
      <c r="F44" s="101"/>
      <c r="G44" s="101"/>
      <c r="H44" s="101">
        <f t="shared" si="101"/>
        <v>0</v>
      </c>
      <c r="I44" s="137"/>
      <c r="J44" s="137"/>
      <c r="K44" s="137"/>
      <c r="L44" s="137">
        <f t="shared" si="102"/>
        <v>0</v>
      </c>
      <c r="M44" s="137"/>
      <c r="N44" s="137"/>
      <c r="O44" s="137"/>
      <c r="P44" s="137">
        <f t="shared" si="103"/>
        <v>0</v>
      </c>
      <c r="Q44" s="137"/>
      <c r="R44" s="137"/>
      <c r="S44" s="137"/>
      <c r="T44" s="137">
        <f t="shared" si="104"/>
        <v>0</v>
      </c>
      <c r="U44" s="101"/>
      <c r="V44" s="101"/>
      <c r="W44" s="101"/>
      <c r="X44" s="101"/>
      <c r="Y44" s="101"/>
      <c r="Z44" s="101"/>
      <c r="AA44" s="101"/>
      <c r="AB44" s="101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>
        <f>29176.42+43.89+132.97</f>
        <v>29353.279999999999</v>
      </c>
    </row>
    <row r="45" spans="1:40" x14ac:dyDescent="0.25">
      <c r="A45" s="136">
        <v>45505</v>
      </c>
      <c r="B45" s="168">
        <v>20</v>
      </c>
      <c r="C45" s="101">
        <v>20</v>
      </c>
      <c r="D45" s="101">
        <v>15.5</v>
      </c>
      <c r="E45" s="101"/>
      <c r="F45" s="101"/>
      <c r="G45" s="101"/>
      <c r="H45" s="101">
        <f t="shared" si="101"/>
        <v>0</v>
      </c>
      <c r="I45" s="137"/>
      <c r="J45" s="137"/>
      <c r="K45" s="137"/>
      <c r="L45" s="137">
        <f t="shared" si="102"/>
        <v>0</v>
      </c>
      <c r="M45" s="137"/>
      <c r="N45" s="137"/>
      <c r="O45" s="137"/>
      <c r="P45" s="137">
        <f t="shared" si="103"/>
        <v>0</v>
      </c>
      <c r="Q45" s="137"/>
      <c r="R45" s="137"/>
      <c r="S45" s="137"/>
      <c r="T45" s="137">
        <f t="shared" si="104"/>
        <v>0</v>
      </c>
      <c r="U45" s="101"/>
      <c r="V45" s="101"/>
      <c r="W45" s="101"/>
      <c r="X45" s="101"/>
      <c r="Y45" s="101"/>
      <c r="Z45" s="101"/>
      <c r="AA45" s="101"/>
      <c r="AB45" s="101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>
        <f>142.01+36334.05+142.01+330.5+41.31+123.94+247.87+144.59</f>
        <v>37506.280000000006</v>
      </c>
    </row>
    <row r="46" spans="1:40" x14ac:dyDescent="0.25">
      <c r="A46" s="136">
        <v>45536</v>
      </c>
      <c r="B46" s="168">
        <v>21</v>
      </c>
      <c r="C46" s="101">
        <v>21</v>
      </c>
      <c r="D46" s="101">
        <v>15</v>
      </c>
      <c r="E46" s="101"/>
      <c r="F46" s="101"/>
      <c r="G46" s="101"/>
      <c r="H46" s="101">
        <f t="shared" si="101"/>
        <v>0</v>
      </c>
      <c r="I46" s="137"/>
      <c r="J46" s="137"/>
      <c r="K46" s="137"/>
      <c r="L46" s="137">
        <f t="shared" si="102"/>
        <v>0</v>
      </c>
      <c r="M46" s="137"/>
      <c r="N46" s="137"/>
      <c r="O46" s="137"/>
      <c r="P46" s="137">
        <f t="shared" si="103"/>
        <v>0</v>
      </c>
      <c r="Q46" s="137"/>
      <c r="R46" s="137"/>
      <c r="S46" s="137"/>
      <c r="T46" s="137">
        <f t="shared" si="104"/>
        <v>0</v>
      </c>
      <c r="U46" s="101"/>
      <c r="V46" s="101"/>
      <c r="W46" s="101"/>
      <c r="X46" s="101"/>
      <c r="Y46" s="101"/>
      <c r="Z46" s="101"/>
      <c r="AA46" s="101"/>
      <c r="AB46" s="101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>
        <f>555.13+32778.71+309.94+103.28+58.51+206.56+330.5+116.19+103.28</f>
        <v>34562.1</v>
      </c>
    </row>
    <row r="47" spans="1:40" x14ac:dyDescent="0.25">
      <c r="A47" s="136">
        <v>45566</v>
      </c>
      <c r="B47" s="168">
        <v>22</v>
      </c>
      <c r="C47" s="101">
        <v>22</v>
      </c>
      <c r="D47" s="101">
        <v>15.5</v>
      </c>
      <c r="E47" s="101"/>
      <c r="F47" s="101"/>
      <c r="G47" s="101"/>
      <c r="H47" s="101">
        <f t="shared" si="101"/>
        <v>0</v>
      </c>
      <c r="I47" s="137"/>
      <c r="J47" s="137"/>
      <c r="K47" s="137"/>
      <c r="L47" s="137">
        <f t="shared" si="102"/>
        <v>0</v>
      </c>
      <c r="M47" s="137"/>
      <c r="N47" s="137"/>
      <c r="O47" s="137"/>
      <c r="P47" s="137">
        <f t="shared" si="103"/>
        <v>0</v>
      </c>
      <c r="Q47" s="137"/>
      <c r="R47" s="137"/>
      <c r="S47" s="137"/>
      <c r="T47" s="137">
        <f t="shared" si="104"/>
        <v>0</v>
      </c>
      <c r="U47" s="101"/>
      <c r="V47" s="101"/>
      <c r="W47" s="101"/>
      <c r="X47" s="101"/>
      <c r="Y47" s="101"/>
      <c r="Z47" s="101"/>
      <c r="AA47" s="101"/>
      <c r="AB47" s="101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>
        <f>438.94+35011.29+103.28+174.29+330.5+351.15</f>
        <v>36409.450000000004</v>
      </c>
    </row>
    <row r="48" spans="1:40" x14ac:dyDescent="0.25">
      <c r="A48" s="136">
        <v>45597</v>
      </c>
      <c r="B48" s="168">
        <v>19</v>
      </c>
      <c r="C48" s="101">
        <v>19</v>
      </c>
      <c r="D48" s="101">
        <v>15</v>
      </c>
      <c r="E48" s="101"/>
      <c r="F48" s="101"/>
      <c r="G48" s="101"/>
      <c r="H48" s="101">
        <f t="shared" si="101"/>
        <v>0</v>
      </c>
      <c r="I48" s="137"/>
      <c r="J48" s="137"/>
      <c r="K48" s="137"/>
      <c r="L48" s="137">
        <f t="shared" si="102"/>
        <v>0</v>
      </c>
      <c r="M48" s="137"/>
      <c r="N48" s="137"/>
      <c r="O48" s="137"/>
      <c r="P48" s="137">
        <f t="shared" si="103"/>
        <v>0</v>
      </c>
      <c r="Q48" s="137"/>
      <c r="R48" s="137"/>
      <c r="S48" s="137"/>
      <c r="T48" s="137">
        <f t="shared" si="104"/>
        <v>0</v>
      </c>
      <c r="U48" s="101"/>
      <c r="V48" s="101"/>
      <c r="W48" s="101"/>
      <c r="X48" s="101"/>
      <c r="Y48" s="101"/>
      <c r="Z48" s="101"/>
      <c r="AA48" s="101"/>
      <c r="AB48" s="101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>
        <f>29176.42+43.89+132.97</f>
        <v>29353.279999999999</v>
      </c>
    </row>
    <row r="49" spans="1:40" x14ac:dyDescent="0.25">
      <c r="A49" s="136">
        <v>45627</v>
      </c>
      <c r="B49" s="168">
        <v>17</v>
      </c>
      <c r="C49" s="101">
        <v>17</v>
      </c>
      <c r="D49" s="101">
        <v>15.5</v>
      </c>
      <c r="E49" s="101"/>
      <c r="F49" s="101"/>
      <c r="G49" s="101"/>
      <c r="H49" s="101">
        <f t="shared" si="101"/>
        <v>0</v>
      </c>
      <c r="I49" s="137"/>
      <c r="J49" s="137"/>
      <c r="K49" s="137"/>
      <c r="L49" s="137">
        <f t="shared" si="102"/>
        <v>0</v>
      </c>
      <c r="M49" s="137"/>
      <c r="N49" s="137"/>
      <c r="O49" s="137"/>
      <c r="P49" s="137">
        <f t="shared" si="103"/>
        <v>0</v>
      </c>
      <c r="Q49" s="137"/>
      <c r="R49" s="137"/>
      <c r="S49" s="137"/>
      <c r="T49" s="137">
        <f t="shared" si="104"/>
        <v>0</v>
      </c>
      <c r="U49" s="101"/>
      <c r="V49" s="101"/>
      <c r="W49" s="101"/>
      <c r="X49" s="101"/>
      <c r="Y49" s="101"/>
      <c r="Z49" s="101"/>
      <c r="AA49" s="101"/>
      <c r="AB49" s="101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>
        <f>142.01+36334.05+142.01+330.5+41.31+123.94+247.87+144.59</f>
        <v>37506.280000000006</v>
      </c>
    </row>
    <row r="50" spans="1:40" x14ac:dyDescent="0.25">
      <c r="A50" s="140" t="s">
        <v>2882</v>
      </c>
      <c r="B50" s="169">
        <f>SUBTOTAL(9,B38:B49)</f>
        <v>241</v>
      </c>
      <c r="C50" s="145">
        <f t="shared" ref="C50:D50" si="105">SUBTOTAL(9,C38:C49)</f>
        <v>241</v>
      </c>
      <c r="D50" s="145">
        <f t="shared" si="105"/>
        <v>183</v>
      </c>
      <c r="E50" s="145">
        <f>SUBTOTAL(9,E38:E49)</f>
        <v>0</v>
      </c>
      <c r="F50" s="145">
        <f t="shared" ref="F50:AN50" si="106">SUBTOTAL(9,F38:F49)</f>
        <v>0</v>
      </c>
      <c r="G50" s="145">
        <f t="shared" si="106"/>
        <v>0</v>
      </c>
      <c r="H50" s="145">
        <f t="shared" si="106"/>
        <v>0</v>
      </c>
      <c r="I50" s="142">
        <f t="shared" si="106"/>
        <v>0</v>
      </c>
      <c r="J50" s="142">
        <f t="shared" si="106"/>
        <v>0</v>
      </c>
      <c r="K50" s="142">
        <f t="shared" si="106"/>
        <v>0</v>
      </c>
      <c r="L50" s="142">
        <f t="shared" si="106"/>
        <v>0</v>
      </c>
      <c r="M50" s="142">
        <f t="shared" si="106"/>
        <v>0</v>
      </c>
      <c r="N50" s="142">
        <f t="shared" si="106"/>
        <v>0</v>
      </c>
      <c r="O50" s="142">
        <f t="shared" si="106"/>
        <v>0</v>
      </c>
      <c r="P50" s="142">
        <f t="shared" si="106"/>
        <v>0</v>
      </c>
      <c r="Q50" s="142">
        <f t="shared" si="106"/>
        <v>0</v>
      </c>
      <c r="R50" s="142">
        <f t="shared" si="106"/>
        <v>0</v>
      </c>
      <c r="S50" s="142">
        <f t="shared" si="106"/>
        <v>0</v>
      </c>
      <c r="T50" s="142">
        <f t="shared" si="106"/>
        <v>0</v>
      </c>
      <c r="U50" s="145">
        <f t="shared" si="106"/>
        <v>0</v>
      </c>
      <c r="V50" s="145">
        <f t="shared" si="106"/>
        <v>0</v>
      </c>
      <c r="W50" s="145">
        <f t="shared" si="106"/>
        <v>0</v>
      </c>
      <c r="X50" s="145">
        <f t="shared" si="106"/>
        <v>0</v>
      </c>
      <c r="Y50" s="145">
        <f t="shared" si="106"/>
        <v>0</v>
      </c>
      <c r="Z50" s="145">
        <f t="shared" si="106"/>
        <v>0</v>
      </c>
      <c r="AA50" s="145">
        <f t="shared" si="106"/>
        <v>0</v>
      </c>
      <c r="AB50" s="145">
        <f t="shared" si="106"/>
        <v>0</v>
      </c>
      <c r="AC50" s="142">
        <f t="shared" si="106"/>
        <v>0</v>
      </c>
      <c r="AD50" s="142">
        <f t="shared" si="106"/>
        <v>0</v>
      </c>
      <c r="AE50" s="142">
        <f t="shared" si="106"/>
        <v>0</v>
      </c>
      <c r="AF50" s="142">
        <f t="shared" si="106"/>
        <v>0</v>
      </c>
      <c r="AG50" s="142">
        <f t="shared" si="106"/>
        <v>0</v>
      </c>
      <c r="AH50" s="142">
        <f t="shared" si="106"/>
        <v>0</v>
      </c>
      <c r="AI50" s="142">
        <f t="shared" si="106"/>
        <v>0</v>
      </c>
      <c r="AJ50" s="142">
        <f t="shared" si="106"/>
        <v>0</v>
      </c>
      <c r="AK50" s="142">
        <f t="shared" si="106"/>
        <v>0</v>
      </c>
      <c r="AL50" s="142">
        <f t="shared" si="106"/>
        <v>0</v>
      </c>
      <c r="AM50" s="142">
        <f t="shared" si="106"/>
        <v>0</v>
      </c>
      <c r="AN50" s="142">
        <f t="shared" si="106"/>
        <v>413493.33000000007</v>
      </c>
    </row>
    <row r="51" spans="1:40" x14ac:dyDescent="0.25">
      <c r="A51" s="140" t="s">
        <v>2883</v>
      </c>
      <c r="B51" s="169">
        <f>SUBTOTAL(1,B38:B49)</f>
        <v>20.083333333333332</v>
      </c>
      <c r="C51" s="145">
        <f t="shared" ref="C51:D51" si="107">SUBTOTAL(1,C38:C49)</f>
        <v>20.083333333333332</v>
      </c>
      <c r="D51" s="145">
        <f t="shared" si="107"/>
        <v>15.25</v>
      </c>
      <c r="E51" s="145" t="e">
        <f>SUBTOTAL(1,E38:E49)</f>
        <v>#DIV/0!</v>
      </c>
      <c r="F51" s="145" t="e">
        <f t="shared" ref="F51:AN51" si="108">SUBTOTAL(1,F38:F49)</f>
        <v>#DIV/0!</v>
      </c>
      <c r="G51" s="145" t="e">
        <f t="shared" si="108"/>
        <v>#DIV/0!</v>
      </c>
      <c r="H51" s="145">
        <f t="shared" si="108"/>
        <v>0</v>
      </c>
      <c r="I51" s="142" t="e">
        <f t="shared" si="108"/>
        <v>#DIV/0!</v>
      </c>
      <c r="J51" s="142" t="e">
        <f t="shared" si="108"/>
        <v>#DIV/0!</v>
      </c>
      <c r="K51" s="142" t="e">
        <f t="shared" si="108"/>
        <v>#DIV/0!</v>
      </c>
      <c r="L51" s="142">
        <f t="shared" si="108"/>
        <v>0</v>
      </c>
      <c r="M51" s="142" t="e">
        <f t="shared" si="108"/>
        <v>#DIV/0!</v>
      </c>
      <c r="N51" s="142" t="e">
        <f t="shared" si="108"/>
        <v>#DIV/0!</v>
      </c>
      <c r="O51" s="142" t="e">
        <f t="shared" si="108"/>
        <v>#DIV/0!</v>
      </c>
      <c r="P51" s="142">
        <f t="shared" si="108"/>
        <v>0</v>
      </c>
      <c r="Q51" s="142" t="e">
        <f t="shared" si="108"/>
        <v>#DIV/0!</v>
      </c>
      <c r="R51" s="142" t="e">
        <f t="shared" si="108"/>
        <v>#DIV/0!</v>
      </c>
      <c r="S51" s="142" t="e">
        <f t="shared" si="108"/>
        <v>#DIV/0!</v>
      </c>
      <c r="T51" s="142">
        <f t="shared" si="108"/>
        <v>0</v>
      </c>
      <c r="U51" s="145" t="e">
        <f t="shared" si="108"/>
        <v>#DIV/0!</v>
      </c>
      <c r="V51" s="145" t="e">
        <f t="shared" si="108"/>
        <v>#DIV/0!</v>
      </c>
      <c r="W51" s="145" t="e">
        <f t="shared" si="108"/>
        <v>#DIV/0!</v>
      </c>
      <c r="X51" s="145" t="e">
        <f t="shared" si="108"/>
        <v>#DIV/0!</v>
      </c>
      <c r="Y51" s="145" t="e">
        <f t="shared" si="108"/>
        <v>#DIV/0!</v>
      </c>
      <c r="Z51" s="145" t="e">
        <f t="shared" si="108"/>
        <v>#DIV/0!</v>
      </c>
      <c r="AA51" s="145" t="e">
        <f t="shared" si="108"/>
        <v>#DIV/0!</v>
      </c>
      <c r="AB51" s="145" t="e">
        <f t="shared" si="108"/>
        <v>#DIV/0!</v>
      </c>
      <c r="AC51" s="142" t="e">
        <f t="shared" si="108"/>
        <v>#DIV/0!</v>
      </c>
      <c r="AD51" s="142" t="e">
        <f t="shared" si="108"/>
        <v>#DIV/0!</v>
      </c>
      <c r="AE51" s="142" t="e">
        <f t="shared" si="108"/>
        <v>#DIV/0!</v>
      </c>
      <c r="AF51" s="142" t="e">
        <f t="shared" si="108"/>
        <v>#DIV/0!</v>
      </c>
      <c r="AG51" s="142" t="e">
        <f t="shared" si="108"/>
        <v>#DIV/0!</v>
      </c>
      <c r="AH51" s="142" t="e">
        <f t="shared" si="108"/>
        <v>#DIV/0!</v>
      </c>
      <c r="AI51" s="142" t="e">
        <f t="shared" si="108"/>
        <v>#DIV/0!</v>
      </c>
      <c r="AJ51" s="142" t="e">
        <f t="shared" si="108"/>
        <v>#DIV/0!</v>
      </c>
      <c r="AK51" s="142" t="e">
        <f t="shared" si="108"/>
        <v>#DIV/0!</v>
      </c>
      <c r="AL51" s="142" t="e">
        <f t="shared" si="108"/>
        <v>#DIV/0!</v>
      </c>
      <c r="AM51" s="142" t="e">
        <f t="shared" si="108"/>
        <v>#DIV/0!</v>
      </c>
      <c r="AN51" s="142">
        <f t="shared" si="108"/>
        <v>34457.777500000004</v>
      </c>
    </row>
    <row r="52" spans="1:40" x14ac:dyDescent="0.25">
      <c r="A52" s="140" t="s">
        <v>17</v>
      </c>
      <c r="B52" s="169" t="e">
        <f>SUBTOTAL(9,B4:B37)</f>
        <v>#VALUE!</v>
      </c>
      <c r="C52" s="145">
        <f>SUBTOTAL(9,C4:C37)</f>
        <v>556</v>
      </c>
      <c r="D52" s="145">
        <f>SUBTOTAL(9,D4:D37)</f>
        <v>426</v>
      </c>
      <c r="E52" s="145" t="e">
        <f>SUBTOTAL(9,E4:E37)</f>
        <v>#VALUE!</v>
      </c>
      <c r="F52" s="141" t="e">
        <f t="shared" ref="F52:AB52" si="109">SUBTOTAL(9,F4:F37)</f>
        <v>#VALUE!</v>
      </c>
      <c r="G52" s="141" t="e">
        <f t="shared" si="109"/>
        <v>#VALUE!</v>
      </c>
      <c r="H52" s="141" t="e">
        <f t="shared" si="109"/>
        <v>#VALUE!</v>
      </c>
      <c r="I52" s="142" t="e">
        <f t="shared" si="109"/>
        <v>#VALUE!</v>
      </c>
      <c r="J52" s="142" t="e">
        <f t="shared" si="109"/>
        <v>#VALUE!</v>
      </c>
      <c r="K52" s="142" t="e">
        <f t="shared" si="109"/>
        <v>#VALUE!</v>
      </c>
      <c r="L52" s="142" t="e">
        <f t="shared" si="109"/>
        <v>#VALUE!</v>
      </c>
      <c r="M52" s="142" t="e">
        <f t="shared" si="109"/>
        <v>#VALUE!</v>
      </c>
      <c r="N52" s="142" t="e">
        <f t="shared" si="109"/>
        <v>#VALUE!</v>
      </c>
      <c r="O52" s="142" t="e">
        <f t="shared" si="109"/>
        <v>#VALUE!</v>
      </c>
      <c r="P52" s="142" t="e">
        <f t="shared" si="109"/>
        <v>#VALUE!</v>
      </c>
      <c r="Q52" s="142" t="e">
        <f t="shared" si="109"/>
        <v>#VALUE!</v>
      </c>
      <c r="R52" s="142" t="e">
        <f t="shared" si="109"/>
        <v>#VALUE!</v>
      </c>
      <c r="S52" s="142" t="e">
        <f t="shared" si="109"/>
        <v>#VALUE!</v>
      </c>
      <c r="T52" s="142" t="e">
        <f t="shared" si="109"/>
        <v>#VALUE!</v>
      </c>
      <c r="U52" s="145" t="e">
        <f t="shared" si="109"/>
        <v>#VALUE!</v>
      </c>
      <c r="V52" s="145" t="e">
        <f t="shared" si="109"/>
        <v>#VALUE!</v>
      </c>
      <c r="W52" s="145" t="e">
        <f t="shared" si="109"/>
        <v>#VALUE!</v>
      </c>
      <c r="X52" s="145" t="e">
        <f t="shared" si="109"/>
        <v>#VALUE!</v>
      </c>
      <c r="Y52" s="145" t="e">
        <f t="shared" si="109"/>
        <v>#VALUE!</v>
      </c>
      <c r="Z52" s="145" t="e">
        <f t="shared" si="109"/>
        <v>#VALUE!</v>
      </c>
      <c r="AA52" s="145" t="e">
        <f t="shared" si="109"/>
        <v>#VALUE!</v>
      </c>
      <c r="AB52" s="145" t="e">
        <f t="shared" si="109"/>
        <v>#VALUE!</v>
      </c>
      <c r="AC52" s="142" t="e">
        <f t="shared" ref="AC52:AN52" si="110">SUBTOTAL(9,AC4:AC37)</f>
        <v>#VALUE!</v>
      </c>
      <c r="AD52" s="142" t="e">
        <f t="shared" si="110"/>
        <v>#VALUE!</v>
      </c>
      <c r="AE52" s="142" t="e">
        <f t="shared" si="110"/>
        <v>#VALUE!</v>
      </c>
      <c r="AF52" s="142" t="e">
        <f t="shared" si="110"/>
        <v>#VALUE!</v>
      </c>
      <c r="AG52" s="142" t="e">
        <f t="shared" si="110"/>
        <v>#VALUE!</v>
      </c>
      <c r="AH52" s="142" t="e">
        <f t="shared" si="110"/>
        <v>#VALUE!</v>
      </c>
      <c r="AI52" s="142" t="e">
        <f t="shared" si="110"/>
        <v>#VALUE!</v>
      </c>
      <c r="AJ52" s="142" t="e">
        <f t="shared" si="110"/>
        <v>#VALUE!</v>
      </c>
      <c r="AK52" s="142">
        <f t="shared" si="110"/>
        <v>0</v>
      </c>
      <c r="AL52" s="142">
        <f t="shared" si="110"/>
        <v>0</v>
      </c>
      <c r="AM52" s="142">
        <f t="shared" si="110"/>
        <v>0</v>
      </c>
      <c r="AN52" s="142">
        <f t="shared" si="110"/>
        <v>652897.62000000011</v>
      </c>
    </row>
    <row r="53" spans="1:40" x14ac:dyDescent="0.25">
      <c r="A53" s="140" t="s">
        <v>18</v>
      </c>
      <c r="B53" s="169" t="e">
        <f>SUBTOTAL(1,B4:B52)</f>
        <v>#VALUE!</v>
      </c>
      <c r="C53" s="145">
        <f>SUBTOTAL(1,C4:C52)</f>
        <v>19.925000000000001</v>
      </c>
      <c r="D53" s="145">
        <f>SUBTOTAL(1,D4:D52)</f>
        <v>15.225</v>
      </c>
      <c r="E53" s="145" t="e">
        <f>SUBTOTAL(1,E4:E52)</f>
        <v>#VALUE!</v>
      </c>
      <c r="F53" s="141" t="e">
        <f t="shared" ref="F53:AB53" si="111">SUBTOTAL(1,F4:F52)</f>
        <v>#VALUE!</v>
      </c>
      <c r="G53" s="141" t="e">
        <f t="shared" si="111"/>
        <v>#VALUE!</v>
      </c>
      <c r="H53" s="141" t="e">
        <f t="shared" si="111"/>
        <v>#VALUE!</v>
      </c>
      <c r="I53" s="142" t="e">
        <f t="shared" si="111"/>
        <v>#VALUE!</v>
      </c>
      <c r="J53" s="142" t="e">
        <f t="shared" si="111"/>
        <v>#VALUE!</v>
      </c>
      <c r="K53" s="142" t="e">
        <f t="shared" si="111"/>
        <v>#VALUE!</v>
      </c>
      <c r="L53" s="142" t="e">
        <f t="shared" si="111"/>
        <v>#VALUE!</v>
      </c>
      <c r="M53" s="142" t="e">
        <f t="shared" si="111"/>
        <v>#VALUE!</v>
      </c>
      <c r="N53" s="142" t="e">
        <f t="shared" si="111"/>
        <v>#VALUE!</v>
      </c>
      <c r="O53" s="142" t="e">
        <f t="shared" si="111"/>
        <v>#VALUE!</v>
      </c>
      <c r="P53" s="142" t="e">
        <f t="shared" si="111"/>
        <v>#VALUE!</v>
      </c>
      <c r="Q53" s="142" t="e">
        <f t="shared" si="111"/>
        <v>#VALUE!</v>
      </c>
      <c r="R53" s="142" t="e">
        <f t="shared" si="111"/>
        <v>#VALUE!</v>
      </c>
      <c r="S53" s="142" t="e">
        <f t="shared" si="111"/>
        <v>#VALUE!</v>
      </c>
      <c r="T53" s="142" t="e">
        <f t="shared" si="111"/>
        <v>#VALUE!</v>
      </c>
      <c r="U53" s="145" t="e">
        <f t="shared" si="111"/>
        <v>#VALUE!</v>
      </c>
      <c r="V53" s="145" t="e">
        <f t="shared" si="111"/>
        <v>#VALUE!</v>
      </c>
      <c r="W53" s="145" t="e">
        <f t="shared" si="111"/>
        <v>#VALUE!</v>
      </c>
      <c r="X53" s="145" t="e">
        <f t="shared" si="111"/>
        <v>#VALUE!</v>
      </c>
      <c r="Y53" s="145" t="e">
        <f t="shared" si="111"/>
        <v>#VALUE!</v>
      </c>
      <c r="Z53" s="145" t="e">
        <f t="shared" si="111"/>
        <v>#VALUE!</v>
      </c>
      <c r="AA53" s="145" t="e">
        <f t="shared" si="111"/>
        <v>#VALUE!</v>
      </c>
      <c r="AB53" s="145" t="e">
        <f t="shared" si="111"/>
        <v>#VALUE!</v>
      </c>
      <c r="AC53" s="142" t="e">
        <f t="shared" ref="AC53:AN53" si="112">SUBTOTAL(1,AC4:AC52)</f>
        <v>#VALUE!</v>
      </c>
      <c r="AD53" s="142" t="e">
        <f t="shared" si="112"/>
        <v>#VALUE!</v>
      </c>
      <c r="AE53" s="142" t="e">
        <f t="shared" si="112"/>
        <v>#VALUE!</v>
      </c>
      <c r="AF53" s="142" t="e">
        <f t="shared" si="112"/>
        <v>#VALUE!</v>
      </c>
      <c r="AG53" s="142" t="e">
        <f t="shared" si="112"/>
        <v>#VALUE!</v>
      </c>
      <c r="AH53" s="142" t="e">
        <f t="shared" si="112"/>
        <v>#VALUE!</v>
      </c>
      <c r="AI53" s="142" t="e">
        <f t="shared" si="112"/>
        <v>#VALUE!</v>
      </c>
      <c r="AJ53" s="142" t="e">
        <f t="shared" si="112"/>
        <v>#VALUE!</v>
      </c>
      <c r="AK53" s="142" t="e">
        <f t="shared" si="112"/>
        <v>#DIV/0!</v>
      </c>
      <c r="AL53" s="142" t="e">
        <f t="shared" si="112"/>
        <v>#DIV/0!</v>
      </c>
      <c r="AM53" s="142" t="e">
        <f t="shared" si="112"/>
        <v>#DIV/0!</v>
      </c>
      <c r="AN53" s="142">
        <f t="shared" si="112"/>
        <v>28062.919736842105</v>
      </c>
    </row>
  </sheetData>
  <autoFilter ref="A3:AP3" xr:uid="{D6EC6EA0-DB78-4B23-897B-73CE0AED5695}"/>
  <mergeCells count="20">
    <mergeCell ref="C2:D2"/>
    <mergeCell ref="C1:D1"/>
    <mergeCell ref="Q2:T2"/>
    <mergeCell ref="Q1:T1"/>
    <mergeCell ref="M1:P1"/>
    <mergeCell ref="I1:L1"/>
    <mergeCell ref="I2:L2"/>
    <mergeCell ref="E1:H1"/>
    <mergeCell ref="E2:H2"/>
    <mergeCell ref="M2:P2"/>
    <mergeCell ref="AK1:AN1"/>
    <mergeCell ref="AK2:AN2"/>
    <mergeCell ref="U2:X2"/>
    <mergeCell ref="AC2:AF2"/>
    <mergeCell ref="AC1:AF1"/>
    <mergeCell ref="AG1:AJ1"/>
    <mergeCell ref="AG2:AJ2"/>
    <mergeCell ref="Y2:AB2"/>
    <mergeCell ref="U1:X1"/>
    <mergeCell ref="Y1:AB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944A-5DE0-4404-8B3B-DA4C49FC10F7}">
  <dimension ref="A1:AQ53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6" sqref="D16"/>
    </sheetView>
  </sheetViews>
  <sheetFormatPr defaultRowHeight="15" x14ac:dyDescent="0.25"/>
  <cols>
    <col min="1" max="1" width="13.7109375" customWidth="1"/>
    <col min="2" max="2" width="30.28515625" style="163" customWidth="1"/>
    <col min="3" max="3" width="21.85546875" customWidth="1"/>
    <col min="4" max="5" width="22.140625" customWidth="1"/>
    <col min="6" max="6" width="15" customWidth="1"/>
    <col min="7" max="7" width="18.28515625" customWidth="1"/>
    <col min="8" max="8" width="17.5703125" customWidth="1"/>
    <col min="9" max="9" width="9.140625" customWidth="1"/>
    <col min="10" max="10" width="15.42578125" customWidth="1"/>
    <col min="11" max="11" width="16.5703125" customWidth="1"/>
    <col min="12" max="12" width="14.28515625" customWidth="1"/>
    <col min="13" max="13" width="22.85546875" customWidth="1"/>
    <col min="14" max="14" width="14.42578125" customWidth="1"/>
    <col min="15" max="15" width="16.5703125" customWidth="1"/>
    <col min="16" max="16" width="14.28515625" customWidth="1"/>
    <col min="17" max="17" width="18" customWidth="1"/>
    <col min="18" max="18" width="14.7109375" hidden="1" customWidth="1"/>
    <col min="19" max="19" width="16.5703125" hidden="1" customWidth="1"/>
    <col min="20" max="20" width="14.28515625" hidden="1" customWidth="1"/>
    <col min="21" max="21" width="16.85546875" hidden="1" customWidth="1"/>
    <col min="22" max="29" width="13" hidden="1" customWidth="1"/>
    <col min="30" max="37" width="15.5703125" customWidth="1"/>
    <col min="38" max="41" width="15.5703125" hidden="1" customWidth="1"/>
  </cols>
  <sheetData>
    <row r="1" spans="1:43" x14ac:dyDescent="0.25">
      <c r="B1" s="170" t="s">
        <v>2888</v>
      </c>
      <c r="C1" s="285" t="s">
        <v>189</v>
      </c>
      <c r="D1" s="285"/>
      <c r="E1" s="165" t="s">
        <v>2892</v>
      </c>
      <c r="F1" s="286" t="s">
        <v>97</v>
      </c>
      <c r="G1" s="287"/>
      <c r="H1" s="287"/>
      <c r="I1" s="288"/>
      <c r="J1" s="277" t="s">
        <v>188</v>
      </c>
      <c r="K1" s="278"/>
      <c r="L1" s="278"/>
      <c r="M1" s="279"/>
      <c r="N1" s="280" t="s">
        <v>186</v>
      </c>
      <c r="O1" s="281"/>
      <c r="P1" s="281"/>
      <c r="Q1" s="282"/>
      <c r="R1" s="272" t="s">
        <v>187</v>
      </c>
      <c r="S1" s="273"/>
      <c r="T1" s="273"/>
      <c r="U1" s="274"/>
      <c r="V1" s="277" t="s">
        <v>190</v>
      </c>
      <c r="W1" s="278"/>
      <c r="X1" s="278"/>
      <c r="Y1" s="279"/>
      <c r="Z1" s="280" t="s">
        <v>191</v>
      </c>
      <c r="AA1" s="281"/>
      <c r="AB1" s="281"/>
      <c r="AC1" s="282"/>
      <c r="AD1" s="277" t="s">
        <v>188</v>
      </c>
      <c r="AE1" s="278"/>
      <c r="AF1" s="278"/>
      <c r="AG1" s="279"/>
      <c r="AH1" s="280" t="s">
        <v>186</v>
      </c>
      <c r="AI1" s="281"/>
      <c r="AJ1" s="281"/>
      <c r="AK1" s="282"/>
      <c r="AL1" s="272" t="s">
        <v>187</v>
      </c>
      <c r="AM1" s="273"/>
      <c r="AN1" s="273"/>
      <c r="AO1" s="274"/>
    </row>
    <row r="2" spans="1:43" x14ac:dyDescent="0.25">
      <c r="B2" s="170" t="s">
        <v>184</v>
      </c>
      <c r="C2" s="284" t="s">
        <v>184</v>
      </c>
      <c r="D2" s="284"/>
      <c r="E2" s="171" t="s">
        <v>2893</v>
      </c>
      <c r="F2" s="289" t="s">
        <v>181</v>
      </c>
      <c r="G2" s="289"/>
      <c r="H2" s="289"/>
      <c r="I2" s="289"/>
      <c r="J2" s="276" t="s">
        <v>182</v>
      </c>
      <c r="K2" s="276"/>
      <c r="L2" s="276"/>
      <c r="M2" s="276"/>
      <c r="N2" s="283" t="s">
        <v>182</v>
      </c>
      <c r="O2" s="283"/>
      <c r="P2" s="283"/>
      <c r="Q2" s="283"/>
      <c r="R2" s="275" t="s">
        <v>182</v>
      </c>
      <c r="S2" s="275"/>
      <c r="T2" s="275"/>
      <c r="U2" s="275"/>
      <c r="V2" s="276" t="s">
        <v>183</v>
      </c>
      <c r="W2" s="276"/>
      <c r="X2" s="276"/>
      <c r="Y2" s="276"/>
      <c r="Z2" s="283" t="s">
        <v>183</v>
      </c>
      <c r="AA2" s="283"/>
      <c r="AB2" s="283"/>
      <c r="AC2" s="283"/>
      <c r="AD2" s="276" t="s">
        <v>192</v>
      </c>
      <c r="AE2" s="276"/>
      <c r="AF2" s="276"/>
      <c r="AG2" s="276"/>
      <c r="AH2" s="283" t="s">
        <v>192</v>
      </c>
      <c r="AI2" s="283"/>
      <c r="AJ2" s="283"/>
      <c r="AK2" s="283"/>
      <c r="AL2" s="275" t="s">
        <v>192</v>
      </c>
      <c r="AM2" s="275"/>
      <c r="AN2" s="275"/>
      <c r="AO2" s="275"/>
    </row>
    <row r="3" spans="1:43" x14ac:dyDescent="0.25">
      <c r="A3" s="135" t="s">
        <v>174</v>
      </c>
      <c r="B3" s="170" t="s">
        <v>2890</v>
      </c>
      <c r="C3" s="147" t="s">
        <v>2889</v>
      </c>
      <c r="D3" s="146" t="s">
        <v>2891</v>
      </c>
      <c r="E3" s="143" t="s">
        <v>2894</v>
      </c>
      <c r="F3" s="143" t="s">
        <v>172</v>
      </c>
      <c r="G3" s="143" t="s">
        <v>171</v>
      </c>
      <c r="H3" s="143" t="s">
        <v>170</v>
      </c>
      <c r="I3" s="143" t="s">
        <v>173</v>
      </c>
      <c r="J3" s="144" t="s">
        <v>172</v>
      </c>
      <c r="K3" s="144" t="s">
        <v>171</v>
      </c>
      <c r="L3" s="144" t="s">
        <v>170</v>
      </c>
      <c r="M3" s="144" t="s">
        <v>2895</v>
      </c>
      <c r="N3" s="138" t="s">
        <v>172</v>
      </c>
      <c r="O3" s="138" t="s">
        <v>171</v>
      </c>
      <c r="P3" s="138" t="s">
        <v>170</v>
      </c>
      <c r="Q3" s="138" t="s">
        <v>2895</v>
      </c>
      <c r="R3" s="139" t="s">
        <v>172</v>
      </c>
      <c r="S3" s="139" t="s">
        <v>171</v>
      </c>
      <c r="T3" s="139" t="s">
        <v>170</v>
      </c>
      <c r="U3" s="139" t="s">
        <v>173</v>
      </c>
      <c r="V3" s="144" t="s">
        <v>172</v>
      </c>
      <c r="W3" s="144" t="s">
        <v>171</v>
      </c>
      <c r="X3" s="144" t="s">
        <v>170</v>
      </c>
      <c r="Y3" s="144" t="s">
        <v>173</v>
      </c>
      <c r="Z3" s="138" t="s">
        <v>172</v>
      </c>
      <c r="AA3" s="138" t="s">
        <v>171</v>
      </c>
      <c r="AB3" s="138" t="s">
        <v>170</v>
      </c>
      <c r="AC3" s="138" t="s">
        <v>173</v>
      </c>
      <c r="AD3" s="144" t="s">
        <v>172</v>
      </c>
      <c r="AE3" s="144" t="s">
        <v>171</v>
      </c>
      <c r="AF3" s="144" t="s">
        <v>170</v>
      </c>
      <c r="AG3" s="144" t="s">
        <v>2896</v>
      </c>
      <c r="AH3" s="138" t="s">
        <v>172</v>
      </c>
      <c r="AI3" s="138" t="s">
        <v>171</v>
      </c>
      <c r="AJ3" s="138" t="s">
        <v>170</v>
      </c>
      <c r="AK3" s="138" t="s">
        <v>2896</v>
      </c>
      <c r="AL3" s="139" t="s">
        <v>172</v>
      </c>
      <c r="AM3" s="139" t="s">
        <v>171</v>
      </c>
      <c r="AN3" s="139" t="s">
        <v>170</v>
      </c>
      <c r="AO3" s="139" t="s">
        <v>173</v>
      </c>
    </row>
    <row r="4" spans="1:43" x14ac:dyDescent="0.25">
      <c r="A4" s="164">
        <v>44440</v>
      </c>
      <c r="B4" s="168">
        <v>19.692307692307693</v>
      </c>
      <c r="C4" s="101">
        <v>20</v>
      </c>
      <c r="D4" s="101">
        <v>15</v>
      </c>
      <c r="E4" s="101">
        <v>20</v>
      </c>
      <c r="F4" s="101">
        <v>30</v>
      </c>
      <c r="G4" s="101">
        <v>40</v>
      </c>
      <c r="H4" s="101">
        <v>36</v>
      </c>
      <c r="I4" s="101">
        <f>SUM(F4:H4)</f>
        <v>106</v>
      </c>
      <c r="J4" s="137">
        <v>11000.807999999995</v>
      </c>
      <c r="K4" s="137">
        <v>11678.94</v>
      </c>
      <c r="L4" s="137">
        <v>10511.046</v>
      </c>
      <c r="M4" s="137">
        <f t="shared" ref="M4:M7" si="0">SUM(J4:L4)</f>
        <v>33190.793999999994</v>
      </c>
      <c r="N4" s="137">
        <v>658.01520000000005</v>
      </c>
      <c r="O4" s="137">
        <v>1356.8688000000002</v>
      </c>
      <c r="P4" s="137">
        <v>428.79600000000005</v>
      </c>
      <c r="Q4" s="137">
        <f t="shared" ref="Q4:Q7" si="1">SUM(N4:P4)</f>
        <v>2443.6800000000003</v>
      </c>
      <c r="R4" s="137">
        <v>10620.366545454546</v>
      </c>
      <c r="S4" s="137">
        <v>10974.378763636361</v>
      </c>
      <c r="T4" s="137">
        <v>11825.391953216526</v>
      </c>
      <c r="U4" s="137">
        <f t="shared" ref="U4:U7" si="2">SUM(R4:T4)</f>
        <v>33420.137262307435</v>
      </c>
      <c r="V4" s="101">
        <v>34</v>
      </c>
      <c r="W4" s="101">
        <v>53</v>
      </c>
      <c r="X4" s="101">
        <v>52</v>
      </c>
      <c r="Y4" s="101">
        <f>SUM(V4:X4)</f>
        <v>139</v>
      </c>
      <c r="Z4" s="101">
        <v>6</v>
      </c>
      <c r="AA4" s="101">
        <v>14</v>
      </c>
      <c r="AB4" s="101">
        <v>5</v>
      </c>
      <c r="AC4" s="101">
        <f>SUM(Z4:AB4)</f>
        <v>25</v>
      </c>
      <c r="AD4" s="137">
        <v>10887.769999999997</v>
      </c>
      <c r="AE4" s="137">
        <v>11302.039999999997</v>
      </c>
      <c r="AF4" s="137">
        <v>10171.830000000002</v>
      </c>
      <c r="AG4" s="137">
        <f>SUM(AD4:AF4)</f>
        <v>32361.639999999996</v>
      </c>
      <c r="AH4" s="137">
        <v>636.24</v>
      </c>
      <c r="AI4" s="137">
        <v>994.78999999999974</v>
      </c>
      <c r="AJ4" s="137">
        <v>447.32000000000005</v>
      </c>
      <c r="AK4" s="137">
        <f>SUM(AH4:AJ4)</f>
        <v>2078.35</v>
      </c>
      <c r="AL4" s="137"/>
      <c r="AM4" s="137"/>
      <c r="AN4" s="137"/>
      <c r="AO4" s="137">
        <f>14156.92+68.08+66.26+165.9+58.62</f>
        <v>14515.78</v>
      </c>
    </row>
    <row r="5" spans="1:43" x14ac:dyDescent="0.25">
      <c r="A5" s="164">
        <v>44470</v>
      </c>
      <c r="B5" s="168">
        <v>17.920000000000002</v>
      </c>
      <c r="C5" s="101">
        <v>18</v>
      </c>
      <c r="D5" s="101">
        <v>15.5</v>
      </c>
      <c r="E5" s="101">
        <v>20</v>
      </c>
      <c r="F5" s="101">
        <v>31</v>
      </c>
      <c r="G5" s="101">
        <v>40</v>
      </c>
      <c r="H5" s="101">
        <v>36</v>
      </c>
      <c r="I5" s="101">
        <f t="shared" ref="I5:I7" si="3">SUM(F5:H5)</f>
        <v>107</v>
      </c>
      <c r="J5" s="137">
        <v>11377.547999999995</v>
      </c>
      <c r="K5" s="137">
        <v>11678.94</v>
      </c>
      <c r="L5" s="137">
        <v>10511.046</v>
      </c>
      <c r="M5" s="137">
        <f t="shared" si="0"/>
        <v>33567.534</v>
      </c>
      <c r="N5" s="137">
        <v>658.01520000000005</v>
      </c>
      <c r="O5" s="137">
        <v>1107.2304000000001</v>
      </c>
      <c r="P5" s="137">
        <v>428.79600000000005</v>
      </c>
      <c r="Q5" s="137">
        <f t="shared" si="1"/>
        <v>2194.0416000000005</v>
      </c>
      <c r="R5" s="137">
        <v>10974.378763636365</v>
      </c>
      <c r="S5" s="137">
        <v>10974.378763636361</v>
      </c>
      <c r="T5" s="137">
        <v>11825.391953216526</v>
      </c>
      <c r="U5" s="137">
        <f t="shared" si="2"/>
        <v>33774.14948048925</v>
      </c>
      <c r="V5" s="101">
        <v>36</v>
      </c>
      <c r="W5" s="101">
        <v>49</v>
      </c>
      <c r="X5" s="101">
        <v>48</v>
      </c>
      <c r="Y5" s="101">
        <f t="shared" ref="Y5:Y7" si="4">SUM(V5:X5)</f>
        <v>133</v>
      </c>
      <c r="Z5" s="101">
        <v>5</v>
      </c>
      <c r="AA5" s="101">
        <v>10</v>
      </c>
      <c r="AB5" s="101">
        <v>7</v>
      </c>
      <c r="AC5" s="101">
        <f t="shared" ref="AC5:AC6" si="5">SUM(Z5:AB5)</f>
        <v>22</v>
      </c>
      <c r="AD5" s="137">
        <v>10228.569999999996</v>
      </c>
      <c r="AE5" s="137">
        <v>11697.659999999998</v>
      </c>
      <c r="AF5" s="137">
        <v>10493.010000000004</v>
      </c>
      <c r="AG5" s="137">
        <f t="shared" ref="AG5:AG6" si="6">SUM(AD5:AF5)</f>
        <v>32419.239999999998</v>
      </c>
      <c r="AH5" s="137">
        <v>325.69</v>
      </c>
      <c r="AI5" s="137">
        <v>681.54</v>
      </c>
      <c r="AJ5" s="137">
        <v>523.43000000000006</v>
      </c>
      <c r="AK5" s="137">
        <f t="shared" ref="AK5:AK6" si="7">SUM(AH5:AJ5)</f>
        <v>1530.66</v>
      </c>
      <c r="AL5" s="137"/>
      <c r="AM5" s="137"/>
      <c r="AN5" s="137"/>
      <c r="AO5" s="137">
        <f>13886.73+132.72+110.63</f>
        <v>14130.079999999998</v>
      </c>
    </row>
    <row r="6" spans="1:43" x14ac:dyDescent="0.25">
      <c r="A6" s="164">
        <v>44501</v>
      </c>
      <c r="B6" s="168">
        <v>19</v>
      </c>
      <c r="C6" s="101">
        <v>19</v>
      </c>
      <c r="D6" s="101">
        <v>15</v>
      </c>
      <c r="E6" s="101">
        <v>20</v>
      </c>
      <c r="F6" s="101">
        <v>31</v>
      </c>
      <c r="G6" s="101">
        <v>40</v>
      </c>
      <c r="H6" s="101">
        <v>36</v>
      </c>
      <c r="I6" s="101">
        <f t="shared" si="3"/>
        <v>107</v>
      </c>
      <c r="J6" s="137">
        <v>11678.939999999995</v>
      </c>
      <c r="K6" s="137">
        <v>11678.94</v>
      </c>
      <c r="L6" s="137">
        <v>10511.046</v>
      </c>
      <c r="M6" s="137">
        <f t="shared" si="0"/>
        <v>33868.925999999999</v>
      </c>
      <c r="N6" s="137">
        <v>784.01520000000005</v>
      </c>
      <c r="O6" s="137">
        <v>1204.8804000000002</v>
      </c>
      <c r="P6" s="137">
        <v>526.44600000000003</v>
      </c>
      <c r="Q6" s="137">
        <f t="shared" si="1"/>
        <v>2515.3416000000002</v>
      </c>
      <c r="R6" s="137">
        <v>10974.378763636365</v>
      </c>
      <c r="S6" s="137">
        <v>10974.378763636361</v>
      </c>
      <c r="T6" s="137">
        <v>11825.391953216526</v>
      </c>
      <c r="U6" s="137">
        <f t="shared" si="2"/>
        <v>33774.14948048925</v>
      </c>
      <c r="V6" s="101">
        <v>37</v>
      </c>
      <c r="W6" s="101">
        <v>56</v>
      </c>
      <c r="X6" s="101">
        <v>48</v>
      </c>
      <c r="Y6" s="101">
        <f t="shared" si="4"/>
        <v>141</v>
      </c>
      <c r="Z6" s="101">
        <v>7</v>
      </c>
      <c r="AA6" s="101">
        <v>14</v>
      </c>
      <c r="AB6" s="101">
        <v>7</v>
      </c>
      <c r="AC6" s="101">
        <f t="shared" si="5"/>
        <v>28</v>
      </c>
      <c r="AD6" s="137">
        <v>11094.929999999995</v>
      </c>
      <c r="AE6" s="137">
        <v>11302.050000000003</v>
      </c>
      <c r="AF6" s="137">
        <v>10171.83</v>
      </c>
      <c r="AG6" s="137">
        <f t="shared" si="6"/>
        <v>32568.809999999998</v>
      </c>
      <c r="AH6" s="137">
        <v>764.49999999999989</v>
      </c>
      <c r="AI6" s="137">
        <v>489.75000000000011</v>
      </c>
      <c r="AJ6" s="137">
        <v>591.42999999999995</v>
      </c>
      <c r="AK6" s="137">
        <f t="shared" si="7"/>
        <v>1845.6799999999998</v>
      </c>
      <c r="AL6" s="137"/>
      <c r="AM6" s="137"/>
      <c r="AN6" s="137"/>
      <c r="AO6" s="137">
        <f>10142.55+22270.86+70.8+123.9+99.65+176.96</f>
        <v>32884.720000000001</v>
      </c>
    </row>
    <row r="7" spans="1:43" x14ac:dyDescent="0.25">
      <c r="A7" s="164">
        <v>44531</v>
      </c>
      <c r="B7" s="168">
        <v>19.964285714285715</v>
      </c>
      <c r="C7" s="101">
        <v>20</v>
      </c>
      <c r="D7" s="101">
        <v>15.5</v>
      </c>
      <c r="E7" s="101">
        <v>20</v>
      </c>
      <c r="F7" s="101">
        <v>32</v>
      </c>
      <c r="G7" s="101">
        <v>40</v>
      </c>
      <c r="H7" s="101">
        <v>35</v>
      </c>
      <c r="I7" s="101">
        <f t="shared" si="3"/>
        <v>107</v>
      </c>
      <c r="J7" s="137">
        <v>12055.679999999995</v>
      </c>
      <c r="K7" s="137">
        <v>11678.94</v>
      </c>
      <c r="L7" s="137">
        <v>10219.0725</v>
      </c>
      <c r="M7" s="137">
        <f t="shared" si="0"/>
        <v>33953.692499999997</v>
      </c>
      <c r="N7" s="137">
        <v>784.01520000000005</v>
      </c>
      <c r="O7" s="137">
        <v>1204.8804000000002</v>
      </c>
      <c r="P7" s="137">
        <v>401.6268</v>
      </c>
      <c r="Q7" s="137">
        <f t="shared" si="1"/>
        <v>2390.5224000000003</v>
      </c>
      <c r="R7" s="137">
        <v>11328.390981818184</v>
      </c>
      <c r="S7" s="137">
        <v>10974.378763636361</v>
      </c>
      <c r="T7" s="137">
        <v>11825.391953216526</v>
      </c>
      <c r="U7" s="137">
        <f t="shared" si="2"/>
        <v>34128.161698671072</v>
      </c>
      <c r="V7" s="101">
        <v>37</v>
      </c>
      <c r="W7" s="101">
        <v>53</v>
      </c>
      <c r="X7" s="101">
        <v>53</v>
      </c>
      <c r="Y7" s="101">
        <f t="shared" si="4"/>
        <v>143</v>
      </c>
      <c r="Z7" s="101">
        <v>6</v>
      </c>
      <c r="AA7" s="101">
        <v>17</v>
      </c>
      <c r="AB7" s="101">
        <v>7</v>
      </c>
      <c r="AC7" s="101">
        <f>SUM(Z7:AB7)</f>
        <v>30</v>
      </c>
      <c r="AD7" s="137">
        <v>12036.842999999997</v>
      </c>
      <c r="AE7" s="137">
        <v>11697.777000000002</v>
      </c>
      <c r="AF7" s="137">
        <v>10492.209000000001</v>
      </c>
      <c r="AG7" s="137">
        <f>SUM(AD7:AF7)</f>
        <v>34226.828999999998</v>
      </c>
      <c r="AH7" s="137">
        <v>361.87344000000013</v>
      </c>
      <c r="AI7" s="137">
        <v>741.68704000000014</v>
      </c>
      <c r="AJ7" s="137">
        <v>573.15804000000003</v>
      </c>
      <c r="AK7" s="137">
        <f>SUM(AH7:AJ7)</f>
        <v>1676.7185200000004</v>
      </c>
      <c r="AL7" s="137"/>
      <c r="AM7" s="137"/>
      <c r="AN7" s="137"/>
      <c r="AO7" s="137">
        <f>13667.61+1663.84+263.81+132.72+77.42+263.81</f>
        <v>16069.21</v>
      </c>
    </row>
    <row r="8" spans="1:43" x14ac:dyDescent="0.25">
      <c r="A8" s="140" t="s">
        <v>175</v>
      </c>
      <c r="B8" s="169">
        <f t="shared" ref="B8" si="8">SUBTOTAL(9,B4:B7)</f>
        <v>76.576593406593418</v>
      </c>
      <c r="C8" s="145">
        <f t="shared" ref="C8:D8" si="9">SUBTOTAL(9,C4:C7)</f>
        <v>77</v>
      </c>
      <c r="D8" s="145">
        <f t="shared" si="9"/>
        <v>61</v>
      </c>
      <c r="E8" s="145">
        <f t="shared" ref="E8" si="10">SUBTOTAL(9,E4:E7)</f>
        <v>80</v>
      </c>
      <c r="F8" s="145">
        <f>SUBTOTAL(9,F4:F7)</f>
        <v>124</v>
      </c>
      <c r="G8" s="145">
        <f t="shared" ref="G8:U8" si="11">SUBTOTAL(9,G4:G7)</f>
        <v>160</v>
      </c>
      <c r="H8" s="145">
        <f t="shared" si="11"/>
        <v>143</v>
      </c>
      <c r="I8" s="145">
        <f t="shared" si="11"/>
        <v>427</v>
      </c>
      <c r="J8" s="142">
        <f t="shared" si="11"/>
        <v>46112.975999999981</v>
      </c>
      <c r="K8" s="142">
        <f t="shared" si="11"/>
        <v>46715.76</v>
      </c>
      <c r="L8" s="142">
        <f t="shared" si="11"/>
        <v>41752.210500000001</v>
      </c>
      <c r="M8" s="142">
        <f t="shared" si="11"/>
        <v>134580.94649999999</v>
      </c>
      <c r="N8" s="142">
        <f t="shared" si="11"/>
        <v>2884.0608000000002</v>
      </c>
      <c r="O8" s="142">
        <f t="shared" si="11"/>
        <v>4873.8600000000006</v>
      </c>
      <c r="P8" s="142">
        <f t="shared" si="11"/>
        <v>1785.6648</v>
      </c>
      <c r="Q8" s="142">
        <f t="shared" si="11"/>
        <v>9543.5856000000003</v>
      </c>
      <c r="R8" s="142">
        <f t="shared" si="11"/>
        <v>43897.51505454546</v>
      </c>
      <c r="S8" s="142">
        <f t="shared" si="11"/>
        <v>43897.515054545445</v>
      </c>
      <c r="T8" s="142">
        <f t="shared" si="11"/>
        <v>47301.567812866102</v>
      </c>
      <c r="U8" s="142">
        <f t="shared" si="11"/>
        <v>135096.59792195703</v>
      </c>
      <c r="V8" s="145">
        <f>SUBTOTAL(9,V4:V7)</f>
        <v>144</v>
      </c>
      <c r="W8" s="145">
        <f t="shared" ref="W8:Y8" si="12">SUBTOTAL(9,W4:W7)</f>
        <v>211</v>
      </c>
      <c r="X8" s="145">
        <f t="shared" si="12"/>
        <v>201</v>
      </c>
      <c r="Y8" s="145">
        <f t="shared" si="12"/>
        <v>556</v>
      </c>
      <c r="Z8" s="145">
        <f>SUBTOTAL(9,Z4:Z7)</f>
        <v>24</v>
      </c>
      <c r="AA8" s="145">
        <f t="shared" ref="AA8:AC8" si="13">SUBTOTAL(9,AA4:AA7)</f>
        <v>55</v>
      </c>
      <c r="AB8" s="145">
        <f t="shared" si="13"/>
        <v>26</v>
      </c>
      <c r="AC8" s="145">
        <f t="shared" si="13"/>
        <v>105</v>
      </c>
      <c r="AD8" s="142">
        <f t="shared" ref="AD8:AK8" si="14">SUBTOTAL(9,AD4:AD7)</f>
        <v>44248.112999999983</v>
      </c>
      <c r="AE8" s="142">
        <f t="shared" si="14"/>
        <v>45999.527000000002</v>
      </c>
      <c r="AF8" s="142">
        <f t="shared" si="14"/>
        <v>41328.879000000008</v>
      </c>
      <c r="AG8" s="142">
        <f t="shared" si="14"/>
        <v>131576.51899999997</v>
      </c>
      <c r="AH8" s="142">
        <f t="shared" si="14"/>
        <v>2088.3034400000001</v>
      </c>
      <c r="AI8" s="142">
        <f t="shared" si="14"/>
        <v>2907.7670400000002</v>
      </c>
      <c r="AJ8" s="142">
        <f t="shared" si="14"/>
        <v>2135.3380400000001</v>
      </c>
      <c r="AK8" s="142">
        <f t="shared" si="14"/>
        <v>7131.4085200000009</v>
      </c>
      <c r="AL8" s="142">
        <f t="shared" ref="AL8:AO8" si="15">SUBTOTAL(9,AL4:AL7)</f>
        <v>0</v>
      </c>
      <c r="AM8" s="142">
        <f t="shared" si="15"/>
        <v>0</v>
      </c>
      <c r="AN8" s="142">
        <f t="shared" si="15"/>
        <v>0</v>
      </c>
      <c r="AO8" s="142">
        <f t="shared" si="15"/>
        <v>77599.790000000008</v>
      </c>
    </row>
    <row r="9" spans="1:43" x14ac:dyDescent="0.25">
      <c r="A9" s="140" t="s">
        <v>176</v>
      </c>
      <c r="B9" s="169">
        <f t="shared" ref="B9" si="16">SUBTOTAL(1,B4:B7)</f>
        <v>19.144148351648354</v>
      </c>
      <c r="C9" s="145">
        <f t="shared" ref="C9:D9" si="17">SUBTOTAL(1,C4:C7)</f>
        <v>19.25</v>
      </c>
      <c r="D9" s="145">
        <f t="shared" si="17"/>
        <v>15.25</v>
      </c>
      <c r="E9" s="145">
        <f t="shared" ref="E9" si="18">SUBTOTAL(1,E4:E7)</f>
        <v>20</v>
      </c>
      <c r="F9" s="145">
        <f>SUBTOTAL(1,F4:F7)</f>
        <v>31</v>
      </c>
      <c r="G9" s="145">
        <f t="shared" ref="G9:U9" si="19">SUBTOTAL(1,G4:G7)</f>
        <v>40</v>
      </c>
      <c r="H9" s="145">
        <f t="shared" si="19"/>
        <v>35.75</v>
      </c>
      <c r="I9" s="145">
        <f t="shared" si="19"/>
        <v>106.75</v>
      </c>
      <c r="J9" s="142">
        <f t="shared" si="19"/>
        <v>11528.243999999995</v>
      </c>
      <c r="K9" s="142">
        <f t="shared" si="19"/>
        <v>11678.94</v>
      </c>
      <c r="L9" s="142">
        <f t="shared" si="19"/>
        <v>10438.052625</v>
      </c>
      <c r="M9" s="142">
        <f t="shared" si="19"/>
        <v>33645.236624999998</v>
      </c>
      <c r="N9" s="142">
        <f t="shared" si="19"/>
        <v>721.01520000000005</v>
      </c>
      <c r="O9" s="142">
        <f t="shared" si="19"/>
        <v>1218.4650000000001</v>
      </c>
      <c r="P9" s="142">
        <f t="shared" si="19"/>
        <v>446.4162</v>
      </c>
      <c r="Q9" s="142">
        <f t="shared" si="19"/>
        <v>2385.8964000000001</v>
      </c>
      <c r="R9" s="142">
        <f t="shared" si="19"/>
        <v>10974.378763636365</v>
      </c>
      <c r="S9" s="142">
        <f t="shared" si="19"/>
        <v>10974.378763636361</v>
      </c>
      <c r="T9" s="142">
        <f t="shared" si="19"/>
        <v>11825.391953216526</v>
      </c>
      <c r="U9" s="142">
        <f t="shared" si="19"/>
        <v>33774.149480489257</v>
      </c>
      <c r="V9" s="145">
        <f>SUBTOTAL(1,V4:V7)</f>
        <v>36</v>
      </c>
      <c r="W9" s="145">
        <f t="shared" ref="W9:Y9" si="20">SUBTOTAL(1,W4:W7)</f>
        <v>52.75</v>
      </c>
      <c r="X9" s="145">
        <f t="shared" si="20"/>
        <v>50.25</v>
      </c>
      <c r="Y9" s="145">
        <f t="shared" si="20"/>
        <v>139</v>
      </c>
      <c r="Z9" s="145">
        <f>SUBTOTAL(1,Z4:Z7)</f>
        <v>6</v>
      </c>
      <c r="AA9" s="145">
        <f t="shared" ref="AA9:AC9" si="21">SUBTOTAL(1,AA4:AA7)</f>
        <v>13.75</v>
      </c>
      <c r="AB9" s="145">
        <f t="shared" si="21"/>
        <v>6.5</v>
      </c>
      <c r="AC9" s="145">
        <f t="shared" si="21"/>
        <v>26.25</v>
      </c>
      <c r="AD9" s="142">
        <f t="shared" ref="AD9:AK9" si="22">SUBTOTAL(1,AD4:AD7)</f>
        <v>11062.028249999996</v>
      </c>
      <c r="AE9" s="142">
        <f t="shared" si="22"/>
        <v>11499.88175</v>
      </c>
      <c r="AF9" s="142">
        <f t="shared" si="22"/>
        <v>10332.219750000002</v>
      </c>
      <c r="AG9" s="142">
        <f t="shared" si="22"/>
        <v>32894.129749999993</v>
      </c>
      <c r="AH9" s="142">
        <f t="shared" si="22"/>
        <v>522.07586000000003</v>
      </c>
      <c r="AI9" s="142">
        <f t="shared" si="22"/>
        <v>726.94176000000004</v>
      </c>
      <c r="AJ9" s="142">
        <f t="shared" si="22"/>
        <v>533.83451000000002</v>
      </c>
      <c r="AK9" s="142">
        <f t="shared" si="22"/>
        <v>1782.8521300000002</v>
      </c>
      <c r="AL9" s="142" t="e">
        <f t="shared" ref="AL9:AO9" si="23">SUBTOTAL(1,AL4:AL7)</f>
        <v>#DIV/0!</v>
      </c>
      <c r="AM9" s="142" t="e">
        <f t="shared" si="23"/>
        <v>#DIV/0!</v>
      </c>
      <c r="AN9" s="142" t="e">
        <f t="shared" si="23"/>
        <v>#DIV/0!</v>
      </c>
      <c r="AO9" s="142">
        <f t="shared" si="23"/>
        <v>19399.947500000002</v>
      </c>
    </row>
    <row r="10" spans="1:43" x14ac:dyDescent="0.25">
      <c r="A10" s="164">
        <v>44562</v>
      </c>
      <c r="B10" s="168">
        <v>20.791666666666668</v>
      </c>
      <c r="C10" s="101">
        <v>21</v>
      </c>
      <c r="D10" s="101">
        <v>15.5</v>
      </c>
      <c r="E10" s="101">
        <v>20</v>
      </c>
      <c r="F10" s="101">
        <v>32</v>
      </c>
      <c r="G10" s="101">
        <v>40</v>
      </c>
      <c r="H10" s="101">
        <v>36</v>
      </c>
      <c r="I10" s="101">
        <f t="shared" ref="I10:I21" si="24">SUM(F10:H10)</f>
        <v>108</v>
      </c>
      <c r="J10" s="137">
        <v>13282.56</v>
      </c>
      <c r="K10" s="137">
        <v>12867.479999999998</v>
      </c>
      <c r="L10" s="137">
        <v>11580.731999999998</v>
      </c>
      <c r="M10" s="137">
        <f t="shared" ref="M10:M21" si="25">SUM(J10:L10)</f>
        <v>37730.771999999997</v>
      </c>
      <c r="N10" s="137">
        <v>533.2829999999999</v>
      </c>
      <c r="O10" s="137">
        <v>1423.9055999999998</v>
      </c>
      <c r="P10" s="137">
        <v>258.32639999999998</v>
      </c>
      <c r="Q10" s="137">
        <f t="shared" ref="Q10:Q21" si="26">SUM(N10:P10)</f>
        <v>2215.5149999999999</v>
      </c>
      <c r="R10" s="137">
        <v>12545.890850133326</v>
      </c>
      <c r="S10" s="137">
        <v>12089.355199999993</v>
      </c>
      <c r="T10" s="137">
        <v>13026.829744145451</v>
      </c>
      <c r="U10" s="137">
        <f t="shared" ref="U10:U21" si="27">SUM(R10:T10)</f>
        <v>37662.075794278768</v>
      </c>
      <c r="V10" s="101">
        <v>45</v>
      </c>
      <c r="W10" s="101">
        <v>63</v>
      </c>
      <c r="X10" s="101">
        <v>54</v>
      </c>
      <c r="Y10" s="101">
        <f t="shared" ref="Y10:Y21" si="28">SUM(V10:X10)</f>
        <v>162</v>
      </c>
      <c r="Z10" s="101">
        <v>7</v>
      </c>
      <c r="AA10" s="101">
        <v>19</v>
      </c>
      <c r="AB10" s="101">
        <v>4</v>
      </c>
      <c r="AC10" s="101">
        <f t="shared" ref="AC10:AC21" si="29">SUM(Z10:AB10)</f>
        <v>30</v>
      </c>
      <c r="AD10" s="137">
        <v>12451.32</v>
      </c>
      <c r="AE10" s="137">
        <v>11697.69</v>
      </c>
      <c r="AF10" s="137">
        <v>10341.409999999998</v>
      </c>
      <c r="AG10" s="137">
        <f>SUM(AD10:AF10)</f>
        <v>34490.42</v>
      </c>
      <c r="AH10" s="137">
        <v>656.41</v>
      </c>
      <c r="AI10" s="137">
        <v>989.65000000000009</v>
      </c>
      <c r="AJ10" s="137">
        <v>532.68000000000006</v>
      </c>
      <c r="AK10" s="137">
        <f t="shared" ref="AK10:AK21" si="30">SUM(AH10:AJ10)</f>
        <v>2178.7399999999998</v>
      </c>
      <c r="AL10" s="137"/>
      <c r="AM10" s="137"/>
      <c r="AN10" s="137"/>
      <c r="AO10" s="137">
        <f>15507.83+672.62</f>
        <v>16180.45</v>
      </c>
      <c r="AQ10">
        <v>21</v>
      </c>
    </row>
    <row r="11" spans="1:43" x14ac:dyDescent="0.25">
      <c r="A11" s="164">
        <v>44593</v>
      </c>
      <c r="B11" s="168">
        <v>19</v>
      </c>
      <c r="C11" s="101">
        <v>19</v>
      </c>
      <c r="D11" s="101">
        <v>14</v>
      </c>
      <c r="E11" s="101">
        <v>20</v>
      </c>
      <c r="F11" s="101">
        <v>32</v>
      </c>
      <c r="G11" s="101">
        <v>40</v>
      </c>
      <c r="H11" s="101">
        <v>36</v>
      </c>
      <c r="I11" s="101">
        <f t="shared" si="24"/>
        <v>108</v>
      </c>
      <c r="J11" s="137">
        <v>13282.56</v>
      </c>
      <c r="K11" s="137">
        <v>12867.479999999998</v>
      </c>
      <c r="L11" s="137">
        <v>11580.731999999998</v>
      </c>
      <c r="M11" s="137">
        <f t="shared" si="25"/>
        <v>37730.771999999997</v>
      </c>
      <c r="N11" s="137">
        <v>533.2829999999999</v>
      </c>
      <c r="O11" s="137">
        <v>1423.9055999999998</v>
      </c>
      <c r="P11" s="137">
        <v>258.32639999999998</v>
      </c>
      <c r="Q11" s="137">
        <f t="shared" si="26"/>
        <v>2215.5149999999999</v>
      </c>
      <c r="R11" s="137">
        <v>12545.890850133326</v>
      </c>
      <c r="S11" s="137">
        <v>12089.355199999993</v>
      </c>
      <c r="T11" s="137">
        <v>13026.829744145451</v>
      </c>
      <c r="U11" s="137">
        <f t="shared" si="27"/>
        <v>37662.075794278768</v>
      </c>
      <c r="V11" s="101">
        <v>41</v>
      </c>
      <c r="W11" s="101">
        <v>47</v>
      </c>
      <c r="X11" s="101">
        <v>45</v>
      </c>
      <c r="Y11" s="101">
        <f t="shared" si="28"/>
        <v>133</v>
      </c>
      <c r="Z11" s="101">
        <v>5</v>
      </c>
      <c r="AA11" s="101">
        <v>13</v>
      </c>
      <c r="AB11" s="101">
        <v>3</v>
      </c>
      <c r="AC11" s="101">
        <f t="shared" si="29"/>
        <v>21</v>
      </c>
      <c r="AD11" s="137">
        <v>11433.989999999994</v>
      </c>
      <c r="AE11" s="137">
        <v>10567.640000000001</v>
      </c>
      <c r="AF11" s="137">
        <v>9569.2300000000014</v>
      </c>
      <c r="AG11" s="137">
        <f t="shared" ref="AG11:AG21" si="31">SUM(AD11:AF11)</f>
        <v>31570.86</v>
      </c>
      <c r="AH11" s="137">
        <v>406.89</v>
      </c>
      <c r="AI11" s="137">
        <v>373.92999999999995</v>
      </c>
      <c r="AJ11" s="137">
        <v>202.88</v>
      </c>
      <c r="AK11" s="137">
        <f t="shared" si="30"/>
        <v>983.69999999999993</v>
      </c>
      <c r="AL11" s="137"/>
      <c r="AM11" s="137"/>
      <c r="AN11" s="137"/>
      <c r="AO11" s="137">
        <f>455.4+26596.46+97.52+134.09+97.52</f>
        <v>27380.99</v>
      </c>
      <c r="AQ11">
        <v>20</v>
      </c>
    </row>
    <row r="12" spans="1:43" x14ac:dyDescent="0.25">
      <c r="A12" s="164">
        <v>44621</v>
      </c>
      <c r="B12" s="168">
        <v>21</v>
      </c>
      <c r="C12" s="101">
        <v>21</v>
      </c>
      <c r="D12" s="101">
        <v>15.5</v>
      </c>
      <c r="E12" s="101">
        <v>20</v>
      </c>
      <c r="F12" s="101">
        <v>32</v>
      </c>
      <c r="G12" s="101">
        <v>40</v>
      </c>
      <c r="H12" s="101">
        <v>36</v>
      </c>
      <c r="I12" s="101">
        <f t="shared" si="24"/>
        <v>108</v>
      </c>
      <c r="J12" s="137">
        <v>13282.56</v>
      </c>
      <c r="K12" s="137">
        <v>12867.479999999998</v>
      </c>
      <c r="L12" s="137">
        <v>11580.731999999998</v>
      </c>
      <c r="M12" s="137">
        <f t="shared" si="25"/>
        <v>37730.771999999997</v>
      </c>
      <c r="N12" s="137">
        <v>881.53959999999984</v>
      </c>
      <c r="O12" s="137">
        <v>1259.0923999999998</v>
      </c>
      <c r="P12" s="137">
        <v>371.47639999999996</v>
      </c>
      <c r="Q12" s="137">
        <f t="shared" si="26"/>
        <v>2512.1083999999996</v>
      </c>
      <c r="R12" s="137">
        <v>12545.890850133326</v>
      </c>
      <c r="S12" s="137">
        <v>12089.355199999993</v>
      </c>
      <c r="T12" s="137">
        <v>13026.829744145451</v>
      </c>
      <c r="U12" s="137">
        <f t="shared" si="27"/>
        <v>37662.075794278768</v>
      </c>
      <c r="V12" s="101">
        <v>38</v>
      </c>
      <c r="W12" s="101">
        <v>44</v>
      </c>
      <c r="X12" s="101">
        <v>40</v>
      </c>
      <c r="Y12" s="101">
        <f t="shared" si="28"/>
        <v>122</v>
      </c>
      <c r="Z12" s="101">
        <v>7</v>
      </c>
      <c r="AA12" s="101">
        <v>14</v>
      </c>
      <c r="AB12" s="101">
        <v>5</v>
      </c>
      <c r="AC12" s="101">
        <f t="shared" si="29"/>
        <v>26</v>
      </c>
      <c r="AD12" s="137">
        <v>13946.61</v>
      </c>
      <c r="AE12" s="137">
        <v>12867.399999999998</v>
      </c>
      <c r="AF12" s="137">
        <v>11518.400000000001</v>
      </c>
      <c r="AG12" s="137">
        <f t="shared" si="31"/>
        <v>38332.410000000003</v>
      </c>
      <c r="AH12" s="137">
        <v>1253.3000000000002</v>
      </c>
      <c r="AI12" s="137">
        <v>806.17999999999984</v>
      </c>
      <c r="AJ12" s="137">
        <v>751.52</v>
      </c>
      <c r="AK12" s="137">
        <f t="shared" si="30"/>
        <v>2811</v>
      </c>
      <c r="AL12" s="137"/>
      <c r="AM12" s="137"/>
      <c r="AN12" s="137"/>
      <c r="AO12" s="137">
        <f>38791.8+26067.6</f>
        <v>64859.4</v>
      </c>
    </row>
    <row r="13" spans="1:43" x14ac:dyDescent="0.25">
      <c r="A13" s="164">
        <v>44652</v>
      </c>
      <c r="B13" s="168">
        <v>16</v>
      </c>
      <c r="C13" s="101">
        <v>16</v>
      </c>
      <c r="D13" s="101">
        <v>15</v>
      </c>
      <c r="E13" s="101">
        <v>20</v>
      </c>
      <c r="F13" s="101">
        <v>32</v>
      </c>
      <c r="G13" s="101">
        <v>40</v>
      </c>
      <c r="H13" s="101">
        <v>36</v>
      </c>
      <c r="I13" s="101">
        <f t="shared" si="24"/>
        <v>108</v>
      </c>
      <c r="J13" s="137">
        <v>13282.56</v>
      </c>
      <c r="K13" s="137">
        <v>12867.479999999998</v>
      </c>
      <c r="L13" s="137">
        <v>11580.731999999998</v>
      </c>
      <c r="M13" s="137">
        <f t="shared" si="25"/>
        <v>37730.771999999997</v>
      </c>
      <c r="N13" s="137">
        <v>881.53959999999984</v>
      </c>
      <c r="O13" s="137">
        <v>1259.0923999999998</v>
      </c>
      <c r="P13" s="137">
        <v>371.47639999999996</v>
      </c>
      <c r="Q13" s="137">
        <f t="shared" si="26"/>
        <v>2512.1083999999996</v>
      </c>
      <c r="R13" s="137">
        <v>12545.890850133326</v>
      </c>
      <c r="S13" s="137">
        <v>12089.355199999993</v>
      </c>
      <c r="T13" s="137">
        <v>13026.829744145451</v>
      </c>
      <c r="U13" s="137">
        <f t="shared" si="27"/>
        <v>37662.075794278768</v>
      </c>
      <c r="V13" s="101">
        <v>40</v>
      </c>
      <c r="W13" s="101">
        <v>49</v>
      </c>
      <c r="X13" s="101">
        <v>39</v>
      </c>
      <c r="Y13" s="101">
        <f t="shared" si="28"/>
        <v>128</v>
      </c>
      <c r="Z13" s="101">
        <v>5</v>
      </c>
      <c r="AA13" s="101">
        <v>12</v>
      </c>
      <c r="AB13" s="101">
        <v>4</v>
      </c>
      <c r="AC13" s="101">
        <f t="shared" si="29"/>
        <v>21</v>
      </c>
      <c r="AD13" s="137">
        <v>10625.949999999999</v>
      </c>
      <c r="AE13" s="137">
        <v>12452.4</v>
      </c>
      <c r="AF13" s="137">
        <v>11207.160000000002</v>
      </c>
      <c r="AG13" s="137">
        <f t="shared" si="31"/>
        <v>34285.51</v>
      </c>
      <c r="AH13" s="137">
        <v>478.64</v>
      </c>
      <c r="AI13" s="137">
        <v>782.95999999999992</v>
      </c>
      <c r="AJ13" s="137">
        <v>629.26</v>
      </c>
      <c r="AK13" s="137">
        <f t="shared" si="30"/>
        <v>1890.86</v>
      </c>
      <c r="AL13" s="137"/>
      <c r="AM13" s="137"/>
      <c r="AN13" s="137"/>
      <c r="AO13" s="137">
        <f>758.09+28600.43+292.5+12.19+409.58+273.06+234.05+158.47</f>
        <v>30738.370000000003</v>
      </c>
    </row>
    <row r="14" spans="1:43" x14ac:dyDescent="0.25">
      <c r="A14" s="164">
        <v>44682</v>
      </c>
      <c r="B14" s="168">
        <v>22</v>
      </c>
      <c r="C14" s="101">
        <v>22</v>
      </c>
      <c r="D14" s="101">
        <v>15.5</v>
      </c>
      <c r="E14" s="101">
        <v>20</v>
      </c>
      <c r="F14" s="101">
        <v>34</v>
      </c>
      <c r="G14" s="101">
        <v>41</v>
      </c>
      <c r="H14" s="101">
        <v>36</v>
      </c>
      <c r="I14" s="101">
        <f t="shared" si="24"/>
        <v>111</v>
      </c>
      <c r="J14" s="137">
        <v>14112.72</v>
      </c>
      <c r="K14" s="137">
        <v>13189.166999999998</v>
      </c>
      <c r="L14" s="137">
        <v>11580.731999999998</v>
      </c>
      <c r="M14" s="137">
        <f t="shared" si="25"/>
        <v>38882.618999999992</v>
      </c>
      <c r="N14" s="137">
        <v>881.53959999999984</v>
      </c>
      <c r="O14" s="137">
        <v>1485.9055999999998</v>
      </c>
      <c r="P14" s="137">
        <v>371.47639999999996</v>
      </c>
      <c r="Q14" s="137">
        <f t="shared" si="26"/>
        <v>2738.9215999999997</v>
      </c>
      <c r="R14" s="137">
        <v>13330.009028266659</v>
      </c>
      <c r="S14" s="137">
        <v>12391.589079999992</v>
      </c>
      <c r="T14" s="137">
        <v>13026.829744145451</v>
      </c>
      <c r="U14" s="137">
        <f t="shared" si="27"/>
        <v>38748.427852412104</v>
      </c>
      <c r="V14" s="101">
        <v>41</v>
      </c>
      <c r="W14" s="101">
        <v>59</v>
      </c>
      <c r="X14" s="101">
        <v>44</v>
      </c>
      <c r="Y14" s="101">
        <f t="shared" si="28"/>
        <v>144</v>
      </c>
      <c r="Z14" s="101">
        <v>5</v>
      </c>
      <c r="AA14" s="101">
        <v>17</v>
      </c>
      <c r="AB14" s="101">
        <v>5</v>
      </c>
      <c r="AC14" s="101">
        <f t="shared" si="29"/>
        <v>27</v>
      </c>
      <c r="AD14" s="137">
        <v>15212.730000000003</v>
      </c>
      <c r="AE14" s="137">
        <v>13323.990000000003</v>
      </c>
      <c r="AF14" s="137">
        <v>11539.150000000001</v>
      </c>
      <c r="AG14" s="137">
        <f t="shared" si="31"/>
        <v>40075.87000000001</v>
      </c>
      <c r="AH14" s="137">
        <v>565.75</v>
      </c>
      <c r="AI14" s="137">
        <v>951.35</v>
      </c>
      <c r="AJ14" s="137">
        <v>529.80999999999995</v>
      </c>
      <c r="AK14" s="137">
        <f t="shared" si="30"/>
        <v>2046.9099999999999</v>
      </c>
      <c r="AL14" s="137"/>
      <c r="AM14" s="137"/>
      <c r="AN14" s="137"/>
      <c r="AO14" s="137">
        <f>365.7+26292.5+97.52+170.66</f>
        <v>26926.38</v>
      </c>
    </row>
    <row r="15" spans="1:43" x14ac:dyDescent="0.25">
      <c r="A15" s="164">
        <v>44713</v>
      </c>
      <c r="B15" s="168">
        <v>19.708333333333332</v>
      </c>
      <c r="C15" s="101">
        <v>20</v>
      </c>
      <c r="D15" s="101">
        <v>15</v>
      </c>
      <c r="E15" s="101">
        <v>20</v>
      </c>
      <c r="F15" s="101">
        <v>38</v>
      </c>
      <c r="G15" s="101">
        <v>40</v>
      </c>
      <c r="H15" s="101">
        <v>36</v>
      </c>
      <c r="I15" s="101">
        <f t="shared" si="24"/>
        <v>114</v>
      </c>
      <c r="J15" s="137">
        <v>15773.039999999999</v>
      </c>
      <c r="K15" s="137">
        <v>12867.479999999998</v>
      </c>
      <c r="L15" s="137">
        <v>11580.731999999998</v>
      </c>
      <c r="M15" s="137">
        <f t="shared" si="25"/>
        <v>40221.251999999993</v>
      </c>
      <c r="N15" s="137">
        <v>1275.7961999999998</v>
      </c>
      <c r="O15" s="137">
        <v>1114.4292</v>
      </c>
      <c r="P15" s="137">
        <v>258.06979999999999</v>
      </c>
      <c r="Q15" s="137">
        <f t="shared" si="26"/>
        <v>2648.2951999999996</v>
      </c>
      <c r="R15" s="137">
        <v>14898.245384533324</v>
      </c>
      <c r="S15" s="137">
        <v>12089.355199999993</v>
      </c>
      <c r="T15" s="137">
        <v>13026.829744145451</v>
      </c>
      <c r="U15" s="137">
        <f t="shared" si="27"/>
        <v>40014.430328678769</v>
      </c>
      <c r="V15" s="101">
        <v>54</v>
      </c>
      <c r="W15" s="101">
        <v>56</v>
      </c>
      <c r="X15" s="101">
        <v>46</v>
      </c>
      <c r="Y15" s="101">
        <f t="shared" si="28"/>
        <v>156</v>
      </c>
      <c r="Z15" s="101">
        <v>10</v>
      </c>
      <c r="AA15" s="101">
        <v>12</v>
      </c>
      <c r="AB15" s="101">
        <v>5</v>
      </c>
      <c r="AC15" s="101">
        <f t="shared" si="29"/>
        <v>27</v>
      </c>
      <c r="AD15" s="137">
        <v>15005.14</v>
      </c>
      <c r="AE15" s="137">
        <v>12473.150000000007</v>
      </c>
      <c r="AF15" s="137">
        <v>10958.110000000002</v>
      </c>
      <c r="AG15" s="137">
        <f t="shared" si="31"/>
        <v>38436.400000000009</v>
      </c>
      <c r="AH15" s="137">
        <v>1451.2</v>
      </c>
      <c r="AI15" s="137">
        <v>515.25</v>
      </c>
      <c r="AJ15" s="137">
        <v>450.52</v>
      </c>
      <c r="AK15" s="137">
        <f t="shared" si="30"/>
        <v>2416.9700000000003</v>
      </c>
      <c r="AL15" s="137"/>
      <c r="AM15" s="137"/>
      <c r="AN15" s="137"/>
      <c r="AO15" s="137">
        <f>414.47+31104.02+231.61+390.08+36.57+109.71+292.56</f>
        <v>32579.020000000004</v>
      </c>
    </row>
    <row r="16" spans="1:43" x14ac:dyDescent="0.25">
      <c r="A16" s="164">
        <v>44743</v>
      </c>
      <c r="B16" s="168">
        <v>21</v>
      </c>
      <c r="C16" s="101">
        <v>21</v>
      </c>
      <c r="D16" s="101">
        <v>15.5</v>
      </c>
      <c r="E16" s="101">
        <v>20</v>
      </c>
      <c r="F16" s="101">
        <v>38</v>
      </c>
      <c r="G16" s="101">
        <v>42</v>
      </c>
      <c r="H16" s="101">
        <v>34</v>
      </c>
      <c r="I16" s="101">
        <f t="shared" si="24"/>
        <v>114</v>
      </c>
      <c r="J16" s="137">
        <v>15773.039999999999</v>
      </c>
      <c r="K16" s="137">
        <v>13510.853999999998</v>
      </c>
      <c r="L16" s="137">
        <v>10937.357999999998</v>
      </c>
      <c r="M16" s="137">
        <f t="shared" ref="M16" si="32">SUM(J16:L16)</f>
        <v>40221.251999999993</v>
      </c>
      <c r="N16" s="137">
        <v>1352.0527999999997</v>
      </c>
      <c r="O16" s="137">
        <v>1372.499</v>
      </c>
      <c r="P16" s="137">
        <v>258.06979999999999</v>
      </c>
      <c r="Q16" s="137">
        <f t="shared" si="26"/>
        <v>2982.6215999999995</v>
      </c>
      <c r="R16" s="137">
        <v>14898.245384533324</v>
      </c>
      <c r="S16" s="137">
        <v>12693.822959999992</v>
      </c>
      <c r="T16" s="137">
        <v>12303.116980581815</v>
      </c>
      <c r="U16" s="137">
        <f t="shared" si="27"/>
        <v>39895.185325115133</v>
      </c>
      <c r="V16" s="101">
        <v>58</v>
      </c>
      <c r="W16" s="101">
        <v>56</v>
      </c>
      <c r="X16" s="101">
        <v>45</v>
      </c>
      <c r="Y16" s="101">
        <f t="shared" si="28"/>
        <v>159</v>
      </c>
      <c r="Z16" s="101">
        <v>10</v>
      </c>
      <c r="AA16" s="101">
        <v>13</v>
      </c>
      <c r="AB16" s="101">
        <v>6</v>
      </c>
      <c r="AC16" s="101">
        <f t="shared" si="29"/>
        <v>29</v>
      </c>
      <c r="AD16" s="137">
        <v>16333.260000000002</v>
      </c>
      <c r="AE16" s="137">
        <v>13552.279999999999</v>
      </c>
      <c r="AF16" s="137">
        <v>10937.290000000003</v>
      </c>
      <c r="AG16" s="137">
        <f t="shared" si="31"/>
        <v>40822.83</v>
      </c>
      <c r="AH16" s="137">
        <v>629.42999999999995</v>
      </c>
      <c r="AI16" s="137">
        <v>912.29</v>
      </c>
      <c r="AJ16" s="137">
        <v>376.28999999999996</v>
      </c>
      <c r="AK16" s="137">
        <f t="shared" si="30"/>
        <v>1918.0099999999998</v>
      </c>
      <c r="AL16" s="137"/>
      <c r="AM16" s="137"/>
      <c r="AN16" s="137"/>
      <c r="AO16" s="137">
        <f>207.23+29052.52+48.75+195.04+97.52+74.96+390.08+60.95+97.52</f>
        <v>30224.570000000003</v>
      </c>
    </row>
    <row r="17" spans="1:41" x14ac:dyDescent="0.25">
      <c r="A17" s="164">
        <v>44774</v>
      </c>
      <c r="B17" s="168">
        <v>22.464285714285715</v>
      </c>
      <c r="C17" s="101">
        <v>22</v>
      </c>
      <c r="D17" s="101">
        <v>15.5</v>
      </c>
      <c r="E17" s="101">
        <v>20</v>
      </c>
      <c r="F17" s="101">
        <v>39</v>
      </c>
      <c r="G17" s="101">
        <v>44</v>
      </c>
      <c r="H17" s="101">
        <v>36</v>
      </c>
      <c r="I17" s="101">
        <f t="shared" si="24"/>
        <v>119</v>
      </c>
      <c r="J17" s="137">
        <v>16188.119999999999</v>
      </c>
      <c r="K17" s="137">
        <v>14154.227999999997</v>
      </c>
      <c r="L17" s="137">
        <v>10937.357999999998</v>
      </c>
      <c r="M17" s="137">
        <f t="shared" si="25"/>
        <v>41279.705999999998</v>
      </c>
      <c r="N17" s="137">
        <v>1246.0527999999997</v>
      </c>
      <c r="O17" s="137">
        <v>1063.5357999999999</v>
      </c>
      <c r="P17" s="137">
        <v>258.06979999999999</v>
      </c>
      <c r="Q17" s="137">
        <f t="shared" si="26"/>
        <v>2567.6583999999993</v>
      </c>
      <c r="R17" s="137">
        <v>15290.30447359999</v>
      </c>
      <c r="S17" s="137">
        <v>13298.290719999992</v>
      </c>
      <c r="T17" s="137">
        <v>12303.116980581815</v>
      </c>
      <c r="U17" s="137">
        <f t="shared" si="27"/>
        <v>40891.712174181797</v>
      </c>
      <c r="V17" s="101">
        <v>58</v>
      </c>
      <c r="W17" s="101">
        <v>56</v>
      </c>
      <c r="X17" s="101">
        <v>43</v>
      </c>
      <c r="Y17" s="101">
        <f t="shared" si="28"/>
        <v>157</v>
      </c>
      <c r="Z17" s="101">
        <v>5</v>
      </c>
      <c r="AA17" s="101">
        <v>9</v>
      </c>
      <c r="AB17" s="101">
        <v>3</v>
      </c>
      <c r="AC17" s="101">
        <f t="shared" si="29"/>
        <v>17</v>
      </c>
      <c r="AD17" s="137">
        <v>17786.14</v>
      </c>
      <c r="AE17" s="137">
        <v>13863.6</v>
      </c>
      <c r="AF17" s="137">
        <v>10273.170000000004</v>
      </c>
      <c r="AG17" s="137">
        <f t="shared" si="31"/>
        <v>41922.910000000003</v>
      </c>
      <c r="AH17" s="137">
        <v>669.7700000000001</v>
      </c>
      <c r="AI17" s="137">
        <v>640.68999999999994</v>
      </c>
      <c r="AJ17" s="137">
        <v>99.65</v>
      </c>
      <c r="AK17" s="137">
        <f t="shared" si="30"/>
        <v>1410.1100000000001</v>
      </c>
      <c r="AL17" s="137"/>
      <c r="AM17" s="137"/>
      <c r="AN17" s="137"/>
      <c r="AO17" s="137">
        <f>511.98+30344.96+1248</f>
        <v>32104.94</v>
      </c>
    </row>
    <row r="18" spans="1:41" x14ac:dyDescent="0.25">
      <c r="A18" s="164">
        <v>44805</v>
      </c>
      <c r="B18" s="168">
        <v>20.814814814814813</v>
      </c>
      <c r="C18" s="101">
        <v>21</v>
      </c>
      <c r="D18" s="101">
        <v>15</v>
      </c>
      <c r="E18" s="101">
        <v>20</v>
      </c>
      <c r="F18" s="101">
        <v>39</v>
      </c>
      <c r="G18" s="101">
        <v>44</v>
      </c>
      <c r="H18" s="101">
        <v>34</v>
      </c>
      <c r="I18" s="101">
        <f t="shared" si="24"/>
        <v>117</v>
      </c>
      <c r="J18" s="137">
        <v>16188.119999999999</v>
      </c>
      <c r="K18" s="137">
        <v>14154.227999999997</v>
      </c>
      <c r="L18" s="137">
        <v>10937.357999999998</v>
      </c>
      <c r="M18" s="137">
        <f t="shared" si="25"/>
        <v>41279.705999999998</v>
      </c>
      <c r="N18" s="137">
        <v>1246.0527999999997</v>
      </c>
      <c r="O18" s="137">
        <v>1176.9423999999999</v>
      </c>
      <c r="P18" s="137">
        <v>258.06979999999999</v>
      </c>
      <c r="Q18" s="137">
        <f t="shared" si="26"/>
        <v>2681.0649999999996</v>
      </c>
      <c r="R18" s="137">
        <v>15290.30447359999</v>
      </c>
      <c r="S18" s="137">
        <v>13298.290719999992</v>
      </c>
      <c r="T18" s="137">
        <v>12303.116980581815</v>
      </c>
      <c r="U18" s="137">
        <f t="shared" si="27"/>
        <v>40891.712174181797</v>
      </c>
      <c r="V18" s="101">
        <v>55</v>
      </c>
      <c r="W18" s="101">
        <v>56</v>
      </c>
      <c r="X18" s="101">
        <v>46</v>
      </c>
      <c r="Y18" s="101">
        <f t="shared" si="28"/>
        <v>157</v>
      </c>
      <c r="Z18" s="101">
        <v>4</v>
      </c>
      <c r="AA18" s="101">
        <v>6</v>
      </c>
      <c r="AB18" s="101">
        <v>3</v>
      </c>
      <c r="AC18" s="101">
        <f t="shared" si="29"/>
        <v>13</v>
      </c>
      <c r="AD18" s="137">
        <v>16876.5</v>
      </c>
      <c r="AE18" s="137">
        <v>13780.649999999998</v>
      </c>
      <c r="AF18" s="137">
        <v>10563.780000000002</v>
      </c>
      <c r="AG18" s="137">
        <f t="shared" si="31"/>
        <v>41220.93</v>
      </c>
      <c r="AH18" s="137">
        <v>421.75</v>
      </c>
      <c r="AI18" s="137">
        <v>579.77</v>
      </c>
      <c r="AJ18" s="137">
        <v>232.56</v>
      </c>
      <c r="AK18" s="137">
        <f t="shared" si="30"/>
        <v>1234.08</v>
      </c>
      <c r="AL18" s="137"/>
      <c r="AM18" s="137"/>
      <c r="AN18" s="137"/>
      <c r="AO18" s="137">
        <f>33624.78+675.85+253.55+312.06+448.59</f>
        <v>35314.829999999994</v>
      </c>
    </row>
    <row r="19" spans="1:41" x14ac:dyDescent="0.25">
      <c r="A19" s="164">
        <v>44835</v>
      </c>
      <c r="B19" s="168">
        <v>18.93548387096774</v>
      </c>
      <c r="C19" s="101">
        <v>19</v>
      </c>
      <c r="D19" s="101">
        <v>15.5</v>
      </c>
      <c r="E19" s="101">
        <v>20</v>
      </c>
      <c r="F19" s="101">
        <v>39</v>
      </c>
      <c r="G19" s="101">
        <v>44</v>
      </c>
      <c r="H19" s="101">
        <v>34</v>
      </c>
      <c r="I19" s="101">
        <f t="shared" si="24"/>
        <v>117</v>
      </c>
      <c r="J19" s="137">
        <v>16188.119999999999</v>
      </c>
      <c r="K19" s="137">
        <v>14154.227999999997</v>
      </c>
      <c r="L19" s="137">
        <v>10937.357999999998</v>
      </c>
      <c r="M19" s="137">
        <f t="shared" si="25"/>
        <v>41279.705999999998</v>
      </c>
      <c r="N19" s="137">
        <v>1428.3093999999996</v>
      </c>
      <c r="O19" s="137">
        <v>1176.9423999999999</v>
      </c>
      <c r="P19" s="137">
        <v>371.47639999999996</v>
      </c>
      <c r="Q19" s="137">
        <f t="shared" si="26"/>
        <v>2976.7281999999996</v>
      </c>
      <c r="R19" s="137">
        <v>15290.30447359999</v>
      </c>
      <c r="S19" s="137">
        <v>13298.290719999992</v>
      </c>
      <c r="T19" s="137">
        <v>12303.116980581815</v>
      </c>
      <c r="U19" s="137">
        <f t="shared" si="27"/>
        <v>40891.712174181797</v>
      </c>
      <c r="V19" s="101">
        <v>45</v>
      </c>
      <c r="W19" s="101">
        <v>57</v>
      </c>
      <c r="X19" s="101">
        <v>43</v>
      </c>
      <c r="Y19" s="101">
        <f t="shared" si="28"/>
        <v>145</v>
      </c>
      <c r="Z19" s="101">
        <v>5</v>
      </c>
      <c r="AA19" s="101">
        <v>9</v>
      </c>
      <c r="AB19" s="101">
        <v>4</v>
      </c>
      <c r="AC19" s="101">
        <f t="shared" si="29"/>
        <v>18</v>
      </c>
      <c r="AD19" s="137">
        <v>15316.559999999998</v>
      </c>
      <c r="AE19" s="137">
        <v>14237.14</v>
      </c>
      <c r="AF19" s="137">
        <v>10999.580000000005</v>
      </c>
      <c r="AG19" s="137">
        <f t="shared" si="31"/>
        <v>40553.279999999999</v>
      </c>
      <c r="AH19" s="137">
        <v>503.5</v>
      </c>
      <c r="AI19" s="137">
        <v>729.37</v>
      </c>
      <c r="AJ19" s="137">
        <v>414.33</v>
      </c>
      <c r="AK19" s="137">
        <f t="shared" si="30"/>
        <v>1647.1999999999998</v>
      </c>
      <c r="AL19" s="137"/>
      <c r="AM19" s="137"/>
      <c r="AN19" s="137"/>
      <c r="AO19" s="137">
        <f>31900.71+146.28+182.85+182+85+351.07+36.57+170.66</f>
        <v>33055.14</v>
      </c>
    </row>
    <row r="20" spans="1:41" x14ac:dyDescent="0.25">
      <c r="A20" s="164">
        <v>44866</v>
      </c>
      <c r="B20" s="168">
        <v>18</v>
      </c>
      <c r="C20" s="101">
        <v>18</v>
      </c>
      <c r="D20" s="101">
        <v>15</v>
      </c>
      <c r="E20" s="101">
        <v>20</v>
      </c>
      <c r="F20" s="101">
        <v>39</v>
      </c>
      <c r="G20" s="101">
        <v>44</v>
      </c>
      <c r="H20" s="101">
        <v>34</v>
      </c>
      <c r="I20" s="101">
        <f t="shared" si="24"/>
        <v>117</v>
      </c>
      <c r="J20" s="137">
        <v>16188.119999999999</v>
      </c>
      <c r="K20" s="137">
        <v>14154.227999999997</v>
      </c>
      <c r="L20" s="137">
        <v>10937.357999999998</v>
      </c>
      <c r="M20" s="137">
        <f t="shared" si="25"/>
        <v>41279.705999999998</v>
      </c>
      <c r="N20" s="137">
        <v>1428.3093999999996</v>
      </c>
      <c r="O20" s="137">
        <v>1032.2791999999999</v>
      </c>
      <c r="P20" s="137">
        <v>484.88299999999998</v>
      </c>
      <c r="Q20" s="137">
        <f t="shared" si="26"/>
        <v>2945.4715999999994</v>
      </c>
      <c r="R20" s="137">
        <v>15290.30447359999</v>
      </c>
      <c r="S20" s="137">
        <v>13298.290719999992</v>
      </c>
      <c r="T20" s="137">
        <v>12303.116980581815</v>
      </c>
      <c r="U20" s="137">
        <f t="shared" si="27"/>
        <v>40891.712174181797</v>
      </c>
      <c r="V20" s="101">
        <v>49</v>
      </c>
      <c r="W20" s="101">
        <v>56</v>
      </c>
      <c r="X20" s="101">
        <v>42</v>
      </c>
      <c r="Y20" s="101">
        <f t="shared" si="28"/>
        <v>147</v>
      </c>
      <c r="Z20" s="101">
        <v>7</v>
      </c>
      <c r="AA20" s="101">
        <v>8</v>
      </c>
      <c r="AB20" s="101">
        <v>4</v>
      </c>
      <c r="AC20" s="101">
        <f t="shared" si="29"/>
        <v>19</v>
      </c>
      <c r="AD20" s="137">
        <v>14382.522000000001</v>
      </c>
      <c r="AE20" s="137">
        <v>13656.131999999998</v>
      </c>
      <c r="AF20" s="137">
        <v>10626.048000000001</v>
      </c>
      <c r="AG20" s="137">
        <f t="shared" si="31"/>
        <v>38664.701999999997</v>
      </c>
      <c r="AH20" s="137">
        <v>617.37053999999989</v>
      </c>
      <c r="AI20" s="137">
        <v>277.60235999999998</v>
      </c>
      <c r="AJ20" s="137">
        <v>329.69986000000006</v>
      </c>
      <c r="AK20" s="137">
        <f t="shared" si="30"/>
        <v>1224.6727599999999</v>
      </c>
      <c r="AL20" s="137"/>
      <c r="AM20" s="137"/>
      <c r="AN20" s="137"/>
      <c r="AO20" s="137">
        <f>30976.21+495.25+134.09+12.19+182.85+170.66</f>
        <v>31971.249999999996</v>
      </c>
    </row>
    <row r="21" spans="1:41" x14ac:dyDescent="0.25">
      <c r="A21" s="164">
        <v>44896</v>
      </c>
      <c r="B21" s="168">
        <v>19</v>
      </c>
      <c r="C21" s="101">
        <v>19</v>
      </c>
      <c r="D21" s="101">
        <v>15.5</v>
      </c>
      <c r="E21" s="101">
        <v>20</v>
      </c>
      <c r="F21" s="101">
        <v>39</v>
      </c>
      <c r="G21" s="101">
        <v>44</v>
      </c>
      <c r="H21" s="101">
        <v>34</v>
      </c>
      <c r="I21" s="101">
        <f t="shared" si="24"/>
        <v>117</v>
      </c>
      <c r="J21" s="137">
        <v>16188.119999999999</v>
      </c>
      <c r="K21" s="137">
        <v>14154.227999999997</v>
      </c>
      <c r="L21" s="137">
        <v>10937.357999999998</v>
      </c>
      <c r="M21" s="137">
        <f t="shared" si="25"/>
        <v>41279.705999999998</v>
      </c>
      <c r="N21" s="137">
        <v>1428.3093999999996</v>
      </c>
      <c r="O21" s="137">
        <v>1032.2791999999999</v>
      </c>
      <c r="P21" s="137">
        <v>484.88299999999998</v>
      </c>
      <c r="Q21" s="137">
        <f t="shared" si="26"/>
        <v>2945.4715999999994</v>
      </c>
      <c r="R21" s="137">
        <v>15290.30447359999</v>
      </c>
      <c r="S21" s="137">
        <v>13298.290719999992</v>
      </c>
      <c r="T21" s="137">
        <v>12303.116980581815</v>
      </c>
      <c r="U21" s="137">
        <f t="shared" si="27"/>
        <v>40891.712174181797</v>
      </c>
      <c r="V21" s="101">
        <v>53</v>
      </c>
      <c r="W21" s="101">
        <v>66</v>
      </c>
      <c r="X21" s="101">
        <v>44</v>
      </c>
      <c r="Y21" s="101">
        <f t="shared" si="28"/>
        <v>163</v>
      </c>
      <c r="Z21" s="101">
        <v>1</v>
      </c>
      <c r="AA21" s="101">
        <v>0</v>
      </c>
      <c r="AB21" s="101">
        <v>0</v>
      </c>
      <c r="AC21" s="101">
        <f t="shared" si="29"/>
        <v>1</v>
      </c>
      <c r="AD21" s="137">
        <v>15171.17399999999</v>
      </c>
      <c r="AE21" s="137">
        <v>14174.982000000007</v>
      </c>
      <c r="AF21" s="137">
        <v>10854.342000000002</v>
      </c>
      <c r="AG21" s="137">
        <f t="shared" si="31"/>
        <v>40200.498</v>
      </c>
      <c r="AH21" s="137">
        <v>145.88050000000004</v>
      </c>
      <c r="AI21" s="137">
        <v>0</v>
      </c>
      <c r="AJ21" s="137">
        <v>0</v>
      </c>
      <c r="AK21" s="137">
        <f t="shared" si="30"/>
        <v>145.88050000000004</v>
      </c>
      <c r="AL21" s="137"/>
      <c r="AM21" s="137"/>
      <c r="AN21" s="137"/>
      <c r="AO21" s="137">
        <f>29607.05+182.85+73.14+331.57</f>
        <v>30194.609999999997</v>
      </c>
    </row>
    <row r="22" spans="1:41" x14ac:dyDescent="0.25">
      <c r="A22" s="140" t="s">
        <v>177</v>
      </c>
      <c r="B22" s="169">
        <f t="shared" ref="B22" si="33">SUBTOTAL(9,B10:B21)</f>
        <v>238.71458440006828</v>
      </c>
      <c r="C22" s="145">
        <f t="shared" ref="C22:D22" si="34">SUBTOTAL(9,C10:C21)</f>
        <v>239</v>
      </c>
      <c r="D22" s="145">
        <f t="shared" si="34"/>
        <v>182.5</v>
      </c>
      <c r="E22" s="145">
        <f t="shared" ref="E22" si="35">SUBTOTAL(9,E10:E21)</f>
        <v>240</v>
      </c>
      <c r="F22" s="145">
        <f>SUBTOTAL(9,F10:F21)</f>
        <v>433</v>
      </c>
      <c r="G22" s="145">
        <f t="shared" ref="G22:U22" si="36">SUBTOTAL(9,G10:G21)</f>
        <v>503</v>
      </c>
      <c r="H22" s="145">
        <f t="shared" si="36"/>
        <v>422</v>
      </c>
      <c r="I22" s="145">
        <f t="shared" si="36"/>
        <v>1358</v>
      </c>
      <c r="J22" s="142">
        <f t="shared" si="36"/>
        <v>179729.63999999996</v>
      </c>
      <c r="K22" s="142">
        <f>SUBTOTAL(9,K10:K21)</f>
        <v>161808.56099999999</v>
      </c>
      <c r="L22" s="142">
        <f t="shared" si="36"/>
        <v>135108.53999999995</v>
      </c>
      <c r="M22" s="142">
        <f t="shared" si="36"/>
        <v>476646.74099999998</v>
      </c>
      <c r="N22" s="142">
        <f t="shared" si="36"/>
        <v>13116.067599999998</v>
      </c>
      <c r="O22" s="142">
        <f t="shared" si="36"/>
        <v>14820.808799999999</v>
      </c>
      <c r="P22" s="142">
        <f t="shared" si="36"/>
        <v>4004.6035999999999</v>
      </c>
      <c r="Q22" s="142">
        <f t="shared" si="36"/>
        <v>31941.479999999996</v>
      </c>
      <c r="R22" s="142">
        <f t="shared" si="36"/>
        <v>169761.58556586658</v>
      </c>
      <c r="S22" s="142">
        <f t="shared" si="36"/>
        <v>152023.6416399999</v>
      </c>
      <c r="T22" s="142">
        <f t="shared" si="36"/>
        <v>151979.68034836362</v>
      </c>
      <c r="U22" s="142">
        <f t="shared" si="36"/>
        <v>473764.90755423019</v>
      </c>
      <c r="V22" s="145">
        <f t="shared" ref="V22:AC22" si="37">SUBTOTAL(9,V10:V21)</f>
        <v>577</v>
      </c>
      <c r="W22" s="145">
        <f t="shared" si="37"/>
        <v>665</v>
      </c>
      <c r="X22" s="145">
        <f t="shared" si="37"/>
        <v>531</v>
      </c>
      <c r="Y22" s="145">
        <f t="shared" si="37"/>
        <v>1773</v>
      </c>
      <c r="Z22" s="145">
        <f t="shared" si="37"/>
        <v>71</v>
      </c>
      <c r="AA22" s="145">
        <f t="shared" si="37"/>
        <v>132</v>
      </c>
      <c r="AB22" s="145">
        <f t="shared" si="37"/>
        <v>46</v>
      </c>
      <c r="AC22" s="145">
        <f t="shared" si="37"/>
        <v>249</v>
      </c>
      <c r="AD22" s="142">
        <f t="shared" ref="AD22:AK22" si="38">SUBTOTAL(9,AD10:AD21)</f>
        <v>174541.89600000001</v>
      </c>
      <c r="AE22" s="142">
        <f t="shared" si="38"/>
        <v>156647.054</v>
      </c>
      <c r="AF22" s="142">
        <f t="shared" si="38"/>
        <v>129387.67000000001</v>
      </c>
      <c r="AG22" s="142">
        <f t="shared" si="38"/>
        <v>460576.62000000005</v>
      </c>
      <c r="AH22" s="142">
        <f t="shared" si="38"/>
        <v>7799.8910400000013</v>
      </c>
      <c r="AI22" s="142">
        <f t="shared" si="38"/>
        <v>7559.0423599999995</v>
      </c>
      <c r="AJ22" s="142">
        <f t="shared" si="38"/>
        <v>4549.1998599999997</v>
      </c>
      <c r="AK22" s="142">
        <f t="shared" si="38"/>
        <v>19908.133260000002</v>
      </c>
      <c r="AL22" s="142">
        <f t="shared" ref="AL22:AO22" si="39">SUBTOTAL(9,AL10:AL21)</f>
        <v>0</v>
      </c>
      <c r="AM22" s="142">
        <f t="shared" si="39"/>
        <v>0</v>
      </c>
      <c r="AN22" s="142">
        <f t="shared" si="39"/>
        <v>0</v>
      </c>
      <c r="AO22" s="142">
        <f t="shared" si="39"/>
        <v>391529.95</v>
      </c>
    </row>
    <row r="23" spans="1:41" x14ac:dyDescent="0.25">
      <c r="A23" s="140" t="s">
        <v>178</v>
      </c>
      <c r="B23" s="169">
        <f t="shared" ref="B23" si="40">SUBTOTAL(1,B10:B21)</f>
        <v>19.892882033339024</v>
      </c>
      <c r="C23" s="145">
        <f t="shared" ref="C23:D23" si="41">SUBTOTAL(1,C10:C21)</f>
        <v>19.916666666666668</v>
      </c>
      <c r="D23" s="145">
        <f t="shared" si="41"/>
        <v>15.208333333333334</v>
      </c>
      <c r="E23" s="145">
        <f t="shared" ref="E23" si="42">SUBTOTAL(1,E10:E21)</f>
        <v>20</v>
      </c>
      <c r="F23" s="145">
        <f>SUBTOTAL(1,F10:F21)</f>
        <v>36.083333333333336</v>
      </c>
      <c r="G23" s="145">
        <f t="shared" ref="G23:U23" si="43">SUBTOTAL(1,G10:G21)</f>
        <v>41.916666666666664</v>
      </c>
      <c r="H23" s="145">
        <f t="shared" si="43"/>
        <v>35.166666666666664</v>
      </c>
      <c r="I23" s="145">
        <f t="shared" si="43"/>
        <v>113.16666666666667</v>
      </c>
      <c r="J23" s="142">
        <f t="shared" si="43"/>
        <v>14977.469999999996</v>
      </c>
      <c r="K23" s="142">
        <f>SUBTOTAL(1,K10:K21)</f>
        <v>13484.04675</v>
      </c>
      <c r="L23" s="142">
        <f t="shared" si="43"/>
        <v>11259.044999999996</v>
      </c>
      <c r="M23" s="142">
        <f t="shared" si="43"/>
        <v>39720.561750000001</v>
      </c>
      <c r="N23" s="142">
        <f t="shared" si="43"/>
        <v>1093.0056333333332</v>
      </c>
      <c r="O23" s="142">
        <f t="shared" si="43"/>
        <v>1235.0673999999999</v>
      </c>
      <c r="P23" s="142">
        <f t="shared" si="43"/>
        <v>333.71696666666668</v>
      </c>
      <c r="Q23" s="142">
        <f t="shared" si="43"/>
        <v>2661.7899999999995</v>
      </c>
      <c r="R23" s="142">
        <f t="shared" si="43"/>
        <v>14146.798797155549</v>
      </c>
      <c r="S23" s="142">
        <f t="shared" si="43"/>
        <v>12668.636803333326</v>
      </c>
      <c r="T23" s="142">
        <f t="shared" si="43"/>
        <v>12664.973362363635</v>
      </c>
      <c r="U23" s="142">
        <f t="shared" si="43"/>
        <v>39480.408962852518</v>
      </c>
      <c r="V23" s="145">
        <f t="shared" ref="V23:AC23" si="44">SUBTOTAL(1,V10:V21)</f>
        <v>48.083333333333336</v>
      </c>
      <c r="W23" s="145">
        <f t="shared" si="44"/>
        <v>55.416666666666664</v>
      </c>
      <c r="X23" s="145">
        <f t="shared" si="44"/>
        <v>44.25</v>
      </c>
      <c r="Y23" s="145">
        <f t="shared" si="44"/>
        <v>147.75</v>
      </c>
      <c r="Z23" s="145">
        <f t="shared" si="44"/>
        <v>5.916666666666667</v>
      </c>
      <c r="AA23" s="145">
        <f t="shared" si="44"/>
        <v>11</v>
      </c>
      <c r="AB23" s="145">
        <f t="shared" si="44"/>
        <v>3.8333333333333335</v>
      </c>
      <c r="AC23" s="145">
        <f t="shared" si="44"/>
        <v>20.75</v>
      </c>
      <c r="AD23" s="142">
        <f t="shared" ref="AD23:AK23" si="45">SUBTOTAL(1,AD10:AD21)</f>
        <v>14545.158000000001</v>
      </c>
      <c r="AE23" s="142">
        <f t="shared" si="45"/>
        <v>13053.921166666667</v>
      </c>
      <c r="AF23" s="142">
        <f t="shared" si="45"/>
        <v>10782.305833333334</v>
      </c>
      <c r="AG23" s="142">
        <f t="shared" si="45"/>
        <v>38381.385000000002</v>
      </c>
      <c r="AH23" s="142">
        <f t="shared" si="45"/>
        <v>649.99092000000007</v>
      </c>
      <c r="AI23" s="142">
        <f t="shared" si="45"/>
        <v>629.92019666666658</v>
      </c>
      <c r="AJ23" s="142">
        <f t="shared" si="45"/>
        <v>379.09998833333333</v>
      </c>
      <c r="AK23" s="142">
        <f t="shared" si="45"/>
        <v>1659.0111050000003</v>
      </c>
      <c r="AL23" s="142" t="e">
        <f t="shared" ref="AL23:AO23" si="46">SUBTOTAL(1,AL10:AL21)</f>
        <v>#DIV/0!</v>
      </c>
      <c r="AM23" s="142" t="e">
        <f t="shared" si="46"/>
        <v>#DIV/0!</v>
      </c>
      <c r="AN23" s="142" t="e">
        <f t="shared" si="46"/>
        <v>#DIV/0!</v>
      </c>
      <c r="AO23" s="142">
        <f t="shared" si="46"/>
        <v>32627.495833333334</v>
      </c>
    </row>
    <row r="24" spans="1:41" x14ac:dyDescent="0.25">
      <c r="A24" s="164">
        <v>44927</v>
      </c>
      <c r="B24" s="168">
        <v>22</v>
      </c>
      <c r="C24" s="101">
        <v>22</v>
      </c>
      <c r="D24" s="101">
        <v>15.5</v>
      </c>
      <c r="E24" s="101">
        <v>20</v>
      </c>
      <c r="F24" s="101">
        <v>39</v>
      </c>
      <c r="G24" s="101">
        <v>44</v>
      </c>
      <c r="H24" s="101">
        <v>34</v>
      </c>
      <c r="I24" s="101">
        <f t="shared" ref="I24:I34" si="47">SUM(F24:H24)</f>
        <v>117</v>
      </c>
      <c r="J24" s="137">
        <v>17149.859999999997</v>
      </c>
      <c r="K24" s="137">
        <v>14995.134000000013</v>
      </c>
      <c r="L24" s="137">
        <v>11587.149000000005</v>
      </c>
      <c r="M24" s="137">
        <f t="shared" ref="M24:M34" si="48">SUM(J24:L24)</f>
        <v>43732.143000000011</v>
      </c>
      <c r="N24" s="137">
        <v>1186.9552000000001</v>
      </c>
      <c r="O24" s="137">
        <v>1055.8522000000003</v>
      </c>
      <c r="P24" s="137">
        <v>341.92759999999993</v>
      </c>
      <c r="Q24" s="137">
        <f t="shared" ref="Q24:Q34" si="49">SUM(N24:P24)</f>
        <v>2584.7350000000006</v>
      </c>
      <c r="R24" s="137">
        <v>16203.100931490924</v>
      </c>
      <c r="S24" s="137">
        <v>14092.168480000009</v>
      </c>
      <c r="T24" s="137">
        <v>13037.585128046278</v>
      </c>
      <c r="U24" s="137">
        <f t="shared" ref="U24:U34" si="50">SUM(R24:T24)</f>
        <v>43332.854539537206</v>
      </c>
      <c r="V24" s="101">
        <v>52</v>
      </c>
      <c r="W24" s="101">
        <v>62</v>
      </c>
      <c r="X24" s="101">
        <v>46</v>
      </c>
      <c r="Y24" s="101">
        <f t="shared" ref="Y24:Y34" si="51">SUM(V24:X24)</f>
        <v>160</v>
      </c>
      <c r="Z24" s="101">
        <v>5</v>
      </c>
      <c r="AA24" s="101">
        <v>8</v>
      </c>
      <c r="AB24" s="101">
        <v>3</v>
      </c>
      <c r="AC24" s="101">
        <f t="shared" ref="AC24:AC34" si="52">SUM(Z24:AB24)</f>
        <v>16</v>
      </c>
      <c r="AD24" s="137">
        <v>17661.653999999995</v>
      </c>
      <c r="AE24" s="137">
        <v>14174.982000000002</v>
      </c>
      <c r="AF24" s="137">
        <v>11082.636000000002</v>
      </c>
      <c r="AG24" s="137">
        <f>SUM(AD24:AF24)</f>
        <v>42919.271999999997</v>
      </c>
      <c r="AH24" s="137">
        <v>767.43108000000007</v>
      </c>
      <c r="AI24" s="137">
        <v>870.02211999999986</v>
      </c>
      <c r="AJ24" s="137">
        <v>362.40819999999997</v>
      </c>
      <c r="AK24" s="137">
        <f t="shared" ref="AK24:AK34" si="53">SUM(AH24:AJ24)</f>
        <v>1999.8613999999998</v>
      </c>
      <c r="AL24" s="137"/>
      <c r="AM24" s="137"/>
      <c r="AN24" s="137"/>
      <c r="AO24" s="137">
        <f>555.13+32778.71+309.94+103.28+58.51+206.56+330.5+116.19+103.28</f>
        <v>34562.1</v>
      </c>
    </row>
    <row r="25" spans="1:41" x14ac:dyDescent="0.25">
      <c r="A25" s="164">
        <v>44958</v>
      </c>
      <c r="B25" s="168">
        <v>17</v>
      </c>
      <c r="C25" s="101">
        <v>17</v>
      </c>
      <c r="D25" s="101">
        <v>14</v>
      </c>
      <c r="E25" s="101">
        <v>20</v>
      </c>
      <c r="F25" s="101">
        <v>39</v>
      </c>
      <c r="G25" s="101">
        <v>44</v>
      </c>
      <c r="H25" s="101">
        <v>34</v>
      </c>
      <c r="I25" s="101">
        <f t="shared" si="47"/>
        <v>117</v>
      </c>
      <c r="J25" s="137">
        <v>17149.859999999997</v>
      </c>
      <c r="K25" s="137">
        <v>14995.134000000013</v>
      </c>
      <c r="L25" s="137">
        <v>11587.149000000005</v>
      </c>
      <c r="M25" s="137">
        <f t="shared" si="48"/>
        <v>43732.143000000011</v>
      </c>
      <c r="N25" s="137">
        <v>1186.9552000000001</v>
      </c>
      <c r="O25" s="137">
        <v>902.09400000000005</v>
      </c>
      <c r="P25" s="137">
        <v>341.92759999999993</v>
      </c>
      <c r="Q25" s="137">
        <f t="shared" si="49"/>
        <v>2430.9768000000004</v>
      </c>
      <c r="R25" s="137">
        <v>16203.100931490924</v>
      </c>
      <c r="S25" s="137">
        <v>14092.168480000009</v>
      </c>
      <c r="T25" s="137">
        <v>13037.585128046278</v>
      </c>
      <c r="U25" s="137">
        <f t="shared" si="50"/>
        <v>43332.854539537206</v>
      </c>
      <c r="V25" s="101">
        <v>49</v>
      </c>
      <c r="W25" s="101">
        <v>56</v>
      </c>
      <c r="X25" s="101">
        <v>41</v>
      </c>
      <c r="Y25" s="101">
        <f t="shared" si="51"/>
        <v>146</v>
      </c>
      <c r="Z25" s="101">
        <v>1</v>
      </c>
      <c r="AA25" s="101">
        <v>4</v>
      </c>
      <c r="AB25" s="101">
        <v>2</v>
      </c>
      <c r="AC25" s="101">
        <f t="shared" si="52"/>
        <v>7</v>
      </c>
      <c r="AD25" s="137">
        <v>14423.472000000002</v>
      </c>
      <c r="AE25" s="137">
        <v>13016.303999999995</v>
      </c>
      <c r="AF25" s="137">
        <v>9718.253999999999</v>
      </c>
      <c r="AG25" s="137">
        <f t="shared" ref="AG25:AG34" si="54">SUM(AD25:AF25)</f>
        <v>37158.03</v>
      </c>
      <c r="AH25" s="137">
        <v>151.06940000000003</v>
      </c>
      <c r="AI25" s="137">
        <v>266.90371999999991</v>
      </c>
      <c r="AJ25" s="137">
        <v>280.93880000000001</v>
      </c>
      <c r="AK25" s="137">
        <f t="shared" si="53"/>
        <v>698.91192000000001</v>
      </c>
      <c r="AL25" s="137"/>
      <c r="AM25" s="137"/>
      <c r="AN25" s="137"/>
      <c r="AO25" s="137">
        <f>438.94+35011.29+103.28+174.29+330.5+351.15</f>
        <v>36409.450000000004</v>
      </c>
    </row>
    <row r="26" spans="1:41" x14ac:dyDescent="0.25">
      <c r="A26" s="164">
        <v>44986</v>
      </c>
      <c r="B26" s="168">
        <v>22.896551724137932</v>
      </c>
      <c r="C26" s="101">
        <v>23</v>
      </c>
      <c r="D26" s="101">
        <v>15.5</v>
      </c>
      <c r="E26" s="101">
        <v>20</v>
      </c>
      <c r="F26" s="101">
        <v>39</v>
      </c>
      <c r="G26" s="101">
        <v>46</v>
      </c>
      <c r="H26" s="101">
        <v>35</v>
      </c>
      <c r="I26" s="101">
        <f t="shared" si="47"/>
        <v>120</v>
      </c>
      <c r="J26" s="137">
        <v>17149.859999999997</v>
      </c>
      <c r="K26" s="137">
        <v>15676.731000000014</v>
      </c>
      <c r="L26" s="137">
        <v>11587.149000000005</v>
      </c>
      <c r="M26" s="137">
        <f t="shared" si="48"/>
        <v>44413.74000000002</v>
      </c>
      <c r="N26" s="137">
        <v>1401.8246000000001</v>
      </c>
      <c r="O26" s="137">
        <v>1084.3716000000002</v>
      </c>
      <c r="P26" s="137">
        <v>357.42759999999993</v>
      </c>
      <c r="Q26" s="137">
        <f t="shared" si="49"/>
        <v>2843.6238000000003</v>
      </c>
      <c r="R26" s="137">
        <v>16203.100931490924</v>
      </c>
      <c r="S26" s="137">
        <v>14732.721592727283</v>
      </c>
      <c r="T26" s="137">
        <v>13421.043514165285</v>
      </c>
      <c r="U26" s="137">
        <f t="shared" si="50"/>
        <v>44356.866038383494</v>
      </c>
      <c r="V26" s="101">
        <v>52</v>
      </c>
      <c r="W26" s="101">
        <v>61</v>
      </c>
      <c r="X26" s="101">
        <v>39</v>
      </c>
      <c r="Y26" s="101">
        <f t="shared" si="51"/>
        <v>152</v>
      </c>
      <c r="Z26" s="101">
        <v>2</v>
      </c>
      <c r="AA26" s="101">
        <v>7</v>
      </c>
      <c r="AB26" s="101">
        <v>3</v>
      </c>
      <c r="AC26" s="101">
        <f t="shared" si="52"/>
        <v>12</v>
      </c>
      <c r="AD26" s="137">
        <v>20140.091999999993</v>
      </c>
      <c r="AE26" s="137">
        <v>15236.990999999996</v>
      </c>
      <c r="AF26" s="137">
        <v>11653.11</v>
      </c>
      <c r="AG26" s="137">
        <f t="shared" si="54"/>
        <v>47030.192999999992</v>
      </c>
      <c r="AH26" s="137">
        <v>371.53879999999998</v>
      </c>
      <c r="AI26" s="137">
        <v>387.69885999999991</v>
      </c>
      <c r="AJ26" s="137">
        <v>332.60819999999995</v>
      </c>
      <c r="AK26" s="137">
        <f t="shared" si="53"/>
        <v>1091.8458599999999</v>
      </c>
      <c r="AL26" s="137"/>
      <c r="AM26" s="137"/>
      <c r="AN26" s="137"/>
      <c r="AO26" s="137">
        <f>29176.42+43.89+132.97</f>
        <v>29353.279999999999</v>
      </c>
    </row>
    <row r="27" spans="1:41" x14ac:dyDescent="0.25">
      <c r="A27" s="164">
        <v>45017</v>
      </c>
      <c r="B27" s="168">
        <v>16</v>
      </c>
      <c r="C27" s="101">
        <v>16</v>
      </c>
      <c r="D27" s="101">
        <v>15</v>
      </c>
      <c r="E27" s="101">
        <v>20</v>
      </c>
      <c r="F27" s="101">
        <v>40</v>
      </c>
      <c r="G27" s="101">
        <v>46</v>
      </c>
      <c r="H27" s="101">
        <v>36</v>
      </c>
      <c r="I27" s="101">
        <f t="shared" si="47"/>
        <v>122</v>
      </c>
      <c r="J27" s="137">
        <v>17523.638999999996</v>
      </c>
      <c r="K27" s="137">
        <v>15676.731000000014</v>
      </c>
      <c r="L27" s="137">
        <v>12268.746000000006</v>
      </c>
      <c r="M27" s="137">
        <f t="shared" si="48"/>
        <v>45469.116000000016</v>
      </c>
      <c r="N27" s="137">
        <v>1052.0858000000001</v>
      </c>
      <c r="O27" s="137">
        <v>911.70220000000018</v>
      </c>
      <c r="P27" s="137">
        <v>463.44699999999995</v>
      </c>
      <c r="Q27" s="137">
        <f t="shared" si="49"/>
        <v>2427.2350000000001</v>
      </c>
      <c r="R27" s="137">
        <v>16686.86567723197</v>
      </c>
      <c r="S27" s="137">
        <v>15181.826967550644</v>
      </c>
      <c r="T27" s="137">
        <v>13116.334339510959</v>
      </c>
      <c r="U27" s="137">
        <f t="shared" si="50"/>
        <v>44985.026984293567</v>
      </c>
      <c r="V27" s="101">
        <v>49</v>
      </c>
      <c r="W27" s="101">
        <v>63</v>
      </c>
      <c r="X27" s="101">
        <v>41</v>
      </c>
      <c r="Y27" s="101">
        <f t="shared" si="51"/>
        <v>153</v>
      </c>
      <c r="Z27" s="101">
        <v>6</v>
      </c>
      <c r="AA27" s="101">
        <v>5</v>
      </c>
      <c r="AB27" s="101">
        <v>4</v>
      </c>
      <c r="AC27" s="101">
        <f t="shared" si="52"/>
        <v>15</v>
      </c>
      <c r="AD27" s="137">
        <v>13697.900999999994</v>
      </c>
      <c r="AE27" s="137">
        <v>15193.017000000007</v>
      </c>
      <c r="AF27" s="137">
        <v>11850.993000000004</v>
      </c>
      <c r="AG27" s="137">
        <f t="shared" si="54"/>
        <v>40741.911000000007</v>
      </c>
      <c r="AH27" s="137">
        <v>375.90047999999996</v>
      </c>
      <c r="AI27" s="137">
        <v>366.12249999999995</v>
      </c>
      <c r="AJ27" s="137">
        <v>477.47759999999994</v>
      </c>
      <c r="AK27" s="137">
        <f t="shared" si="53"/>
        <v>1219.5005799999999</v>
      </c>
      <c r="AL27" s="137"/>
      <c r="AM27" s="137"/>
      <c r="AN27" s="137"/>
      <c r="AO27" s="137">
        <f>142.01+36334.05+142.01+330.5+41.31+123.94+247.87+144.59</f>
        <v>37506.280000000006</v>
      </c>
    </row>
    <row r="28" spans="1:41" x14ac:dyDescent="0.25">
      <c r="A28" s="164">
        <v>45047</v>
      </c>
      <c r="B28" s="168">
        <v>22</v>
      </c>
      <c r="C28" s="101">
        <v>22</v>
      </c>
      <c r="D28" s="101">
        <v>15.5</v>
      </c>
      <c r="E28" s="101">
        <v>20</v>
      </c>
      <c r="F28" s="101">
        <v>48</v>
      </c>
      <c r="G28" s="101">
        <v>50</v>
      </c>
      <c r="H28" s="101">
        <v>40</v>
      </c>
      <c r="I28" s="101">
        <f t="shared" si="47"/>
        <v>138</v>
      </c>
      <c r="J28" s="137">
        <v>21107.520000000011</v>
      </c>
      <c r="K28" s="137">
        <v>22151.902500000029</v>
      </c>
      <c r="L28" s="137">
        <v>17380.723500000018</v>
      </c>
      <c r="M28" s="137">
        <f t="shared" si="48"/>
        <v>60640.146000000066</v>
      </c>
      <c r="N28" s="137">
        <v>2276.1716000000001</v>
      </c>
      <c r="O28" s="137">
        <v>1046.1191200000003</v>
      </c>
      <c r="P28" s="137">
        <v>1205.5827999999999</v>
      </c>
      <c r="Q28" s="137">
        <f t="shared" si="49"/>
        <v>4527.8735200000001</v>
      </c>
      <c r="R28" s="137">
        <v>19111.328767030318</v>
      </c>
      <c r="S28" s="137">
        <v>19536.900930909087</v>
      </c>
      <c r="T28" s="137">
        <v>19556.395444760314</v>
      </c>
      <c r="U28" s="137">
        <f t="shared" si="50"/>
        <v>58204.625142699719</v>
      </c>
      <c r="V28" s="101">
        <v>47</v>
      </c>
      <c r="W28" s="101">
        <v>68</v>
      </c>
      <c r="X28" s="101">
        <v>47</v>
      </c>
      <c r="Y28" s="101">
        <f t="shared" si="51"/>
        <v>162</v>
      </c>
      <c r="Z28" s="101">
        <v>3</v>
      </c>
      <c r="AA28" s="101">
        <v>0</v>
      </c>
      <c r="AB28" s="101">
        <v>0</v>
      </c>
      <c r="AC28" s="101">
        <f t="shared" si="52"/>
        <v>3</v>
      </c>
      <c r="AD28" s="137">
        <v>18930.807000000004</v>
      </c>
      <c r="AE28" s="137">
        <v>16424.288999999997</v>
      </c>
      <c r="AF28" s="137">
        <v>13082.264999999999</v>
      </c>
      <c r="AG28" s="137">
        <f t="shared" si="54"/>
        <v>48437.361000000004</v>
      </c>
      <c r="AH28" s="137">
        <v>523.20820000000003</v>
      </c>
      <c r="AI28" s="137">
        <v>0</v>
      </c>
      <c r="AJ28" s="137">
        <v>0</v>
      </c>
      <c r="AK28" s="137">
        <f t="shared" si="53"/>
        <v>523.20820000000003</v>
      </c>
      <c r="AL28" s="137"/>
      <c r="AM28" s="137"/>
      <c r="AN28" s="137"/>
      <c r="AO28" s="137"/>
    </row>
    <row r="29" spans="1:41" x14ac:dyDescent="0.25">
      <c r="A29" s="164">
        <v>45078</v>
      </c>
      <c r="B29" s="168">
        <v>21.9375</v>
      </c>
      <c r="C29" s="101">
        <v>22</v>
      </c>
      <c r="D29" s="101">
        <v>15</v>
      </c>
      <c r="E29" s="101">
        <v>20</v>
      </c>
      <c r="F29" s="101">
        <v>40</v>
      </c>
      <c r="G29" s="101">
        <v>50</v>
      </c>
      <c r="H29" s="101">
        <v>40</v>
      </c>
      <c r="I29" s="101">
        <f t="shared" si="47"/>
        <v>130</v>
      </c>
      <c r="J29" s="137">
        <v>17589.599999999999</v>
      </c>
      <c r="K29" s="137">
        <v>17380.723500000018</v>
      </c>
      <c r="L29" s="137">
        <v>13631.94000000001</v>
      </c>
      <c r="M29" s="137">
        <f t="shared" si="48"/>
        <v>48602.263500000023</v>
      </c>
      <c r="N29" s="137">
        <v>1401.8246000000001</v>
      </c>
      <c r="O29" s="137">
        <v>699.66340000000014</v>
      </c>
      <c r="P29" s="137">
        <v>781.50520000000006</v>
      </c>
      <c r="Q29" s="137">
        <f t="shared" si="49"/>
        <v>2882.9932000000003</v>
      </c>
      <c r="R29" s="137">
        <v>16618.564640581833</v>
      </c>
      <c r="S29" s="137">
        <v>16654.387818181829</v>
      </c>
      <c r="T29" s="137">
        <v>15338.335444760323</v>
      </c>
      <c r="U29" s="137">
        <f t="shared" si="50"/>
        <v>48611.287903523989</v>
      </c>
      <c r="V29" s="101">
        <v>51</v>
      </c>
      <c r="W29" s="101">
        <v>67</v>
      </c>
      <c r="X29" s="101">
        <v>49</v>
      </c>
      <c r="Y29" s="101">
        <f t="shared" si="51"/>
        <v>167</v>
      </c>
      <c r="Z29" s="101">
        <v>7</v>
      </c>
      <c r="AA29" s="101">
        <v>7</v>
      </c>
      <c r="AB29" s="101">
        <v>4</v>
      </c>
      <c r="AC29" s="101">
        <f t="shared" si="52"/>
        <v>18</v>
      </c>
      <c r="AD29" s="137">
        <v>19436.508000000002</v>
      </c>
      <c r="AE29" s="137">
        <v>16424.289000000008</v>
      </c>
      <c r="AF29" s="137">
        <v>13192.2</v>
      </c>
      <c r="AG29" s="137">
        <f t="shared" si="54"/>
        <v>49052.997000000003</v>
      </c>
      <c r="AH29" s="137">
        <v>1329.85682</v>
      </c>
      <c r="AI29" s="137">
        <v>468.74089999999995</v>
      </c>
      <c r="AJ29" s="137">
        <v>440.77922000000001</v>
      </c>
      <c r="AK29" s="137">
        <f t="shared" si="53"/>
        <v>2239.3769400000001</v>
      </c>
      <c r="AL29" s="137"/>
      <c r="AM29" s="137"/>
      <c r="AN29" s="137"/>
      <c r="AO29" s="137"/>
    </row>
    <row r="30" spans="1:41" x14ac:dyDescent="0.25">
      <c r="A30" s="164">
        <v>45108</v>
      </c>
      <c r="B30" s="168">
        <v>21</v>
      </c>
      <c r="C30" s="101">
        <v>21</v>
      </c>
      <c r="D30" s="101">
        <v>15.5</v>
      </c>
      <c r="E30" s="101">
        <v>20</v>
      </c>
      <c r="F30" s="101">
        <v>40</v>
      </c>
      <c r="G30" s="101">
        <v>50</v>
      </c>
      <c r="H30" s="101">
        <v>40</v>
      </c>
      <c r="I30" s="101">
        <f t="shared" si="47"/>
        <v>130</v>
      </c>
      <c r="J30" s="137">
        <v>17589.599999999999</v>
      </c>
      <c r="K30" s="137">
        <v>17039.925000000017</v>
      </c>
      <c r="L30" s="137">
        <v>13631.94000000001</v>
      </c>
      <c r="M30" s="137">
        <f t="shared" si="48"/>
        <v>48261.465000000026</v>
      </c>
      <c r="N30" s="137">
        <v>1401.8246000000001</v>
      </c>
      <c r="O30" s="137">
        <v>805.68280000000027</v>
      </c>
      <c r="P30" s="137">
        <v>781.50520000000006</v>
      </c>
      <c r="Q30" s="137">
        <f t="shared" si="49"/>
        <v>2989.0126000000005</v>
      </c>
      <c r="R30" s="137">
        <v>16618.564640581833</v>
      </c>
      <c r="S30" s="137">
        <v>16013.82781818183</v>
      </c>
      <c r="T30" s="137">
        <v>15338.335444760323</v>
      </c>
      <c r="U30" s="137">
        <f t="shared" si="50"/>
        <v>47970.727903523992</v>
      </c>
      <c r="V30" s="101">
        <v>55</v>
      </c>
      <c r="W30" s="101">
        <v>61</v>
      </c>
      <c r="X30" s="101">
        <v>50</v>
      </c>
      <c r="Y30" s="101">
        <f t="shared" si="51"/>
        <v>166</v>
      </c>
      <c r="Z30" s="101">
        <v>4</v>
      </c>
      <c r="AA30" s="101">
        <v>7</v>
      </c>
      <c r="AB30" s="101">
        <v>4</v>
      </c>
      <c r="AC30" s="101">
        <f t="shared" si="52"/>
        <v>15</v>
      </c>
      <c r="AD30" s="137">
        <v>18644.976000000006</v>
      </c>
      <c r="AE30" s="137">
        <v>17017.938000000002</v>
      </c>
      <c r="AF30" s="137">
        <v>13653.927</v>
      </c>
      <c r="AG30" s="137">
        <f t="shared" si="54"/>
        <v>49316.841</v>
      </c>
      <c r="AH30" s="137">
        <v>918.34861999999976</v>
      </c>
      <c r="AI30" s="137">
        <v>465.18293999999986</v>
      </c>
      <c r="AJ30" s="137">
        <v>690.47759999999994</v>
      </c>
      <c r="AK30" s="137">
        <f t="shared" si="53"/>
        <v>2074.0091599999996</v>
      </c>
      <c r="AL30" s="137"/>
      <c r="AM30" s="137"/>
      <c r="AN30" s="137"/>
      <c r="AO30" s="137"/>
    </row>
    <row r="31" spans="1:41" x14ac:dyDescent="0.25">
      <c r="A31" s="164">
        <v>45139</v>
      </c>
      <c r="B31" s="168">
        <v>22.071428571428573</v>
      </c>
      <c r="C31" s="101">
        <v>21</v>
      </c>
      <c r="D31" s="101">
        <v>15.5</v>
      </c>
      <c r="E31" s="101">
        <v>20</v>
      </c>
      <c r="F31" s="101">
        <v>41</v>
      </c>
      <c r="G31" s="101">
        <v>50</v>
      </c>
      <c r="H31" s="101">
        <v>40</v>
      </c>
      <c r="I31" s="101">
        <f t="shared" si="47"/>
        <v>131</v>
      </c>
      <c r="J31" s="137">
        <v>17930.398499999999</v>
      </c>
      <c r="K31" s="137">
        <v>17039.925000000017</v>
      </c>
      <c r="L31" s="137">
        <v>13631.94000000001</v>
      </c>
      <c r="M31" s="137">
        <f t="shared" si="48"/>
        <v>48602.263500000023</v>
      </c>
      <c r="N31" s="137">
        <v>1401.8246000000001</v>
      </c>
      <c r="O31" s="137">
        <v>805.68280000000027</v>
      </c>
      <c r="P31" s="137">
        <v>781.50520000000006</v>
      </c>
      <c r="Q31" s="137">
        <f t="shared" si="49"/>
        <v>2989.0126000000005</v>
      </c>
      <c r="R31" s="137">
        <v>17031.824713309106</v>
      </c>
      <c r="S31" s="137">
        <v>16013.82781818183</v>
      </c>
      <c r="T31" s="137">
        <v>15338.335444760323</v>
      </c>
      <c r="U31" s="137">
        <f t="shared" si="50"/>
        <v>48383.987976251257</v>
      </c>
      <c r="V31" s="101">
        <v>56</v>
      </c>
      <c r="W31" s="101">
        <v>69</v>
      </c>
      <c r="X31" s="101">
        <v>55</v>
      </c>
      <c r="Y31" s="101">
        <f t="shared" si="51"/>
        <v>180</v>
      </c>
      <c r="Z31" s="101">
        <v>12</v>
      </c>
      <c r="AA31" s="101">
        <v>8</v>
      </c>
      <c r="AB31" s="101">
        <v>8</v>
      </c>
      <c r="AC31" s="101">
        <f t="shared" si="52"/>
        <v>28</v>
      </c>
      <c r="AD31" s="137">
        <v>19590.440000000013</v>
      </c>
      <c r="AE31" s="137">
        <v>17197.290000000005</v>
      </c>
      <c r="AF31" s="137">
        <v>13675.800000000001</v>
      </c>
      <c r="AG31" s="137">
        <f t="shared" si="54"/>
        <v>50463.530000000021</v>
      </c>
      <c r="AH31" s="137">
        <v>1780.44</v>
      </c>
      <c r="AI31" s="137">
        <v>647.95000000000005</v>
      </c>
      <c r="AJ31" s="137">
        <v>1025.29</v>
      </c>
      <c r="AK31" s="137">
        <f t="shared" si="53"/>
        <v>3453.6800000000003</v>
      </c>
      <c r="AL31" s="137"/>
      <c r="AM31" s="137"/>
      <c r="AN31" s="137"/>
      <c r="AO31" s="137"/>
    </row>
    <row r="32" spans="1:41" x14ac:dyDescent="0.25">
      <c r="A32" s="164">
        <v>45170</v>
      </c>
      <c r="B32" s="168">
        <v>18.838709677419356</v>
      </c>
      <c r="C32" s="101">
        <v>19</v>
      </c>
      <c r="D32" s="101">
        <v>15</v>
      </c>
      <c r="E32" s="101">
        <v>20</v>
      </c>
      <c r="F32" s="101">
        <v>42</v>
      </c>
      <c r="G32" s="101">
        <v>50</v>
      </c>
      <c r="H32" s="101">
        <v>40</v>
      </c>
      <c r="I32" s="101">
        <f t="shared" si="47"/>
        <v>132</v>
      </c>
      <c r="J32" s="137">
        <v>18469.080000000002</v>
      </c>
      <c r="K32" s="137">
        <v>17039.925000000017</v>
      </c>
      <c r="L32" s="137">
        <v>13631.94000000001</v>
      </c>
      <c r="M32" s="137">
        <f t="shared" si="48"/>
        <v>49140.945000000029</v>
      </c>
      <c r="N32" s="137">
        <v>1401.8246000000001</v>
      </c>
      <c r="O32" s="137">
        <v>805.68280000000027</v>
      </c>
      <c r="P32" s="137">
        <v>781.50520000000006</v>
      </c>
      <c r="Q32" s="137">
        <f t="shared" si="49"/>
        <v>2989.0126000000005</v>
      </c>
      <c r="R32" s="137">
        <v>17447.288839757592</v>
      </c>
      <c r="S32" s="137">
        <v>16013.82781818183</v>
      </c>
      <c r="T32" s="137">
        <v>15338.335444760323</v>
      </c>
      <c r="U32" s="137">
        <f t="shared" si="50"/>
        <v>48799.452102699739</v>
      </c>
      <c r="V32" s="101">
        <v>54</v>
      </c>
      <c r="W32" s="101">
        <v>64</v>
      </c>
      <c r="X32" s="101">
        <v>60</v>
      </c>
      <c r="Y32" s="101">
        <f t="shared" si="51"/>
        <v>178</v>
      </c>
      <c r="Z32" s="101">
        <v>9</v>
      </c>
      <c r="AA32" s="101">
        <v>7</v>
      </c>
      <c r="AB32" s="101">
        <v>10</v>
      </c>
      <c r="AC32" s="101">
        <f t="shared" si="52"/>
        <v>26</v>
      </c>
      <c r="AD32" s="137">
        <v>17435.640000000003</v>
      </c>
      <c r="AE32" s="137">
        <v>16424.109999999986</v>
      </c>
      <c r="AF32" s="137">
        <v>13192.079999999991</v>
      </c>
      <c r="AG32" s="137">
        <f t="shared" si="54"/>
        <v>47051.829999999973</v>
      </c>
      <c r="AH32" s="137">
        <v>1196.58</v>
      </c>
      <c r="AI32" s="137">
        <v>858.6400000000001</v>
      </c>
      <c r="AJ32" s="137">
        <v>1064.4899999999998</v>
      </c>
      <c r="AK32" s="137">
        <f t="shared" si="53"/>
        <v>3119.71</v>
      </c>
      <c r="AL32" s="137"/>
      <c r="AM32" s="137"/>
      <c r="AN32" s="137"/>
      <c r="AO32" s="137"/>
    </row>
    <row r="33" spans="1:41" x14ac:dyDescent="0.25">
      <c r="A33" s="164">
        <v>45200</v>
      </c>
      <c r="B33" s="168">
        <v>19.939393939393938</v>
      </c>
      <c r="C33" s="101">
        <v>20</v>
      </c>
      <c r="D33" s="101">
        <v>15.5</v>
      </c>
      <c r="E33" s="101">
        <v>20</v>
      </c>
      <c r="F33" s="101">
        <v>44</v>
      </c>
      <c r="G33" s="101">
        <v>50</v>
      </c>
      <c r="H33" s="101">
        <v>40</v>
      </c>
      <c r="I33" s="101">
        <f t="shared" si="47"/>
        <v>134</v>
      </c>
      <c r="J33" s="137">
        <v>19348.560000000005</v>
      </c>
      <c r="K33" s="137">
        <v>17039.925000000017</v>
      </c>
      <c r="L33" s="137">
        <v>13631.94000000001</v>
      </c>
      <c r="M33" s="137">
        <f t="shared" si="48"/>
        <v>50020.425000000032</v>
      </c>
      <c r="N33" s="137">
        <v>1490.6940000000002</v>
      </c>
      <c r="O33" s="137">
        <v>805.68280000000027</v>
      </c>
      <c r="P33" s="137">
        <v>781.50520000000006</v>
      </c>
      <c r="Q33" s="137">
        <f t="shared" si="49"/>
        <v>3077.8820000000005</v>
      </c>
      <c r="R33" s="137">
        <v>18278.217092654562</v>
      </c>
      <c r="S33" s="137">
        <v>16013.82781818183</v>
      </c>
      <c r="T33" s="137">
        <v>15338.335444760323</v>
      </c>
      <c r="U33" s="137">
        <f t="shared" si="50"/>
        <v>49630.380355596717</v>
      </c>
      <c r="V33" s="101">
        <v>56</v>
      </c>
      <c r="W33" s="101">
        <v>57</v>
      </c>
      <c r="X33" s="101">
        <v>55</v>
      </c>
      <c r="Y33" s="101">
        <f t="shared" si="51"/>
        <v>168</v>
      </c>
      <c r="Z33" s="101">
        <v>8</v>
      </c>
      <c r="AA33" s="101">
        <v>7</v>
      </c>
      <c r="AB33" s="101">
        <v>12</v>
      </c>
      <c r="AC33" s="101">
        <f t="shared" si="52"/>
        <v>27</v>
      </c>
      <c r="AD33" s="137">
        <v>19414.480000000007</v>
      </c>
      <c r="AE33" s="137">
        <v>16797.940000000002</v>
      </c>
      <c r="AF33" s="137">
        <v>13675.820000000002</v>
      </c>
      <c r="AG33" s="137">
        <f t="shared" si="54"/>
        <v>49888.240000000013</v>
      </c>
      <c r="AH33" s="137">
        <v>768.16</v>
      </c>
      <c r="AI33" s="137">
        <v>694.35</v>
      </c>
      <c r="AJ33" s="137">
        <v>980.29</v>
      </c>
      <c r="AK33" s="137">
        <f t="shared" si="53"/>
        <v>2442.8000000000002</v>
      </c>
      <c r="AL33" s="137"/>
      <c r="AM33" s="137"/>
      <c r="AN33" s="137"/>
      <c r="AO33" s="137"/>
    </row>
    <row r="34" spans="1:41" x14ac:dyDescent="0.25">
      <c r="A34" s="164">
        <v>45231</v>
      </c>
      <c r="B34" s="168">
        <v>17.914285714285715</v>
      </c>
      <c r="C34" s="101">
        <v>18</v>
      </c>
      <c r="D34" s="101">
        <v>15</v>
      </c>
      <c r="E34" s="101">
        <v>20</v>
      </c>
      <c r="F34" s="101">
        <v>45</v>
      </c>
      <c r="G34" s="101">
        <v>50</v>
      </c>
      <c r="H34" s="101">
        <v>40</v>
      </c>
      <c r="I34" s="101">
        <f t="shared" si="47"/>
        <v>135</v>
      </c>
      <c r="J34" s="137">
        <v>19788.300000000007</v>
      </c>
      <c r="K34" s="137">
        <v>17039.925000000017</v>
      </c>
      <c r="L34" s="137">
        <v>13631.94000000001</v>
      </c>
      <c r="M34" s="137">
        <f t="shared" si="48"/>
        <v>50460.16500000003</v>
      </c>
      <c r="N34" s="137">
        <v>1490.6940000000002</v>
      </c>
      <c r="O34" s="137">
        <v>805.68280000000027</v>
      </c>
      <c r="P34" s="137">
        <v>781.50520000000006</v>
      </c>
      <c r="Q34" s="137">
        <f t="shared" si="49"/>
        <v>3077.8820000000005</v>
      </c>
      <c r="R34" s="137">
        <v>18693.681219103048</v>
      </c>
      <c r="S34" s="137">
        <v>16013.82781818183</v>
      </c>
      <c r="T34" s="137">
        <v>15338.335444760323</v>
      </c>
      <c r="U34" s="137">
        <f t="shared" si="50"/>
        <v>50045.844482045199</v>
      </c>
      <c r="V34" s="101">
        <v>55</v>
      </c>
      <c r="W34" s="101">
        <v>69</v>
      </c>
      <c r="X34" s="101">
        <v>49</v>
      </c>
      <c r="Y34" s="101">
        <f t="shared" si="51"/>
        <v>173</v>
      </c>
      <c r="Z34" s="101">
        <v>10</v>
      </c>
      <c r="AA34" s="101">
        <v>12</v>
      </c>
      <c r="AB34" s="101">
        <v>9</v>
      </c>
      <c r="AC34" s="101">
        <f t="shared" si="52"/>
        <v>31</v>
      </c>
      <c r="AD34" s="137">
        <v>17853.560000000009</v>
      </c>
      <c r="AE34" s="137">
        <v>16425.579999999984</v>
      </c>
      <c r="AF34" s="137">
        <v>13290.779999999992</v>
      </c>
      <c r="AG34" s="137">
        <f t="shared" si="54"/>
        <v>47569.919999999984</v>
      </c>
      <c r="AH34" s="137">
        <v>748.23</v>
      </c>
      <c r="AI34" s="137">
        <v>788.72000000000014</v>
      </c>
      <c r="AJ34" s="137">
        <v>928.55000000000007</v>
      </c>
      <c r="AK34" s="137">
        <f t="shared" si="53"/>
        <v>2465.5000000000005</v>
      </c>
      <c r="AL34" s="137"/>
      <c r="AM34" s="137"/>
      <c r="AN34" s="137"/>
      <c r="AO34" s="137"/>
    </row>
    <row r="35" spans="1:41" x14ac:dyDescent="0.25">
      <c r="A35" s="164">
        <v>45261</v>
      </c>
      <c r="B35" s="168">
        <v>19</v>
      </c>
      <c r="C35" s="101">
        <v>19</v>
      </c>
      <c r="D35" s="101">
        <v>15.5</v>
      </c>
      <c r="E35" s="101">
        <v>20</v>
      </c>
      <c r="F35" s="101"/>
      <c r="G35" s="101"/>
      <c r="H35" s="101"/>
      <c r="I35" s="101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01"/>
      <c r="W35" s="101"/>
      <c r="X35" s="101"/>
      <c r="Y35" s="101"/>
      <c r="Z35" s="101"/>
      <c r="AA35" s="101"/>
      <c r="AB35" s="101"/>
      <c r="AC35" s="101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</row>
    <row r="36" spans="1:41" x14ac:dyDescent="0.25">
      <c r="A36" s="140" t="s">
        <v>179</v>
      </c>
      <c r="B36" s="169">
        <f t="shared" ref="B36:E36" si="55">SUBTOTAL(9,B24:B35)</f>
        <v>240.59786962666553</v>
      </c>
      <c r="C36" s="145">
        <f t="shared" si="55"/>
        <v>240</v>
      </c>
      <c r="D36" s="145">
        <f t="shared" si="55"/>
        <v>182.5</v>
      </c>
      <c r="E36" s="145">
        <f t="shared" si="55"/>
        <v>240</v>
      </c>
      <c r="F36" s="145">
        <f>SUBTOTAL(9,F24:F35)</f>
        <v>457</v>
      </c>
      <c r="G36" s="145">
        <f t="shared" ref="G36:J36" si="56">SUBTOTAL(9,G24:G35)</f>
        <v>530</v>
      </c>
      <c r="H36" s="145">
        <f t="shared" si="56"/>
        <v>419</v>
      </c>
      <c r="I36" s="145">
        <f t="shared" si="56"/>
        <v>1406</v>
      </c>
      <c r="J36" s="142">
        <f t="shared" si="56"/>
        <v>200796.27750000005</v>
      </c>
      <c r="K36" s="142">
        <f>SUBTOTAL(9,K24:K35)</f>
        <v>186075.98100000017</v>
      </c>
      <c r="L36" s="142">
        <f t="shared" ref="L36:AK36" si="57">SUBTOTAL(9,L24:L35)</f>
        <v>146202.55650000006</v>
      </c>
      <c r="M36" s="142">
        <f t="shared" si="57"/>
        <v>533074.81500000018</v>
      </c>
      <c r="N36" s="142">
        <f t="shared" si="57"/>
        <v>15692.6788</v>
      </c>
      <c r="O36" s="142">
        <f t="shared" si="57"/>
        <v>9728.2165200000036</v>
      </c>
      <c r="P36" s="142">
        <f t="shared" si="57"/>
        <v>7399.3437999999987</v>
      </c>
      <c r="Q36" s="142">
        <f t="shared" si="57"/>
        <v>32820.239120000006</v>
      </c>
      <c r="R36" s="142">
        <f t="shared" si="57"/>
        <v>189095.63838472302</v>
      </c>
      <c r="S36" s="142">
        <f t="shared" si="57"/>
        <v>174359.313360278</v>
      </c>
      <c r="T36" s="142">
        <f t="shared" si="57"/>
        <v>164198.95622309108</v>
      </c>
      <c r="U36" s="142">
        <f t="shared" si="57"/>
        <v>527653.90796809201</v>
      </c>
      <c r="V36" s="145">
        <f t="shared" si="57"/>
        <v>576</v>
      </c>
      <c r="W36" s="145">
        <f t="shared" si="57"/>
        <v>697</v>
      </c>
      <c r="X36" s="145">
        <f t="shared" si="57"/>
        <v>532</v>
      </c>
      <c r="Y36" s="145">
        <f t="shared" si="57"/>
        <v>1805</v>
      </c>
      <c r="Z36" s="145">
        <f t="shared" si="57"/>
        <v>67</v>
      </c>
      <c r="AA36" s="145">
        <f t="shared" si="57"/>
        <v>72</v>
      </c>
      <c r="AB36" s="145">
        <f t="shared" si="57"/>
        <v>59</v>
      </c>
      <c r="AC36" s="145">
        <f t="shared" si="57"/>
        <v>198</v>
      </c>
      <c r="AD36" s="142">
        <f t="shared" si="57"/>
        <v>197229.53000000003</v>
      </c>
      <c r="AE36" s="142">
        <f t="shared" si="57"/>
        <v>174332.72999999998</v>
      </c>
      <c r="AF36" s="142">
        <f t="shared" si="57"/>
        <v>138067.86499999999</v>
      </c>
      <c r="AG36" s="142">
        <f t="shared" si="57"/>
        <v>509630.125</v>
      </c>
      <c r="AH36" s="142">
        <f t="shared" si="57"/>
        <v>8930.7633999999998</v>
      </c>
      <c r="AI36" s="142">
        <f t="shared" si="57"/>
        <v>5814.33104</v>
      </c>
      <c r="AJ36" s="142">
        <f t="shared" si="57"/>
        <v>6583.30962</v>
      </c>
      <c r="AK36" s="142">
        <f t="shared" si="57"/>
        <v>21328.404059999997</v>
      </c>
      <c r="AL36" s="142">
        <f t="shared" ref="AL36:AO36" si="58">SUBTOTAL(9,AL24:AL27)</f>
        <v>0</v>
      </c>
      <c r="AM36" s="142">
        <f t="shared" si="58"/>
        <v>0</v>
      </c>
      <c r="AN36" s="142">
        <f t="shared" si="58"/>
        <v>0</v>
      </c>
      <c r="AO36" s="142">
        <f t="shared" si="58"/>
        <v>137831.11000000002</v>
      </c>
    </row>
    <row r="37" spans="1:41" x14ac:dyDescent="0.25">
      <c r="A37" s="140" t="s">
        <v>180</v>
      </c>
      <c r="B37" s="169">
        <f t="shared" ref="B37:E37" si="59">SUBTOTAL(1,B24:B35)</f>
        <v>20.049822468888795</v>
      </c>
      <c r="C37" s="145">
        <f t="shared" si="59"/>
        <v>20</v>
      </c>
      <c r="D37" s="145">
        <f t="shared" si="59"/>
        <v>15.208333333333334</v>
      </c>
      <c r="E37" s="145">
        <f t="shared" si="59"/>
        <v>20</v>
      </c>
      <c r="F37" s="145">
        <f>SUBTOTAL(1,F24:F35)</f>
        <v>41.545454545454547</v>
      </c>
      <c r="G37" s="145">
        <f t="shared" ref="G37:J37" si="60">SUBTOTAL(1,G24:G35)</f>
        <v>48.18181818181818</v>
      </c>
      <c r="H37" s="145">
        <f t="shared" si="60"/>
        <v>38.090909090909093</v>
      </c>
      <c r="I37" s="145">
        <f t="shared" si="60"/>
        <v>127.81818181818181</v>
      </c>
      <c r="J37" s="142">
        <f t="shared" si="60"/>
        <v>18254.20704545455</v>
      </c>
      <c r="K37" s="142">
        <f>SUBTOTAL(1,K24:K35)</f>
        <v>16915.998272727287</v>
      </c>
      <c r="L37" s="142">
        <f t="shared" ref="L37:AK37" si="61">SUBTOTAL(1,L24:L35)</f>
        <v>13291.141500000005</v>
      </c>
      <c r="M37" s="142">
        <f t="shared" si="61"/>
        <v>48461.346818181832</v>
      </c>
      <c r="N37" s="142">
        <f t="shared" si="61"/>
        <v>1426.6071636363636</v>
      </c>
      <c r="O37" s="142">
        <f t="shared" si="61"/>
        <v>884.38332000000037</v>
      </c>
      <c r="P37" s="142">
        <f t="shared" si="61"/>
        <v>672.66761818181806</v>
      </c>
      <c r="Q37" s="142">
        <f t="shared" si="61"/>
        <v>2983.6581018181823</v>
      </c>
      <c r="R37" s="142">
        <f t="shared" si="61"/>
        <v>17190.512580429364</v>
      </c>
      <c r="S37" s="142">
        <f t="shared" si="61"/>
        <v>15850.846669116181</v>
      </c>
      <c r="T37" s="142">
        <f t="shared" si="61"/>
        <v>14927.177838462825</v>
      </c>
      <c r="U37" s="142">
        <f t="shared" si="61"/>
        <v>47968.537088008365</v>
      </c>
      <c r="V37" s="145">
        <f t="shared" si="61"/>
        <v>52.363636363636367</v>
      </c>
      <c r="W37" s="145">
        <f t="shared" si="61"/>
        <v>63.363636363636367</v>
      </c>
      <c r="X37" s="145">
        <f t="shared" si="61"/>
        <v>48.363636363636367</v>
      </c>
      <c r="Y37" s="145">
        <f t="shared" si="61"/>
        <v>164.09090909090909</v>
      </c>
      <c r="Z37" s="145">
        <f t="shared" si="61"/>
        <v>6.0909090909090908</v>
      </c>
      <c r="AA37" s="145">
        <f t="shared" si="61"/>
        <v>6.5454545454545459</v>
      </c>
      <c r="AB37" s="145">
        <f t="shared" si="61"/>
        <v>5.3636363636363633</v>
      </c>
      <c r="AC37" s="145">
        <f t="shared" si="61"/>
        <v>18</v>
      </c>
      <c r="AD37" s="142">
        <f t="shared" si="61"/>
        <v>17929.957272727275</v>
      </c>
      <c r="AE37" s="142">
        <f t="shared" si="61"/>
        <v>15848.429999999998</v>
      </c>
      <c r="AF37" s="142">
        <f t="shared" si="61"/>
        <v>12551.62409090909</v>
      </c>
      <c r="AG37" s="142">
        <f t="shared" si="61"/>
        <v>46330.01136363636</v>
      </c>
      <c r="AH37" s="142">
        <f t="shared" si="61"/>
        <v>811.88758181818184</v>
      </c>
      <c r="AI37" s="142">
        <f t="shared" si="61"/>
        <v>528.57554909090913</v>
      </c>
      <c r="AJ37" s="142">
        <f t="shared" si="61"/>
        <v>598.48269272727271</v>
      </c>
      <c r="AK37" s="142">
        <f t="shared" si="61"/>
        <v>1938.9458236363635</v>
      </c>
      <c r="AL37" s="142" t="e">
        <f t="shared" ref="AL37:AO37" si="62">SUBTOTAL(1,AL24:AL27)</f>
        <v>#DIV/0!</v>
      </c>
      <c r="AM37" s="142" t="e">
        <f t="shared" si="62"/>
        <v>#DIV/0!</v>
      </c>
      <c r="AN37" s="142" t="e">
        <f t="shared" si="62"/>
        <v>#DIV/0!</v>
      </c>
      <c r="AO37" s="142">
        <f t="shared" si="62"/>
        <v>34457.777500000004</v>
      </c>
    </row>
    <row r="38" spans="1:41" x14ac:dyDescent="0.25">
      <c r="A38" s="164">
        <v>45292</v>
      </c>
      <c r="B38" s="168">
        <f>'Banco de Dados'!B38</f>
        <v>22</v>
      </c>
      <c r="C38" s="101">
        <f>'Banco de Dados'!C38</f>
        <v>22</v>
      </c>
      <c r="D38" s="101">
        <f>'Banco de Dados'!D38</f>
        <v>15.5</v>
      </c>
      <c r="E38" s="101">
        <v>20</v>
      </c>
      <c r="F38" s="101"/>
      <c r="G38" s="101"/>
      <c r="H38" s="101"/>
      <c r="I38" s="101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01">
        <f>'Banco de Dados'!U38</f>
        <v>0</v>
      </c>
      <c r="W38" s="101">
        <f>'Banco de Dados'!V38</f>
        <v>0</v>
      </c>
      <c r="X38" s="101">
        <f>'Banco de Dados'!W38</f>
        <v>0</v>
      </c>
      <c r="Y38" s="101">
        <f t="shared" ref="Y38:Y49" si="63">SUM(V38:X38)</f>
        <v>0</v>
      </c>
      <c r="Z38" s="101">
        <f>'Banco de Dados'!Y38</f>
        <v>0</v>
      </c>
      <c r="AA38" s="101">
        <f>'Banco de Dados'!Z38</f>
        <v>0</v>
      </c>
      <c r="AB38" s="101">
        <f>'Banco de Dados'!AA38</f>
        <v>0</v>
      </c>
      <c r="AC38" s="101">
        <f t="shared" ref="AC38:AC49" si="64">SUM(Z38:AB38)</f>
        <v>0</v>
      </c>
      <c r="AD38" s="137">
        <f>'Banco de Dados'!AC38</f>
        <v>0</v>
      </c>
      <c r="AE38" s="137">
        <f>'Banco de Dados'!AD38</f>
        <v>0</v>
      </c>
      <c r="AF38" s="137">
        <f>'Banco de Dados'!AE38</f>
        <v>0</v>
      </c>
      <c r="AG38" s="137">
        <f>SUM(AD38:AF38)</f>
        <v>0</v>
      </c>
      <c r="AH38" s="137">
        <f>'Banco de Dados'!AG38</f>
        <v>0</v>
      </c>
      <c r="AI38" s="137">
        <f>'Banco de Dados'!AH38</f>
        <v>0</v>
      </c>
      <c r="AJ38" s="137">
        <f>'Banco de Dados'!AI38</f>
        <v>0</v>
      </c>
      <c r="AK38" s="137">
        <f t="shared" ref="AK38:AK49" si="65">SUM(AH38:AJ38)</f>
        <v>0</v>
      </c>
      <c r="AL38" s="137"/>
      <c r="AM38" s="137"/>
      <c r="AN38" s="137"/>
      <c r="AO38" s="137">
        <f>555.13+32778.71+309.94+103.28+58.51+206.56+330.5+116.19+103.28</f>
        <v>34562.1</v>
      </c>
    </row>
    <row r="39" spans="1:41" x14ac:dyDescent="0.25">
      <c r="A39" s="164">
        <v>45323</v>
      </c>
      <c r="B39" s="168">
        <f>'Banco de Dados'!B39</f>
        <v>18</v>
      </c>
      <c r="C39" s="101">
        <f>'Banco de Dados'!C39</f>
        <v>18</v>
      </c>
      <c r="D39" s="101">
        <f>'Banco de Dados'!D39</f>
        <v>14.5</v>
      </c>
      <c r="E39" s="101">
        <v>20</v>
      </c>
      <c r="F39" s="101"/>
      <c r="G39" s="101"/>
      <c r="H39" s="101"/>
      <c r="I39" s="101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01">
        <f>'Banco de Dados'!U39</f>
        <v>0</v>
      </c>
      <c r="W39" s="101">
        <f>'Banco de Dados'!V39</f>
        <v>0</v>
      </c>
      <c r="X39" s="101">
        <f>'Banco de Dados'!W39</f>
        <v>0</v>
      </c>
      <c r="Y39" s="101">
        <f t="shared" si="63"/>
        <v>0</v>
      </c>
      <c r="Z39" s="101">
        <f>'Banco de Dados'!Y39</f>
        <v>0</v>
      </c>
      <c r="AA39" s="101">
        <f>'Banco de Dados'!Z39</f>
        <v>0</v>
      </c>
      <c r="AB39" s="101">
        <f>'Banco de Dados'!AA39</f>
        <v>0</v>
      </c>
      <c r="AC39" s="101">
        <f t="shared" si="64"/>
        <v>0</v>
      </c>
      <c r="AD39" s="137">
        <f>'Banco de Dados'!AC39</f>
        <v>0</v>
      </c>
      <c r="AE39" s="137">
        <f>'Banco de Dados'!AD39</f>
        <v>0</v>
      </c>
      <c r="AF39" s="137">
        <f>'Banco de Dados'!AE39</f>
        <v>0</v>
      </c>
      <c r="AG39" s="137">
        <f t="shared" ref="AG39:AG49" si="66">SUM(AD39:AF39)</f>
        <v>0</v>
      </c>
      <c r="AH39" s="137">
        <f>'Banco de Dados'!AG39</f>
        <v>0</v>
      </c>
      <c r="AI39" s="137">
        <f>'Banco de Dados'!AH39</f>
        <v>0</v>
      </c>
      <c r="AJ39" s="137">
        <f>'Banco de Dados'!AI39</f>
        <v>0</v>
      </c>
      <c r="AK39" s="137">
        <f t="shared" si="65"/>
        <v>0</v>
      </c>
      <c r="AL39" s="137"/>
      <c r="AM39" s="137"/>
      <c r="AN39" s="137"/>
      <c r="AO39" s="137">
        <f>438.94+35011.29+103.28+174.29+330.5+351.15</f>
        <v>36409.450000000004</v>
      </c>
    </row>
    <row r="40" spans="1:41" x14ac:dyDescent="0.25">
      <c r="A40" s="164">
        <v>45352</v>
      </c>
      <c r="B40" s="168">
        <f>'Banco de Dados'!B40</f>
        <v>18</v>
      </c>
      <c r="C40" s="101">
        <f>'Banco de Dados'!C40</f>
        <v>18</v>
      </c>
      <c r="D40" s="101">
        <f>'Banco de Dados'!D40</f>
        <v>15.5</v>
      </c>
      <c r="E40" s="101">
        <v>20</v>
      </c>
      <c r="F40" s="101"/>
      <c r="G40" s="101"/>
      <c r="H40" s="101"/>
      <c r="I40" s="101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01">
        <f>'Banco de Dados'!U40</f>
        <v>0</v>
      </c>
      <c r="W40" s="101">
        <f>'Banco de Dados'!V40</f>
        <v>0</v>
      </c>
      <c r="X40" s="101">
        <f>'Banco de Dados'!W40</f>
        <v>0</v>
      </c>
      <c r="Y40" s="101">
        <f t="shared" si="63"/>
        <v>0</v>
      </c>
      <c r="Z40" s="101">
        <f>'Banco de Dados'!Y40</f>
        <v>0</v>
      </c>
      <c r="AA40" s="101">
        <f>'Banco de Dados'!Z40</f>
        <v>0</v>
      </c>
      <c r="AB40" s="101">
        <f>'Banco de Dados'!AA40</f>
        <v>0</v>
      </c>
      <c r="AC40" s="101">
        <f t="shared" si="64"/>
        <v>0</v>
      </c>
      <c r="AD40" s="137">
        <f>'Banco de Dados'!AC40</f>
        <v>0</v>
      </c>
      <c r="AE40" s="137">
        <f>'Banco de Dados'!AD40</f>
        <v>0</v>
      </c>
      <c r="AF40" s="137">
        <f>'Banco de Dados'!AE40</f>
        <v>0</v>
      </c>
      <c r="AG40" s="137">
        <f t="shared" si="66"/>
        <v>0</v>
      </c>
      <c r="AH40" s="137">
        <f>'Banco de Dados'!AG40</f>
        <v>0</v>
      </c>
      <c r="AI40" s="137">
        <f>'Banco de Dados'!AH40</f>
        <v>0</v>
      </c>
      <c r="AJ40" s="137">
        <f>'Banco de Dados'!AI40</f>
        <v>0</v>
      </c>
      <c r="AK40" s="137">
        <f t="shared" si="65"/>
        <v>0</v>
      </c>
      <c r="AL40" s="137"/>
      <c r="AM40" s="137"/>
      <c r="AN40" s="137"/>
      <c r="AO40" s="137">
        <f>29176.42+43.89+132.97</f>
        <v>29353.279999999999</v>
      </c>
    </row>
    <row r="41" spans="1:41" x14ac:dyDescent="0.25">
      <c r="A41" s="164">
        <v>45383</v>
      </c>
      <c r="B41" s="168">
        <f>'Banco de Dados'!B41</f>
        <v>22</v>
      </c>
      <c r="C41" s="101">
        <f>'Banco de Dados'!C41</f>
        <v>22</v>
      </c>
      <c r="D41" s="101">
        <f>'Banco de Dados'!D41</f>
        <v>15</v>
      </c>
      <c r="E41" s="101">
        <v>20</v>
      </c>
      <c r="F41" s="101"/>
      <c r="G41" s="101"/>
      <c r="H41" s="101"/>
      <c r="I41" s="101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01">
        <f>'Banco de Dados'!U41</f>
        <v>0</v>
      </c>
      <c r="W41" s="101">
        <f>'Banco de Dados'!V41</f>
        <v>0</v>
      </c>
      <c r="X41" s="101">
        <f>'Banco de Dados'!W41</f>
        <v>0</v>
      </c>
      <c r="Y41" s="101">
        <f t="shared" si="63"/>
        <v>0</v>
      </c>
      <c r="Z41" s="101">
        <f>'Banco de Dados'!Y41</f>
        <v>0</v>
      </c>
      <c r="AA41" s="101">
        <f>'Banco de Dados'!Z41</f>
        <v>0</v>
      </c>
      <c r="AB41" s="101">
        <f>'Banco de Dados'!AA41</f>
        <v>0</v>
      </c>
      <c r="AC41" s="101">
        <f t="shared" si="64"/>
        <v>0</v>
      </c>
      <c r="AD41" s="137">
        <f>'Banco de Dados'!AC41</f>
        <v>0</v>
      </c>
      <c r="AE41" s="137">
        <f>'Banco de Dados'!AD41</f>
        <v>0</v>
      </c>
      <c r="AF41" s="137">
        <f>'Banco de Dados'!AE41</f>
        <v>0</v>
      </c>
      <c r="AG41" s="137">
        <f t="shared" si="66"/>
        <v>0</v>
      </c>
      <c r="AH41" s="137">
        <f>'Banco de Dados'!AG41</f>
        <v>0</v>
      </c>
      <c r="AI41" s="137">
        <f>'Banco de Dados'!AH41</f>
        <v>0</v>
      </c>
      <c r="AJ41" s="137">
        <f>'Banco de Dados'!AI41</f>
        <v>0</v>
      </c>
      <c r="AK41" s="137">
        <f t="shared" si="65"/>
        <v>0</v>
      </c>
      <c r="AL41" s="137"/>
      <c r="AM41" s="137"/>
      <c r="AN41" s="137"/>
      <c r="AO41" s="137">
        <f>142.01+36334.05+142.01+330.5+41.31+123.94+247.87+144.59</f>
        <v>37506.280000000006</v>
      </c>
    </row>
    <row r="42" spans="1:41" x14ac:dyDescent="0.25">
      <c r="A42" s="164">
        <v>45413</v>
      </c>
      <c r="B42" s="168">
        <f>'Banco de Dados'!B42</f>
        <v>19</v>
      </c>
      <c r="C42" s="101">
        <f>'Banco de Dados'!C42</f>
        <v>19</v>
      </c>
      <c r="D42" s="101">
        <f>'Banco de Dados'!D42</f>
        <v>15.5</v>
      </c>
      <c r="E42" s="101">
        <v>20</v>
      </c>
      <c r="F42" s="101"/>
      <c r="G42" s="101"/>
      <c r="H42" s="101"/>
      <c r="I42" s="101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01">
        <f>'Banco de Dados'!U42</f>
        <v>0</v>
      </c>
      <c r="W42" s="101">
        <f>'Banco de Dados'!V42</f>
        <v>0</v>
      </c>
      <c r="X42" s="101">
        <f>'Banco de Dados'!W42</f>
        <v>0</v>
      </c>
      <c r="Y42" s="101">
        <f t="shared" si="63"/>
        <v>0</v>
      </c>
      <c r="Z42" s="101">
        <f>'Banco de Dados'!Y42</f>
        <v>0</v>
      </c>
      <c r="AA42" s="101">
        <f>'Banco de Dados'!Z42</f>
        <v>0</v>
      </c>
      <c r="AB42" s="101">
        <f>'Banco de Dados'!AA42</f>
        <v>0</v>
      </c>
      <c r="AC42" s="101">
        <f t="shared" si="64"/>
        <v>0</v>
      </c>
      <c r="AD42" s="137">
        <f>'Banco de Dados'!AC42</f>
        <v>0</v>
      </c>
      <c r="AE42" s="137">
        <f>'Banco de Dados'!AD42</f>
        <v>0</v>
      </c>
      <c r="AF42" s="137">
        <f>'Banco de Dados'!AE42</f>
        <v>0</v>
      </c>
      <c r="AG42" s="137">
        <f t="shared" si="66"/>
        <v>0</v>
      </c>
      <c r="AH42" s="137">
        <f>'Banco de Dados'!AG42</f>
        <v>0</v>
      </c>
      <c r="AI42" s="137">
        <f>'Banco de Dados'!AH42</f>
        <v>0</v>
      </c>
      <c r="AJ42" s="137">
        <f>'Banco de Dados'!AI42</f>
        <v>0</v>
      </c>
      <c r="AK42" s="137">
        <f t="shared" si="65"/>
        <v>0</v>
      </c>
      <c r="AL42" s="137"/>
      <c r="AM42" s="137"/>
      <c r="AN42" s="137"/>
      <c r="AO42" s="137"/>
    </row>
    <row r="43" spans="1:41" x14ac:dyDescent="0.25">
      <c r="A43" s="164">
        <v>45444</v>
      </c>
      <c r="B43" s="168">
        <f>'Banco de Dados'!B43</f>
        <v>20</v>
      </c>
      <c r="C43" s="101">
        <f>'Banco de Dados'!C43</f>
        <v>20</v>
      </c>
      <c r="D43" s="101">
        <f>'Banco de Dados'!D43</f>
        <v>15</v>
      </c>
      <c r="E43" s="101">
        <v>20</v>
      </c>
      <c r="F43" s="101"/>
      <c r="G43" s="101"/>
      <c r="H43" s="101"/>
      <c r="I43" s="101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01">
        <f>'Banco de Dados'!U43</f>
        <v>0</v>
      </c>
      <c r="W43" s="101">
        <f>'Banco de Dados'!V43</f>
        <v>0</v>
      </c>
      <c r="X43" s="101">
        <f>'Banco de Dados'!W43</f>
        <v>0</v>
      </c>
      <c r="Y43" s="101">
        <f t="shared" si="63"/>
        <v>0</v>
      </c>
      <c r="Z43" s="101">
        <f>'Banco de Dados'!Y43</f>
        <v>0</v>
      </c>
      <c r="AA43" s="101">
        <f>'Banco de Dados'!Z43</f>
        <v>0</v>
      </c>
      <c r="AB43" s="101">
        <f>'Banco de Dados'!AA43</f>
        <v>0</v>
      </c>
      <c r="AC43" s="101">
        <f t="shared" si="64"/>
        <v>0</v>
      </c>
      <c r="AD43" s="137">
        <f>'Banco de Dados'!AC43</f>
        <v>0</v>
      </c>
      <c r="AE43" s="137">
        <f>'Banco de Dados'!AD43</f>
        <v>0</v>
      </c>
      <c r="AF43" s="137">
        <f>'Banco de Dados'!AE43</f>
        <v>0</v>
      </c>
      <c r="AG43" s="137">
        <f t="shared" si="66"/>
        <v>0</v>
      </c>
      <c r="AH43" s="137">
        <f>'Banco de Dados'!AG43</f>
        <v>0</v>
      </c>
      <c r="AI43" s="137">
        <f>'Banco de Dados'!AH43</f>
        <v>0</v>
      </c>
      <c r="AJ43" s="137">
        <f>'Banco de Dados'!AI43</f>
        <v>0</v>
      </c>
      <c r="AK43" s="137">
        <f t="shared" si="65"/>
        <v>0</v>
      </c>
      <c r="AL43" s="137"/>
      <c r="AM43" s="137"/>
      <c r="AN43" s="137"/>
      <c r="AO43" s="137"/>
    </row>
    <row r="44" spans="1:41" x14ac:dyDescent="0.25">
      <c r="A44" s="164">
        <v>45474</v>
      </c>
      <c r="B44" s="168">
        <f>'Banco de Dados'!B44</f>
        <v>23</v>
      </c>
      <c r="C44" s="101">
        <f>'Banco de Dados'!C44</f>
        <v>23</v>
      </c>
      <c r="D44" s="101">
        <f>'Banco de Dados'!D44</f>
        <v>15.5</v>
      </c>
      <c r="E44" s="101">
        <v>20</v>
      </c>
      <c r="F44" s="101"/>
      <c r="G44" s="101"/>
      <c r="H44" s="101"/>
      <c r="I44" s="101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01">
        <f>'Banco de Dados'!U44</f>
        <v>0</v>
      </c>
      <c r="W44" s="101">
        <f>'Banco de Dados'!V44</f>
        <v>0</v>
      </c>
      <c r="X44" s="101">
        <f>'Banco de Dados'!W44</f>
        <v>0</v>
      </c>
      <c r="Y44" s="101">
        <f t="shared" si="63"/>
        <v>0</v>
      </c>
      <c r="Z44" s="101">
        <f>'Banco de Dados'!Y44</f>
        <v>0</v>
      </c>
      <c r="AA44" s="101">
        <f>'Banco de Dados'!Z44</f>
        <v>0</v>
      </c>
      <c r="AB44" s="101">
        <f>'Banco de Dados'!AA44</f>
        <v>0</v>
      </c>
      <c r="AC44" s="101">
        <f t="shared" si="64"/>
        <v>0</v>
      </c>
      <c r="AD44" s="137">
        <f>'Banco de Dados'!AC44</f>
        <v>0</v>
      </c>
      <c r="AE44" s="137">
        <f>'Banco de Dados'!AD44</f>
        <v>0</v>
      </c>
      <c r="AF44" s="137">
        <f>'Banco de Dados'!AE44</f>
        <v>0</v>
      </c>
      <c r="AG44" s="137">
        <f t="shared" si="66"/>
        <v>0</v>
      </c>
      <c r="AH44" s="137">
        <f>'Banco de Dados'!AG44</f>
        <v>0</v>
      </c>
      <c r="AI44" s="137">
        <f>'Banco de Dados'!AH44</f>
        <v>0</v>
      </c>
      <c r="AJ44" s="137">
        <f>'Banco de Dados'!AI44</f>
        <v>0</v>
      </c>
      <c r="AK44" s="137">
        <f t="shared" si="65"/>
        <v>0</v>
      </c>
      <c r="AL44" s="137"/>
      <c r="AM44" s="137"/>
      <c r="AN44" s="137"/>
      <c r="AO44" s="137"/>
    </row>
    <row r="45" spans="1:41" x14ac:dyDescent="0.25">
      <c r="A45" s="164">
        <v>45505</v>
      </c>
      <c r="B45" s="168">
        <f>'Banco de Dados'!B45</f>
        <v>20</v>
      </c>
      <c r="C45" s="101">
        <f>'Banco de Dados'!C45</f>
        <v>20</v>
      </c>
      <c r="D45" s="101">
        <f>'Banco de Dados'!D45</f>
        <v>15.5</v>
      </c>
      <c r="E45" s="101">
        <v>20</v>
      </c>
      <c r="F45" s="101"/>
      <c r="G45" s="101"/>
      <c r="H45" s="101"/>
      <c r="I45" s="101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01">
        <f>'Banco de Dados'!U45</f>
        <v>0</v>
      </c>
      <c r="W45" s="101">
        <f>'Banco de Dados'!V45</f>
        <v>0</v>
      </c>
      <c r="X45" s="101">
        <f>'Banco de Dados'!W45</f>
        <v>0</v>
      </c>
      <c r="Y45" s="101">
        <f t="shared" si="63"/>
        <v>0</v>
      </c>
      <c r="Z45" s="101">
        <f>'Banco de Dados'!Y45</f>
        <v>0</v>
      </c>
      <c r="AA45" s="101">
        <f>'Banco de Dados'!Z45</f>
        <v>0</v>
      </c>
      <c r="AB45" s="101">
        <f>'Banco de Dados'!AA45</f>
        <v>0</v>
      </c>
      <c r="AC45" s="101">
        <f t="shared" si="64"/>
        <v>0</v>
      </c>
      <c r="AD45" s="137">
        <f>'Banco de Dados'!AC45</f>
        <v>0</v>
      </c>
      <c r="AE45" s="137">
        <f>'Banco de Dados'!AD45</f>
        <v>0</v>
      </c>
      <c r="AF45" s="137">
        <f>'Banco de Dados'!AE45</f>
        <v>0</v>
      </c>
      <c r="AG45" s="137">
        <f t="shared" si="66"/>
        <v>0</v>
      </c>
      <c r="AH45" s="137">
        <f>'Banco de Dados'!AG45</f>
        <v>0</v>
      </c>
      <c r="AI45" s="137">
        <f>'Banco de Dados'!AH45</f>
        <v>0</v>
      </c>
      <c r="AJ45" s="137">
        <f>'Banco de Dados'!AI45</f>
        <v>0</v>
      </c>
      <c r="AK45" s="137">
        <f t="shared" si="65"/>
        <v>0</v>
      </c>
      <c r="AL45" s="137"/>
      <c r="AM45" s="137"/>
      <c r="AN45" s="137"/>
      <c r="AO45" s="137"/>
    </row>
    <row r="46" spans="1:41" x14ac:dyDescent="0.25">
      <c r="A46" s="164">
        <v>45536</v>
      </c>
      <c r="B46" s="168">
        <f>'Banco de Dados'!B46</f>
        <v>21</v>
      </c>
      <c r="C46" s="101">
        <f>'Banco de Dados'!C46</f>
        <v>21</v>
      </c>
      <c r="D46" s="101">
        <f>'Banco de Dados'!D46</f>
        <v>15</v>
      </c>
      <c r="E46" s="101">
        <v>20</v>
      </c>
      <c r="F46" s="101"/>
      <c r="G46" s="101"/>
      <c r="H46" s="101"/>
      <c r="I46" s="101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01">
        <f>'Banco de Dados'!U46</f>
        <v>0</v>
      </c>
      <c r="W46" s="101">
        <f>'Banco de Dados'!V46</f>
        <v>0</v>
      </c>
      <c r="X46" s="101">
        <f>'Banco de Dados'!W46</f>
        <v>0</v>
      </c>
      <c r="Y46" s="101">
        <f t="shared" si="63"/>
        <v>0</v>
      </c>
      <c r="Z46" s="101">
        <f>'Banco de Dados'!Y46</f>
        <v>0</v>
      </c>
      <c r="AA46" s="101">
        <f>'Banco de Dados'!Z46</f>
        <v>0</v>
      </c>
      <c r="AB46" s="101">
        <f>'Banco de Dados'!AA46</f>
        <v>0</v>
      </c>
      <c r="AC46" s="101">
        <f t="shared" si="64"/>
        <v>0</v>
      </c>
      <c r="AD46" s="137">
        <f>'Banco de Dados'!AC46</f>
        <v>0</v>
      </c>
      <c r="AE46" s="137">
        <f>'Banco de Dados'!AD46</f>
        <v>0</v>
      </c>
      <c r="AF46" s="137">
        <f>'Banco de Dados'!AE46</f>
        <v>0</v>
      </c>
      <c r="AG46" s="137">
        <f t="shared" si="66"/>
        <v>0</v>
      </c>
      <c r="AH46" s="137">
        <f>'Banco de Dados'!AG46</f>
        <v>0</v>
      </c>
      <c r="AI46" s="137">
        <f>'Banco de Dados'!AH46</f>
        <v>0</v>
      </c>
      <c r="AJ46" s="137">
        <f>'Banco de Dados'!AI46</f>
        <v>0</v>
      </c>
      <c r="AK46" s="137">
        <f t="shared" si="65"/>
        <v>0</v>
      </c>
      <c r="AL46" s="137"/>
      <c r="AM46" s="137"/>
      <c r="AN46" s="137"/>
      <c r="AO46" s="137"/>
    </row>
    <row r="47" spans="1:41" x14ac:dyDescent="0.25">
      <c r="A47" s="164">
        <v>45566</v>
      </c>
      <c r="B47" s="168">
        <f>'Banco de Dados'!B47</f>
        <v>22</v>
      </c>
      <c r="C47" s="101">
        <f>'Banco de Dados'!C47</f>
        <v>22</v>
      </c>
      <c r="D47" s="101">
        <f>'Banco de Dados'!D47</f>
        <v>15.5</v>
      </c>
      <c r="E47" s="101">
        <v>20</v>
      </c>
      <c r="F47" s="101"/>
      <c r="G47" s="101"/>
      <c r="H47" s="101"/>
      <c r="I47" s="101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01">
        <f>'Banco de Dados'!U47</f>
        <v>0</v>
      </c>
      <c r="W47" s="101">
        <f>'Banco de Dados'!V47</f>
        <v>0</v>
      </c>
      <c r="X47" s="101">
        <f>'Banco de Dados'!W47</f>
        <v>0</v>
      </c>
      <c r="Y47" s="101">
        <f t="shared" si="63"/>
        <v>0</v>
      </c>
      <c r="Z47" s="101">
        <f>'Banco de Dados'!Y47</f>
        <v>0</v>
      </c>
      <c r="AA47" s="101">
        <f>'Banco de Dados'!Z47</f>
        <v>0</v>
      </c>
      <c r="AB47" s="101">
        <f>'Banco de Dados'!AA47</f>
        <v>0</v>
      </c>
      <c r="AC47" s="101">
        <f t="shared" si="64"/>
        <v>0</v>
      </c>
      <c r="AD47" s="137">
        <f>'Banco de Dados'!AC47</f>
        <v>0</v>
      </c>
      <c r="AE47" s="137">
        <f>'Banco de Dados'!AD47</f>
        <v>0</v>
      </c>
      <c r="AF47" s="137">
        <f>'Banco de Dados'!AE47</f>
        <v>0</v>
      </c>
      <c r="AG47" s="137">
        <f t="shared" si="66"/>
        <v>0</v>
      </c>
      <c r="AH47" s="137">
        <f>'Banco de Dados'!AG47</f>
        <v>0</v>
      </c>
      <c r="AI47" s="137">
        <f>'Banco de Dados'!AH47</f>
        <v>0</v>
      </c>
      <c r="AJ47" s="137">
        <f>'Banco de Dados'!AI47</f>
        <v>0</v>
      </c>
      <c r="AK47" s="137">
        <f t="shared" si="65"/>
        <v>0</v>
      </c>
      <c r="AL47" s="137"/>
      <c r="AM47" s="137"/>
      <c r="AN47" s="137"/>
      <c r="AO47" s="137"/>
    </row>
    <row r="48" spans="1:41" x14ac:dyDescent="0.25">
      <c r="A48" s="164">
        <v>45597</v>
      </c>
      <c r="B48" s="168">
        <f>'Banco de Dados'!B48</f>
        <v>19</v>
      </c>
      <c r="C48" s="101">
        <f>'Banco de Dados'!C48</f>
        <v>19</v>
      </c>
      <c r="D48" s="101">
        <f>'Banco de Dados'!D48</f>
        <v>15</v>
      </c>
      <c r="E48" s="101">
        <v>20</v>
      </c>
      <c r="F48" s="101"/>
      <c r="G48" s="101"/>
      <c r="H48" s="101"/>
      <c r="I48" s="101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01">
        <f>'Banco de Dados'!U48</f>
        <v>0</v>
      </c>
      <c r="W48" s="101">
        <f>'Banco de Dados'!V48</f>
        <v>0</v>
      </c>
      <c r="X48" s="101">
        <f>'Banco de Dados'!W48</f>
        <v>0</v>
      </c>
      <c r="Y48" s="101">
        <f t="shared" si="63"/>
        <v>0</v>
      </c>
      <c r="Z48" s="101">
        <f>'Banco de Dados'!Y48</f>
        <v>0</v>
      </c>
      <c r="AA48" s="101">
        <f>'Banco de Dados'!Z48</f>
        <v>0</v>
      </c>
      <c r="AB48" s="101">
        <f>'Banco de Dados'!AA48</f>
        <v>0</v>
      </c>
      <c r="AC48" s="101">
        <f t="shared" si="64"/>
        <v>0</v>
      </c>
      <c r="AD48" s="137">
        <f>'Banco de Dados'!AC48</f>
        <v>0</v>
      </c>
      <c r="AE48" s="137">
        <f>'Banco de Dados'!AD48</f>
        <v>0</v>
      </c>
      <c r="AF48" s="137">
        <f>'Banco de Dados'!AE48</f>
        <v>0</v>
      </c>
      <c r="AG48" s="137">
        <f t="shared" si="66"/>
        <v>0</v>
      </c>
      <c r="AH48" s="137">
        <f>'Banco de Dados'!AG48</f>
        <v>0</v>
      </c>
      <c r="AI48" s="137">
        <f>'Banco de Dados'!AH48</f>
        <v>0</v>
      </c>
      <c r="AJ48" s="137">
        <f>'Banco de Dados'!AI48</f>
        <v>0</v>
      </c>
      <c r="AK48" s="137">
        <f t="shared" si="65"/>
        <v>0</v>
      </c>
      <c r="AL48" s="137"/>
      <c r="AM48" s="137"/>
      <c r="AN48" s="137"/>
      <c r="AO48" s="137"/>
    </row>
    <row r="49" spans="1:41" x14ac:dyDescent="0.25">
      <c r="A49" s="164">
        <v>45627</v>
      </c>
      <c r="B49" s="168">
        <f>'Banco de Dados'!B49</f>
        <v>17</v>
      </c>
      <c r="C49" s="101">
        <f>'Banco de Dados'!C49</f>
        <v>17</v>
      </c>
      <c r="D49" s="101">
        <f>'Banco de Dados'!D49</f>
        <v>15.5</v>
      </c>
      <c r="E49" s="101">
        <v>20</v>
      </c>
      <c r="F49" s="101"/>
      <c r="G49" s="101"/>
      <c r="H49" s="101"/>
      <c r="I49" s="101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01">
        <f>'Banco de Dados'!U49</f>
        <v>0</v>
      </c>
      <c r="W49" s="101">
        <f>'Banco de Dados'!V49</f>
        <v>0</v>
      </c>
      <c r="X49" s="101">
        <f>'Banco de Dados'!W49</f>
        <v>0</v>
      </c>
      <c r="Y49" s="101">
        <f t="shared" si="63"/>
        <v>0</v>
      </c>
      <c r="Z49" s="101">
        <f>'Banco de Dados'!Y49</f>
        <v>0</v>
      </c>
      <c r="AA49" s="101">
        <f>'Banco de Dados'!Z49</f>
        <v>0</v>
      </c>
      <c r="AB49" s="101">
        <f>'Banco de Dados'!AA49</f>
        <v>0</v>
      </c>
      <c r="AC49" s="101">
        <f t="shared" si="64"/>
        <v>0</v>
      </c>
      <c r="AD49" s="137">
        <f>'Banco de Dados'!AC49</f>
        <v>0</v>
      </c>
      <c r="AE49" s="137">
        <f>'Banco de Dados'!AD49</f>
        <v>0</v>
      </c>
      <c r="AF49" s="137">
        <f>'Banco de Dados'!AE49</f>
        <v>0</v>
      </c>
      <c r="AG49" s="137">
        <f t="shared" si="66"/>
        <v>0</v>
      </c>
      <c r="AH49" s="137">
        <f>'Banco de Dados'!AG49</f>
        <v>0</v>
      </c>
      <c r="AI49" s="137">
        <f>'Banco de Dados'!AH49</f>
        <v>0</v>
      </c>
      <c r="AJ49" s="137">
        <f>'Banco de Dados'!AI49</f>
        <v>0</v>
      </c>
      <c r="AK49" s="137">
        <f t="shared" si="65"/>
        <v>0</v>
      </c>
      <c r="AL49" s="137"/>
      <c r="AM49" s="137"/>
      <c r="AN49" s="137"/>
      <c r="AO49" s="137"/>
    </row>
    <row r="50" spans="1:41" x14ac:dyDescent="0.25">
      <c r="A50" s="140" t="s">
        <v>2882</v>
      </c>
      <c r="B50" s="169">
        <f t="shared" ref="B50:E50" si="67">SUBTOTAL(9,B38:B49)</f>
        <v>241</v>
      </c>
      <c r="C50" s="145">
        <f t="shared" si="67"/>
        <v>241</v>
      </c>
      <c r="D50" s="145">
        <f t="shared" si="67"/>
        <v>183</v>
      </c>
      <c r="E50" s="145">
        <f t="shared" si="67"/>
        <v>240</v>
      </c>
      <c r="F50" s="145">
        <f>SUBTOTAL(9,F38:F49)</f>
        <v>0</v>
      </c>
      <c r="G50" s="145">
        <f t="shared" ref="G50:J50" si="68">SUBTOTAL(9,G38:G49)</f>
        <v>0</v>
      </c>
      <c r="H50" s="145">
        <f t="shared" si="68"/>
        <v>0</v>
      </c>
      <c r="I50" s="145">
        <f t="shared" si="68"/>
        <v>0</v>
      </c>
      <c r="J50" s="142">
        <f t="shared" si="68"/>
        <v>0</v>
      </c>
      <c r="K50" s="142">
        <f>SUBTOTAL(9,K38:K49)</f>
        <v>0</v>
      </c>
      <c r="L50" s="142">
        <f t="shared" ref="L50:AK50" si="69">SUBTOTAL(9,L38:L49)</f>
        <v>0</v>
      </c>
      <c r="M50" s="142">
        <f t="shared" si="69"/>
        <v>0</v>
      </c>
      <c r="N50" s="142">
        <f t="shared" si="69"/>
        <v>0</v>
      </c>
      <c r="O50" s="142">
        <f t="shared" si="69"/>
        <v>0</v>
      </c>
      <c r="P50" s="142">
        <f t="shared" si="69"/>
        <v>0</v>
      </c>
      <c r="Q50" s="142">
        <f t="shared" si="69"/>
        <v>0</v>
      </c>
      <c r="R50" s="142">
        <f t="shared" si="69"/>
        <v>0</v>
      </c>
      <c r="S50" s="142">
        <f t="shared" si="69"/>
        <v>0</v>
      </c>
      <c r="T50" s="142">
        <f t="shared" si="69"/>
        <v>0</v>
      </c>
      <c r="U50" s="142">
        <f t="shared" si="69"/>
        <v>0</v>
      </c>
      <c r="V50" s="145">
        <f t="shared" si="69"/>
        <v>0</v>
      </c>
      <c r="W50" s="145">
        <f t="shared" si="69"/>
        <v>0</v>
      </c>
      <c r="X50" s="145">
        <f t="shared" si="69"/>
        <v>0</v>
      </c>
      <c r="Y50" s="145">
        <f t="shared" si="69"/>
        <v>0</v>
      </c>
      <c r="Z50" s="145">
        <f t="shared" si="69"/>
        <v>0</v>
      </c>
      <c r="AA50" s="145">
        <f t="shared" si="69"/>
        <v>0</v>
      </c>
      <c r="AB50" s="145">
        <f t="shared" si="69"/>
        <v>0</v>
      </c>
      <c r="AC50" s="145">
        <f t="shared" si="69"/>
        <v>0</v>
      </c>
      <c r="AD50" s="142">
        <f t="shared" si="69"/>
        <v>0</v>
      </c>
      <c r="AE50" s="142">
        <f t="shared" si="69"/>
        <v>0</v>
      </c>
      <c r="AF50" s="142">
        <f t="shared" si="69"/>
        <v>0</v>
      </c>
      <c r="AG50" s="142">
        <f t="shared" si="69"/>
        <v>0</v>
      </c>
      <c r="AH50" s="142">
        <f t="shared" si="69"/>
        <v>0</v>
      </c>
      <c r="AI50" s="142">
        <f t="shared" si="69"/>
        <v>0</v>
      </c>
      <c r="AJ50" s="142">
        <f t="shared" si="69"/>
        <v>0</v>
      </c>
      <c r="AK50" s="142">
        <f t="shared" si="69"/>
        <v>0</v>
      </c>
      <c r="AL50" s="142">
        <f t="shared" ref="AL50:AO50" si="70">SUBTOTAL(9,AL38:AL41)</f>
        <v>0</v>
      </c>
      <c r="AM50" s="142">
        <f t="shared" si="70"/>
        <v>0</v>
      </c>
      <c r="AN50" s="142">
        <f t="shared" si="70"/>
        <v>0</v>
      </c>
      <c r="AO50" s="142">
        <f t="shared" si="70"/>
        <v>137831.11000000002</v>
      </c>
    </row>
    <row r="51" spans="1:41" x14ac:dyDescent="0.25">
      <c r="A51" s="140" t="s">
        <v>2883</v>
      </c>
      <c r="B51" s="169">
        <f t="shared" ref="B51:E51" si="71">SUBTOTAL(1,B38:B49)</f>
        <v>20.083333333333332</v>
      </c>
      <c r="C51" s="145">
        <f t="shared" si="71"/>
        <v>20.083333333333332</v>
      </c>
      <c r="D51" s="145">
        <f t="shared" si="71"/>
        <v>15.25</v>
      </c>
      <c r="E51" s="145">
        <f t="shared" si="71"/>
        <v>20</v>
      </c>
      <c r="F51" s="145" t="e">
        <f>SUBTOTAL(1,F38:F49)</f>
        <v>#DIV/0!</v>
      </c>
      <c r="G51" s="145" t="e">
        <f t="shared" ref="G51:J51" si="72">SUBTOTAL(1,G38:G49)</f>
        <v>#DIV/0!</v>
      </c>
      <c r="H51" s="145" t="e">
        <f t="shared" si="72"/>
        <v>#DIV/0!</v>
      </c>
      <c r="I51" s="145" t="e">
        <f t="shared" si="72"/>
        <v>#DIV/0!</v>
      </c>
      <c r="J51" s="142" t="e">
        <f t="shared" si="72"/>
        <v>#DIV/0!</v>
      </c>
      <c r="K51" s="142" t="e">
        <f>SUBTOTAL(1,K38:K49)</f>
        <v>#DIV/0!</v>
      </c>
      <c r="L51" s="142" t="e">
        <f t="shared" ref="L51:AK51" si="73">SUBTOTAL(1,L38:L49)</f>
        <v>#DIV/0!</v>
      </c>
      <c r="M51" s="142" t="e">
        <f t="shared" si="73"/>
        <v>#DIV/0!</v>
      </c>
      <c r="N51" s="142" t="e">
        <f t="shared" si="73"/>
        <v>#DIV/0!</v>
      </c>
      <c r="O51" s="142" t="e">
        <f t="shared" si="73"/>
        <v>#DIV/0!</v>
      </c>
      <c r="P51" s="142" t="e">
        <f t="shared" si="73"/>
        <v>#DIV/0!</v>
      </c>
      <c r="Q51" s="142" t="e">
        <f t="shared" si="73"/>
        <v>#DIV/0!</v>
      </c>
      <c r="R51" s="142" t="e">
        <f t="shared" si="73"/>
        <v>#DIV/0!</v>
      </c>
      <c r="S51" s="142" t="e">
        <f t="shared" si="73"/>
        <v>#DIV/0!</v>
      </c>
      <c r="T51" s="142" t="e">
        <f t="shared" si="73"/>
        <v>#DIV/0!</v>
      </c>
      <c r="U51" s="142" t="e">
        <f t="shared" si="73"/>
        <v>#DIV/0!</v>
      </c>
      <c r="V51" s="145">
        <f t="shared" si="73"/>
        <v>0</v>
      </c>
      <c r="W51" s="145">
        <f t="shared" si="73"/>
        <v>0</v>
      </c>
      <c r="X51" s="145">
        <f t="shared" si="73"/>
        <v>0</v>
      </c>
      <c r="Y51" s="145">
        <f t="shared" si="73"/>
        <v>0</v>
      </c>
      <c r="Z51" s="145">
        <f t="shared" si="73"/>
        <v>0</v>
      </c>
      <c r="AA51" s="145">
        <f t="shared" si="73"/>
        <v>0</v>
      </c>
      <c r="AB51" s="145">
        <f t="shared" si="73"/>
        <v>0</v>
      </c>
      <c r="AC51" s="145">
        <f t="shared" si="73"/>
        <v>0</v>
      </c>
      <c r="AD51" s="142">
        <f t="shared" si="73"/>
        <v>0</v>
      </c>
      <c r="AE51" s="142">
        <f t="shared" si="73"/>
        <v>0</v>
      </c>
      <c r="AF51" s="142">
        <f t="shared" si="73"/>
        <v>0</v>
      </c>
      <c r="AG51" s="142">
        <f t="shared" si="73"/>
        <v>0</v>
      </c>
      <c r="AH51" s="142">
        <f t="shared" si="73"/>
        <v>0</v>
      </c>
      <c r="AI51" s="142">
        <f t="shared" si="73"/>
        <v>0</v>
      </c>
      <c r="AJ51" s="142">
        <f t="shared" si="73"/>
        <v>0</v>
      </c>
      <c r="AK51" s="142">
        <f t="shared" si="73"/>
        <v>0</v>
      </c>
      <c r="AL51" s="142" t="e">
        <f t="shared" ref="AL51:AO51" si="74">SUBTOTAL(1,AL38:AL41)</f>
        <v>#DIV/0!</v>
      </c>
      <c r="AM51" s="142" t="e">
        <f t="shared" si="74"/>
        <v>#DIV/0!</v>
      </c>
      <c r="AN51" s="142" t="e">
        <f t="shared" si="74"/>
        <v>#DIV/0!</v>
      </c>
      <c r="AO51" s="142">
        <f t="shared" si="74"/>
        <v>34457.777500000004</v>
      </c>
    </row>
    <row r="52" spans="1:41" x14ac:dyDescent="0.25">
      <c r="A52" s="140" t="s">
        <v>17</v>
      </c>
      <c r="B52" s="169">
        <f>SUBTOTAL(9,B4:B37)</f>
        <v>555.88904743332716</v>
      </c>
      <c r="C52" s="145">
        <f>SUBTOTAL(9,C4:C37)</f>
        <v>556</v>
      </c>
      <c r="D52" s="145">
        <f>SUBTOTAL(9,D4:D37)</f>
        <v>426</v>
      </c>
      <c r="E52" s="145">
        <f>SUBTOTAL(9,E4:E37)</f>
        <v>560</v>
      </c>
      <c r="F52" s="145">
        <f>SUBTOTAL(9,F4:F37)</f>
        <v>1014</v>
      </c>
      <c r="G52" s="141">
        <f t="shared" ref="G52:U52" si="75">SUBTOTAL(9,G4:G37)</f>
        <v>1193</v>
      </c>
      <c r="H52" s="141">
        <f t="shared" si="75"/>
        <v>984</v>
      </c>
      <c r="I52" s="141">
        <f t="shared" si="75"/>
        <v>3191</v>
      </c>
      <c r="J52" s="142">
        <f t="shared" si="75"/>
        <v>426638.89349999995</v>
      </c>
      <c r="K52" s="142">
        <f>SUBTOTAL(9,K4:K37)</f>
        <v>394600.30200000037</v>
      </c>
      <c r="L52" s="142">
        <f t="shared" si="75"/>
        <v>323063.30700000009</v>
      </c>
      <c r="M52" s="142">
        <f t="shared" si="75"/>
        <v>1144302.5025000002</v>
      </c>
      <c r="N52" s="142">
        <f t="shared" si="75"/>
        <v>31692.807199999999</v>
      </c>
      <c r="O52" s="142">
        <f t="shared" si="75"/>
        <v>29422.885319999994</v>
      </c>
      <c r="P52" s="142">
        <f t="shared" si="75"/>
        <v>13189.612199999998</v>
      </c>
      <c r="Q52" s="142">
        <f t="shared" si="75"/>
        <v>74305.304719999986</v>
      </c>
      <c r="R52" s="142">
        <f t="shared" si="75"/>
        <v>402754.73900513514</v>
      </c>
      <c r="S52" s="142">
        <f t="shared" si="75"/>
        <v>370280.47005482338</v>
      </c>
      <c r="T52" s="142">
        <f t="shared" si="75"/>
        <v>363480.20438432076</v>
      </c>
      <c r="U52" s="142">
        <f t="shared" si="75"/>
        <v>1136515.4134442792</v>
      </c>
      <c r="V52" s="145">
        <f t="shared" ref="V52:AC52" si="76">SUBTOTAL(9,V4:V37)</f>
        <v>1297</v>
      </c>
      <c r="W52" s="145">
        <f t="shared" si="76"/>
        <v>1573</v>
      </c>
      <c r="X52" s="145">
        <f t="shared" si="76"/>
        <v>1264</v>
      </c>
      <c r="Y52" s="145">
        <f t="shared" si="76"/>
        <v>4134</v>
      </c>
      <c r="Z52" s="145">
        <f t="shared" si="76"/>
        <v>162</v>
      </c>
      <c r="AA52" s="145">
        <f t="shared" si="76"/>
        <v>259</v>
      </c>
      <c r="AB52" s="145">
        <f t="shared" si="76"/>
        <v>131</v>
      </c>
      <c r="AC52" s="145">
        <f t="shared" si="76"/>
        <v>552</v>
      </c>
      <c r="AD52" s="142">
        <f t="shared" ref="AD52:AK52" si="77">SUBTOTAL(9,AD4:AD37)</f>
        <v>416019.53899999999</v>
      </c>
      <c r="AE52" s="142">
        <f t="shared" si="77"/>
        <v>376979.31099999993</v>
      </c>
      <c r="AF52" s="142">
        <f t="shared" si="77"/>
        <v>308784.41400000011</v>
      </c>
      <c r="AG52" s="142">
        <f t="shared" si="77"/>
        <v>1101783.264</v>
      </c>
      <c r="AH52" s="142">
        <f t="shared" si="77"/>
        <v>18818.957880000002</v>
      </c>
      <c r="AI52" s="142">
        <f t="shared" si="77"/>
        <v>16281.140440000005</v>
      </c>
      <c r="AJ52" s="142">
        <f t="shared" si="77"/>
        <v>13267.847519999999</v>
      </c>
      <c r="AK52" s="142">
        <f t="shared" si="77"/>
        <v>48367.945840000008</v>
      </c>
      <c r="AL52" s="142">
        <f t="shared" ref="AL52:AO52" si="78">SUBTOTAL(9,AL4:AL37)</f>
        <v>0</v>
      </c>
      <c r="AM52" s="142">
        <f t="shared" si="78"/>
        <v>0</v>
      </c>
      <c r="AN52" s="142">
        <f t="shared" si="78"/>
        <v>0</v>
      </c>
      <c r="AO52" s="142">
        <f t="shared" si="78"/>
        <v>606960.85000000009</v>
      </c>
    </row>
    <row r="53" spans="1:41" x14ac:dyDescent="0.25">
      <c r="A53" s="140" t="s">
        <v>18</v>
      </c>
      <c r="B53" s="169">
        <f>SUBTOTAL(1,B4:B52)</f>
        <v>19.922226185833178</v>
      </c>
      <c r="C53" s="145">
        <f>SUBTOTAL(1,C4:C52)</f>
        <v>19.925000000000001</v>
      </c>
      <c r="D53" s="145">
        <f>SUBTOTAL(1,D4:D52)</f>
        <v>15.225</v>
      </c>
      <c r="E53" s="145">
        <f>SUBTOTAL(1,E4:E52)</f>
        <v>20</v>
      </c>
      <c r="F53" s="145">
        <f>SUBTOTAL(1,F4:F52)</f>
        <v>37.555555555555557</v>
      </c>
      <c r="G53" s="141">
        <f t="shared" ref="G53:U53" si="79">SUBTOTAL(1,G4:G52)</f>
        <v>44.185185185185183</v>
      </c>
      <c r="H53" s="141">
        <f t="shared" si="79"/>
        <v>36.444444444444443</v>
      </c>
      <c r="I53" s="141">
        <f t="shared" si="79"/>
        <v>118.18518518518519</v>
      </c>
      <c r="J53" s="142">
        <f t="shared" si="79"/>
        <v>15801.440499999999</v>
      </c>
      <c r="K53" s="142">
        <f>SUBTOTAL(1,K4:K52)</f>
        <v>14614.826000000014</v>
      </c>
      <c r="L53" s="142">
        <f t="shared" si="79"/>
        <v>11965.307666666669</v>
      </c>
      <c r="M53" s="142">
        <f t="shared" si="79"/>
        <v>42381.574166666673</v>
      </c>
      <c r="N53" s="142">
        <f t="shared" si="79"/>
        <v>1173.8076740740742</v>
      </c>
      <c r="O53" s="142">
        <f t="shared" si="79"/>
        <v>1089.7364933333331</v>
      </c>
      <c r="P53" s="142">
        <f t="shared" si="79"/>
        <v>488.50415555555549</v>
      </c>
      <c r="Q53" s="142">
        <f t="shared" si="79"/>
        <v>2752.0483229629626</v>
      </c>
      <c r="R53" s="142">
        <f t="shared" si="79"/>
        <v>14916.842185375375</v>
      </c>
      <c r="S53" s="142">
        <f t="shared" si="79"/>
        <v>13714.091483511977</v>
      </c>
      <c r="T53" s="142">
        <f t="shared" si="79"/>
        <v>13462.22979201188</v>
      </c>
      <c r="U53" s="142">
        <f t="shared" si="79"/>
        <v>42093.163460899232</v>
      </c>
      <c r="V53" s="145">
        <f t="shared" ref="V53:AC53" si="80">SUBTOTAL(1,V4:V52)</f>
        <v>33.256410256410255</v>
      </c>
      <c r="W53" s="145">
        <f t="shared" si="80"/>
        <v>40.333333333333336</v>
      </c>
      <c r="X53" s="145">
        <f t="shared" si="80"/>
        <v>32.410256410256409</v>
      </c>
      <c r="Y53" s="145">
        <f t="shared" si="80"/>
        <v>106</v>
      </c>
      <c r="Z53" s="145">
        <f t="shared" si="80"/>
        <v>4.1538461538461542</v>
      </c>
      <c r="AA53" s="145">
        <f t="shared" si="80"/>
        <v>6.6410256410256414</v>
      </c>
      <c r="AB53" s="145">
        <f t="shared" si="80"/>
        <v>3.358974358974359</v>
      </c>
      <c r="AC53" s="145">
        <f t="shared" si="80"/>
        <v>14.153846153846153</v>
      </c>
      <c r="AD53" s="142">
        <f t="shared" ref="AD53:AK53" si="81">SUBTOTAL(1,AD4:AD52)</f>
        <v>10667.167666666666</v>
      </c>
      <c r="AE53" s="142">
        <f t="shared" si="81"/>
        <v>9666.1361794871773</v>
      </c>
      <c r="AF53" s="142">
        <f t="shared" si="81"/>
        <v>7917.5490769230801</v>
      </c>
      <c r="AG53" s="142">
        <f t="shared" si="81"/>
        <v>28250.852923076924</v>
      </c>
      <c r="AH53" s="142">
        <f t="shared" si="81"/>
        <v>482.5373815384616</v>
      </c>
      <c r="AI53" s="142">
        <f t="shared" si="81"/>
        <v>417.46513948717961</v>
      </c>
      <c r="AJ53" s="142">
        <f t="shared" si="81"/>
        <v>340.20121846153842</v>
      </c>
      <c r="AK53" s="142">
        <f t="shared" si="81"/>
        <v>1240.2037394871797</v>
      </c>
      <c r="AL53" s="142" t="e">
        <f t="shared" ref="AL53:AO53" si="82">SUBTOTAL(1,AL4:AL52)</f>
        <v>#DIV/0!</v>
      </c>
      <c r="AM53" s="142" t="e">
        <f t="shared" si="82"/>
        <v>#DIV/0!</v>
      </c>
      <c r="AN53" s="142" t="e">
        <f t="shared" si="82"/>
        <v>#DIV/0!</v>
      </c>
      <c r="AO53" s="142">
        <f t="shared" si="82"/>
        <v>31032.998333333337</v>
      </c>
    </row>
  </sheetData>
  <autoFilter ref="A3:AG54" xr:uid="{D6EC6EA0-DB78-4B23-897B-73CE0AED5695}"/>
  <mergeCells count="20">
    <mergeCell ref="V2:Y2"/>
    <mergeCell ref="Z2:AC2"/>
    <mergeCell ref="C1:D1"/>
    <mergeCell ref="F1:I1"/>
    <mergeCell ref="J1:M1"/>
    <mergeCell ref="N1:Q1"/>
    <mergeCell ref="R1:U1"/>
    <mergeCell ref="V1:Y1"/>
    <mergeCell ref="C2:D2"/>
    <mergeCell ref="F2:I2"/>
    <mergeCell ref="J2:M2"/>
    <mergeCell ref="N2:Q2"/>
    <mergeCell ref="R2:U2"/>
    <mergeCell ref="AH2:AK2"/>
    <mergeCell ref="Z1:AC1"/>
    <mergeCell ref="AD1:AG1"/>
    <mergeCell ref="AH1:AK1"/>
    <mergeCell ref="AL1:AO1"/>
    <mergeCell ref="AL2:AO2"/>
    <mergeCell ref="AD2:AG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FE2D-9110-49A0-B48A-E8A12E24FA85}">
  <dimension ref="B1:X19"/>
  <sheetViews>
    <sheetView topLeftCell="A28" zoomScale="85" zoomScaleNormal="85" workbookViewId="0">
      <selection activeCell="U1" sqref="U1:U1048576"/>
    </sheetView>
  </sheetViews>
  <sheetFormatPr defaultRowHeight="15" x14ac:dyDescent="0.25"/>
  <cols>
    <col min="1" max="1" width="5.7109375" customWidth="1"/>
    <col min="2" max="2" width="18.7109375" bestFit="1" customWidth="1"/>
    <col min="3" max="3" width="16" customWidth="1"/>
    <col min="4" max="4" width="15.7109375" customWidth="1"/>
    <col min="5" max="5" width="16.42578125" customWidth="1"/>
    <col min="6" max="6" width="17.42578125" customWidth="1"/>
    <col min="7" max="7" width="6" customWidth="1"/>
    <col min="8" max="8" width="6.5703125" customWidth="1"/>
    <col min="9" max="9" width="18.7109375" bestFit="1" customWidth="1"/>
    <col min="10" max="12" width="16.42578125" customWidth="1"/>
    <col min="13" max="13" width="15.28515625" customWidth="1"/>
    <col min="14" max="14" width="3.7109375" customWidth="1"/>
    <col min="15" max="15" width="3.85546875" customWidth="1"/>
    <col min="16" max="16" width="19" hidden="1" customWidth="1"/>
    <col min="17" max="19" width="18.28515625" hidden="1" customWidth="1"/>
    <col min="20" max="20" width="16.7109375" hidden="1" customWidth="1"/>
    <col min="21" max="21" width="7.5703125" hidden="1" customWidth="1"/>
    <col min="22" max="22" width="6.140625" hidden="1" customWidth="1"/>
    <col min="23" max="23" width="15.28515625" hidden="1" customWidth="1"/>
    <col min="24" max="24" width="20.85546875" hidden="1" customWidth="1"/>
  </cols>
  <sheetData>
    <row r="1" spans="2:24" x14ac:dyDescent="0.25">
      <c r="B1" s="276" t="s">
        <v>2897</v>
      </c>
      <c r="C1" s="276"/>
      <c r="D1" s="276"/>
      <c r="E1" s="276"/>
      <c r="F1" s="276"/>
      <c r="G1" s="151"/>
      <c r="I1" s="290" t="s">
        <v>2899</v>
      </c>
      <c r="J1" s="290"/>
      <c r="K1" s="290"/>
      <c r="L1" s="290"/>
      <c r="M1" s="290"/>
      <c r="P1" s="291" t="s">
        <v>196</v>
      </c>
      <c r="Q1" s="291"/>
      <c r="R1" s="291"/>
      <c r="S1" s="291"/>
      <c r="T1" s="291"/>
      <c r="W1" s="292" t="s">
        <v>196</v>
      </c>
      <c r="X1" s="293"/>
    </row>
    <row r="2" spans="2:24" x14ac:dyDescent="0.25">
      <c r="B2" s="153" t="s">
        <v>193</v>
      </c>
      <c r="C2" s="154" t="s">
        <v>172</v>
      </c>
      <c r="D2" s="154" t="s">
        <v>171</v>
      </c>
      <c r="E2" s="154" t="s">
        <v>170</v>
      </c>
      <c r="F2" s="154" t="s">
        <v>75</v>
      </c>
      <c r="G2" s="152"/>
      <c r="I2" s="155" t="s">
        <v>193</v>
      </c>
      <c r="J2" s="156" t="s">
        <v>172</v>
      </c>
      <c r="K2" s="156" t="s">
        <v>171</v>
      </c>
      <c r="L2" s="156" t="s">
        <v>170</v>
      </c>
      <c r="M2" s="156" t="s">
        <v>75</v>
      </c>
      <c r="P2" s="157" t="s">
        <v>193</v>
      </c>
      <c r="Q2" s="158" t="s">
        <v>172</v>
      </c>
      <c r="R2" s="158" t="s">
        <v>171</v>
      </c>
      <c r="S2" s="158" t="s">
        <v>170</v>
      </c>
      <c r="T2" s="158" t="s">
        <v>173</v>
      </c>
      <c r="W2" s="157" t="s">
        <v>193</v>
      </c>
      <c r="X2" s="158" t="s">
        <v>75</v>
      </c>
    </row>
    <row r="3" spans="2:24" x14ac:dyDescent="0.25">
      <c r="B3" s="160" t="s">
        <v>194</v>
      </c>
      <c r="C3" s="161">
        <f>'Análise Dias VA, VT e Intra'!J52</f>
        <v>426638.89349999995</v>
      </c>
      <c r="D3" s="161">
        <f>'Análise Dias VA, VT e Intra'!K52</f>
        <v>394600.30200000037</v>
      </c>
      <c r="E3" s="161">
        <f>'Análise Dias VA, VT e Intra'!L52</f>
        <v>323063.30700000009</v>
      </c>
      <c r="F3" s="161">
        <f>'Análise Dias VA, VT e Intra'!M52</f>
        <v>1144302.5025000002</v>
      </c>
      <c r="G3" s="152"/>
      <c r="I3" s="99" t="s">
        <v>194</v>
      </c>
      <c r="J3" s="148">
        <f>'Análise Dias VA, VT e Intra'!N52</f>
        <v>31692.807199999999</v>
      </c>
      <c r="K3" s="148">
        <f>'Análise Dias VA, VT e Intra'!O52</f>
        <v>29422.885319999994</v>
      </c>
      <c r="L3" s="148">
        <f>'Análise Dias VA, VT e Intra'!P52</f>
        <v>13189.612199999998</v>
      </c>
      <c r="M3" s="148">
        <f>'Análise Dias VA, VT e Intra'!Q52</f>
        <v>74305.304719999986</v>
      </c>
      <c r="P3" s="99" t="s">
        <v>194</v>
      </c>
      <c r="Q3" s="148">
        <f>'Análise Dias VA, VT e Intra'!R53</f>
        <v>14916.842185375375</v>
      </c>
      <c r="R3" s="148">
        <f>'Análise Dias VA, VT e Intra'!S53</f>
        <v>13714.091483511977</v>
      </c>
      <c r="S3" s="148">
        <f>'Análise Dias VA, VT e Intra'!T53</f>
        <v>13462.22979201188</v>
      </c>
      <c r="T3" s="148">
        <f>'Análise Dias VA, VT e Intra'!U53</f>
        <v>42093.163460899232</v>
      </c>
      <c r="W3" s="99" t="s">
        <v>194</v>
      </c>
      <c r="X3" s="148">
        <f>T3</f>
        <v>42093.163460899232</v>
      </c>
    </row>
    <row r="4" spans="2:24" x14ac:dyDescent="0.25">
      <c r="B4" s="160" t="s">
        <v>195</v>
      </c>
      <c r="C4" s="161">
        <f>'Análise Dias VA, VT e Intra'!AD52</f>
        <v>416019.53899999999</v>
      </c>
      <c r="D4" s="161">
        <f>'Análise Dias VA, VT e Intra'!AE52</f>
        <v>376979.31099999993</v>
      </c>
      <c r="E4" s="161">
        <f>'Análise Dias VA, VT e Intra'!AF52</f>
        <v>308784.41400000011</v>
      </c>
      <c r="F4" s="161">
        <f>'Análise Dias VA, VT e Intra'!AG52</f>
        <v>1101783.264</v>
      </c>
      <c r="G4" s="152"/>
      <c r="I4" s="99" t="s">
        <v>195</v>
      </c>
      <c r="J4" s="148">
        <f>'Análise Dias VA, VT e Intra'!AH52</f>
        <v>18818.957880000002</v>
      </c>
      <c r="K4" s="148">
        <f>'Análise Dias VA, VT e Intra'!AI52</f>
        <v>16281.140440000005</v>
      </c>
      <c r="L4" s="148">
        <f>'Análise Dias VA, VT e Intra'!AJ52</f>
        <v>13267.847519999999</v>
      </c>
      <c r="M4" s="148">
        <f>'Análise Dias VA, VT e Intra'!AK52</f>
        <v>48367.945840000008</v>
      </c>
      <c r="P4" s="99" t="s">
        <v>198</v>
      </c>
      <c r="Q4" s="148">
        <v>0</v>
      </c>
      <c r="R4" s="148">
        <v>0</v>
      </c>
      <c r="S4" s="148">
        <v>0</v>
      </c>
      <c r="T4" s="148">
        <f>'Análise Dias VA, VT e Intra'!AO53</f>
        <v>31032.998333333337</v>
      </c>
      <c r="W4" s="99" t="s">
        <v>198</v>
      </c>
      <c r="X4" s="148">
        <f>T4</f>
        <v>31032.998333333337</v>
      </c>
    </row>
    <row r="5" spans="2:24" x14ac:dyDescent="0.25">
      <c r="B5" s="162"/>
      <c r="C5" s="162"/>
      <c r="D5" s="162"/>
      <c r="E5" s="162"/>
      <c r="F5" s="162"/>
      <c r="G5" s="152"/>
    </row>
    <row r="6" spans="2:24" x14ac:dyDescent="0.25">
      <c r="B6" s="276" t="s">
        <v>2898</v>
      </c>
      <c r="C6" s="276"/>
      <c r="D6" s="276"/>
      <c r="E6" s="276"/>
      <c r="F6" s="276"/>
      <c r="I6" s="290" t="s">
        <v>2900</v>
      </c>
      <c r="J6" s="290"/>
      <c r="K6" s="290"/>
      <c r="L6" s="290"/>
      <c r="M6" s="290"/>
      <c r="P6" s="291" t="s">
        <v>2881</v>
      </c>
      <c r="Q6" s="291"/>
      <c r="R6" s="291"/>
      <c r="S6" s="291"/>
      <c r="T6" s="291"/>
      <c r="W6" s="292" t="s">
        <v>2881</v>
      </c>
      <c r="X6" s="293"/>
    </row>
    <row r="7" spans="2:24" x14ac:dyDescent="0.25">
      <c r="B7" s="153" t="s">
        <v>199</v>
      </c>
      <c r="C7" s="154" t="s">
        <v>172</v>
      </c>
      <c r="D7" s="154" t="s">
        <v>171</v>
      </c>
      <c r="E7" s="154" t="s">
        <v>170</v>
      </c>
      <c r="F7" s="154" t="s">
        <v>75</v>
      </c>
      <c r="I7" s="155" t="s">
        <v>199</v>
      </c>
      <c r="J7" s="156" t="s">
        <v>172</v>
      </c>
      <c r="K7" s="156" t="s">
        <v>171</v>
      </c>
      <c r="L7" s="156" t="s">
        <v>170</v>
      </c>
      <c r="M7" s="156" t="s">
        <v>75</v>
      </c>
      <c r="P7" s="157" t="s">
        <v>199</v>
      </c>
      <c r="Q7" s="158" t="s">
        <v>172</v>
      </c>
      <c r="R7" s="158" t="s">
        <v>171</v>
      </c>
      <c r="S7" s="158" t="s">
        <v>170</v>
      </c>
      <c r="T7" s="158" t="s">
        <v>173</v>
      </c>
      <c r="W7" s="157" t="s">
        <v>199</v>
      </c>
      <c r="X7" s="158" t="s">
        <v>75</v>
      </c>
    </row>
    <row r="8" spans="2:24" x14ac:dyDescent="0.25">
      <c r="B8" s="160" t="s">
        <v>2880</v>
      </c>
      <c r="C8" s="161">
        <f>C3-C4</f>
        <v>10619.354499999958</v>
      </c>
      <c r="D8" s="161">
        <f t="shared" ref="D8:F8" si="0">D3-D4</f>
        <v>17620.991000000446</v>
      </c>
      <c r="E8" s="161">
        <f t="shared" si="0"/>
        <v>14278.892999999982</v>
      </c>
      <c r="F8" s="161">
        <f t="shared" si="0"/>
        <v>42519.23850000021</v>
      </c>
      <c r="I8" s="160" t="s">
        <v>2880</v>
      </c>
      <c r="J8" s="161">
        <f>J3-J4</f>
        <v>12873.849319999998</v>
      </c>
      <c r="K8" s="161">
        <f t="shared" ref="K8:M8" si="1">K3-K4</f>
        <v>13141.744879999989</v>
      </c>
      <c r="L8" s="161">
        <f t="shared" si="1"/>
        <v>-78.235320000001593</v>
      </c>
      <c r="M8" s="161">
        <f t="shared" si="1"/>
        <v>25937.358879999978</v>
      </c>
      <c r="P8" s="160" t="s">
        <v>2880</v>
      </c>
      <c r="Q8" s="161">
        <f>Q3-Q4</f>
        <v>14916.842185375375</v>
      </c>
      <c r="R8" s="161">
        <f t="shared" ref="R8:T8" si="2">R3-R4</f>
        <v>13714.091483511977</v>
      </c>
      <c r="S8" s="161">
        <f t="shared" si="2"/>
        <v>13462.22979201188</v>
      </c>
      <c r="T8" s="161">
        <f t="shared" si="2"/>
        <v>11060.165127565895</v>
      </c>
      <c r="W8" s="160" t="s">
        <v>2880</v>
      </c>
      <c r="X8" s="161">
        <f t="shared" ref="X8" si="3">T8</f>
        <v>11060.165127565895</v>
      </c>
    </row>
    <row r="9" spans="2:24" x14ac:dyDescent="0.25">
      <c r="B9" s="160" t="s">
        <v>2879</v>
      </c>
      <c r="C9" s="159">
        <f>C3/C4-1</f>
        <v>2.5526095542353744E-2</v>
      </c>
      <c r="D9" s="159">
        <f t="shared" ref="D9:F9" si="4">D3/D4-1</f>
        <v>4.6742594317066954E-2</v>
      </c>
      <c r="E9" s="159">
        <f t="shared" si="4"/>
        <v>4.6242272448375532E-2</v>
      </c>
      <c r="F9" s="159">
        <f t="shared" si="4"/>
        <v>3.8591290945585E-2</v>
      </c>
      <c r="I9" s="160" t="s">
        <v>2879</v>
      </c>
      <c r="J9" s="159">
        <f>J3/J4-1</f>
        <v>0.68408938486874371</v>
      </c>
      <c r="K9" s="159">
        <f t="shared" ref="K9:M9" si="5">K3/K4-1</f>
        <v>0.80717594252261016</v>
      </c>
      <c r="L9" s="159">
        <f t="shared" si="5"/>
        <v>-5.8966098217566598E-3</v>
      </c>
      <c r="M9" s="159">
        <f t="shared" si="5"/>
        <v>0.53625099080701366</v>
      </c>
      <c r="P9" s="160" t="s">
        <v>2879</v>
      </c>
      <c r="Q9" s="159" t="e">
        <f>Q3/Q4-1</f>
        <v>#DIV/0!</v>
      </c>
      <c r="R9" s="159" t="e">
        <f t="shared" ref="R9:T9" si="6">R3/R4-1</f>
        <v>#DIV/0!</v>
      </c>
      <c r="S9" s="159" t="e">
        <f t="shared" si="6"/>
        <v>#DIV/0!</v>
      </c>
      <c r="T9" s="159">
        <f t="shared" si="6"/>
        <v>0.35640014570187017</v>
      </c>
      <c r="W9" s="160" t="s">
        <v>2879</v>
      </c>
      <c r="X9" s="159">
        <f>T9</f>
        <v>0.35640014570187017</v>
      </c>
    </row>
    <row r="11" spans="2:24" x14ac:dyDescent="0.25">
      <c r="B11" s="276" t="s">
        <v>2884</v>
      </c>
      <c r="C11" s="276"/>
      <c r="D11" s="276"/>
      <c r="E11" s="276"/>
      <c r="F11" s="276"/>
      <c r="G11" s="152"/>
      <c r="I11" s="290" t="s">
        <v>2886</v>
      </c>
      <c r="J11" s="290"/>
      <c r="K11" s="290"/>
      <c r="L11" s="290"/>
      <c r="M11" s="290"/>
      <c r="P11" s="291" t="s">
        <v>197</v>
      </c>
      <c r="Q11" s="291"/>
      <c r="R11" s="291"/>
      <c r="S11" s="291"/>
      <c r="T11" s="291"/>
      <c r="W11" s="292" t="s">
        <v>197</v>
      </c>
      <c r="X11" s="293"/>
    </row>
    <row r="12" spans="2:24" x14ac:dyDescent="0.25">
      <c r="B12" s="153" t="s">
        <v>193</v>
      </c>
      <c r="C12" s="154" t="s">
        <v>172</v>
      </c>
      <c r="D12" s="154" t="s">
        <v>171</v>
      </c>
      <c r="E12" s="154" t="s">
        <v>170</v>
      </c>
      <c r="F12" s="154" t="s">
        <v>75</v>
      </c>
      <c r="G12" s="152"/>
      <c r="I12" s="155" t="s">
        <v>193</v>
      </c>
      <c r="J12" s="156" t="s">
        <v>172</v>
      </c>
      <c r="K12" s="156" t="s">
        <v>171</v>
      </c>
      <c r="L12" s="156" t="s">
        <v>170</v>
      </c>
      <c r="M12" s="156" t="s">
        <v>75</v>
      </c>
      <c r="P12" s="157" t="s">
        <v>193</v>
      </c>
      <c r="Q12" s="158" t="s">
        <v>172</v>
      </c>
      <c r="R12" s="158" t="s">
        <v>171</v>
      </c>
      <c r="S12" s="158" t="s">
        <v>170</v>
      </c>
      <c r="T12" s="158" t="s">
        <v>173</v>
      </c>
      <c r="W12" s="157" t="s">
        <v>193</v>
      </c>
      <c r="X12" s="158" t="s">
        <v>75</v>
      </c>
    </row>
    <row r="13" spans="2:24" x14ac:dyDescent="0.25">
      <c r="B13" s="160" t="s">
        <v>194</v>
      </c>
      <c r="C13" s="161">
        <f>AVERAGE('Análise Dias VA, VT e Intra'!J$4:J$7,'Análise Dias VA, VT e Intra'!J$10:J$21,'Análise Dias VA, VT e Intra'!J$24:J$34)</f>
        <v>15801.440499999999</v>
      </c>
      <c r="D13" s="161">
        <f>AVERAGE('Análise Dias VA, VT e Intra'!K$4:K$7,'Análise Dias VA, VT e Intra'!K$10:K$21,'Análise Dias VA, VT e Intra'!K$24:K$34)</f>
        <v>14614.826000000014</v>
      </c>
      <c r="E13" s="161">
        <f>AVERAGE('Análise Dias VA, VT e Intra'!L$4:L$7,'Análise Dias VA, VT e Intra'!L$10:L$21,'Análise Dias VA, VT e Intra'!L$24:L$34)</f>
        <v>11965.307666666669</v>
      </c>
      <c r="F13" s="161">
        <f>AVERAGE('Análise Dias VA, VT e Intra'!M$4:M$7,'Análise Dias VA, VT e Intra'!M$10:M$21,'Análise Dias VA, VT e Intra'!M$24:M$34)</f>
        <v>42381.574166666673</v>
      </c>
      <c r="G13" s="152"/>
      <c r="I13" s="149" t="s">
        <v>194</v>
      </c>
      <c r="J13" s="150">
        <f>AVERAGE('Análise Dias VA, VT e Intra'!N$4:N$7,'Análise Dias VA, VT e Intra'!N$10:N$21,'Análise Dias VA, VT e Intra'!N$24:N$34)</f>
        <v>1173.8076740740742</v>
      </c>
      <c r="K13" s="150">
        <f>AVERAGE('Análise Dias VA, VT e Intra'!O$4:O$7,'Análise Dias VA, VT e Intra'!O$10:O$21,'Análise Dias VA, VT e Intra'!O$24:O$34)</f>
        <v>1089.7364933333331</v>
      </c>
      <c r="L13" s="150">
        <f>AVERAGE('Análise Dias VA, VT e Intra'!P$4:P$7,'Análise Dias VA, VT e Intra'!P$10:P$21,'Análise Dias VA, VT e Intra'!P$24:P$34)</f>
        <v>488.50415555555549</v>
      </c>
      <c r="M13" s="150">
        <f>AVERAGE('Análise Dias VA, VT e Intra'!Q$4:Q$7,'Análise Dias VA, VT e Intra'!Q$10:Q$21,'Análise Dias VA, VT e Intra'!Q$24:Q$34)</f>
        <v>2752.0483229629626</v>
      </c>
      <c r="P13" s="149" t="s">
        <v>194</v>
      </c>
      <c r="Q13" s="150">
        <f>AVERAGE('Análise Dias VA, VT e Intra'!R4:R7,'Análise Dias VA, VT e Intra'!R10:R16)</f>
        <v>12473.416204764733</v>
      </c>
      <c r="R13" s="150">
        <f>AVERAGE('Análise Dias VA, VT e Intra'!S4:S7,'Análise Dias VA, VT e Intra'!S10:S16)</f>
        <v>11766.336644958672</v>
      </c>
      <c r="S13" s="150">
        <f>AVERAGE('Análise Dias VA, VT e Intra'!T4:T7,'Análise Dias VA, VT e Intra'!T10:T16)</f>
        <v>12524.151205301874</v>
      </c>
      <c r="T13" s="150">
        <f>AVERAGE('Análise Dias VA, VT e Intra'!U4:U7,'Análise Dias VA, VT e Intra'!U10:U34)</f>
        <v>56888.301033150405</v>
      </c>
      <c r="W13" s="149" t="s">
        <v>194</v>
      </c>
      <c r="X13" s="148">
        <f>T13</f>
        <v>56888.301033150405</v>
      </c>
    </row>
    <row r="14" spans="2:24" x14ac:dyDescent="0.25">
      <c r="B14" s="160" t="s">
        <v>195</v>
      </c>
      <c r="C14" s="161">
        <f>AVERAGE('Análise Dias VA, VT e Intra'!AD$4:AD$7,'Análise Dias VA, VT e Intra'!AD$10:AD$21,'Análise Dias VA, VT e Intra'!AD$24:AD$34)</f>
        <v>15408.131074074074</v>
      </c>
      <c r="D14" s="161">
        <f>AVERAGE('Análise Dias VA, VT e Intra'!AE$4:AE$7,'Análise Dias VA, VT e Intra'!AE$10:AE$21,'Análise Dias VA, VT e Intra'!AE$24:AE$34)</f>
        <v>13962.196703703701</v>
      </c>
      <c r="E14" s="161">
        <f>AVERAGE('Análise Dias VA, VT e Intra'!AF$4:AF$7,'Análise Dias VA, VT e Intra'!AF$10:AF$21,'Análise Dias VA, VT e Intra'!AF$24:AF$34)</f>
        <v>11436.459777777782</v>
      </c>
      <c r="F14" s="161">
        <f>AVERAGE('Análise Dias VA, VT e Intra'!AG$4:AG$7,'Análise Dias VA, VT e Intra'!AG$10:AG$21,'Análise Dias VA, VT e Intra'!AG$24:AG$34)</f>
        <v>40806.787555555551</v>
      </c>
      <c r="G14" s="152"/>
      <c r="I14" s="99" t="s">
        <v>195</v>
      </c>
      <c r="J14" s="148">
        <f>AVERAGE('Análise Dias VA, VT e Intra'!AH$4:AH$7,'Análise Dias VA, VT e Intra'!AH$10:AH$21,'Análise Dias VA, VT e Intra'!AH$24:AH$34)</f>
        <v>696.99844000000007</v>
      </c>
      <c r="K14" s="148">
        <f>AVERAGE('Análise Dias VA, VT e Intra'!AI$4:AI$7,'Análise Dias VA, VT e Intra'!AI$10:AI$21,'Análise Dias VA, VT e Intra'!AI$24:AI$34)</f>
        <v>603.00520148148166</v>
      </c>
      <c r="L14" s="148">
        <f>AVERAGE('Análise Dias VA, VT e Intra'!AJ$4:AJ$7,'Análise Dias VA, VT e Intra'!AJ$10:AJ$21,'Análise Dias VA, VT e Intra'!AJ$24:AJ$34)</f>
        <v>491.40175999999997</v>
      </c>
      <c r="M14" s="148">
        <f>AVERAGE('Análise Dias VA, VT e Intra'!AK$4:AK$7,'Análise Dias VA, VT e Intra'!AK$10:AK$21,'Análise Dias VA, VT e Intra'!AK$24:AK$34)</f>
        <v>1791.4054014814817</v>
      </c>
      <c r="P14" s="99" t="s">
        <v>198</v>
      </c>
      <c r="Q14" s="148">
        <v>0</v>
      </c>
      <c r="R14" s="148">
        <v>0</v>
      </c>
      <c r="S14" s="148">
        <v>0</v>
      </c>
      <c r="T14" s="148">
        <f>AVERAGE('Análise Dias VA, VT e Intra'!AO4:AO7,'Análise Dias VA, VT e Intra'!AO10:AO34)</f>
        <v>46869.0134469697</v>
      </c>
      <c r="W14" s="99" t="s">
        <v>198</v>
      </c>
      <c r="X14" s="148">
        <f>T14</f>
        <v>46869.0134469697</v>
      </c>
    </row>
    <row r="15" spans="2:24" x14ac:dyDescent="0.25">
      <c r="B15" s="162"/>
      <c r="C15" s="162"/>
      <c r="D15" s="162"/>
      <c r="E15" s="162"/>
      <c r="F15" s="162"/>
    </row>
    <row r="16" spans="2:24" x14ac:dyDescent="0.25">
      <c r="B16" s="276" t="s">
        <v>2885</v>
      </c>
      <c r="C16" s="276"/>
      <c r="D16" s="276"/>
      <c r="E16" s="276"/>
      <c r="F16" s="276"/>
      <c r="I16" s="290" t="s">
        <v>2887</v>
      </c>
      <c r="J16" s="290"/>
      <c r="K16" s="290"/>
      <c r="L16" s="290"/>
      <c r="M16" s="290"/>
      <c r="P16" s="291" t="s">
        <v>200</v>
      </c>
      <c r="Q16" s="291"/>
      <c r="R16" s="291"/>
      <c r="S16" s="291"/>
      <c r="T16" s="291"/>
      <c r="W16" s="292" t="s">
        <v>200</v>
      </c>
      <c r="X16" s="293"/>
    </row>
    <row r="17" spans="2:24" x14ac:dyDescent="0.25">
      <c r="B17" s="153" t="s">
        <v>199</v>
      </c>
      <c r="C17" s="154" t="s">
        <v>172</v>
      </c>
      <c r="D17" s="154" t="s">
        <v>171</v>
      </c>
      <c r="E17" s="154" t="s">
        <v>170</v>
      </c>
      <c r="F17" s="154" t="s">
        <v>75</v>
      </c>
      <c r="I17" s="155" t="s">
        <v>199</v>
      </c>
      <c r="J17" s="156" t="s">
        <v>172</v>
      </c>
      <c r="K17" s="156" t="s">
        <v>171</v>
      </c>
      <c r="L17" s="156" t="s">
        <v>170</v>
      </c>
      <c r="M17" s="156" t="s">
        <v>75</v>
      </c>
      <c r="P17" s="157" t="s">
        <v>199</v>
      </c>
      <c r="Q17" s="158" t="s">
        <v>172</v>
      </c>
      <c r="R17" s="158" t="s">
        <v>171</v>
      </c>
      <c r="S17" s="158" t="s">
        <v>170</v>
      </c>
      <c r="T17" s="158" t="s">
        <v>173</v>
      </c>
      <c r="W17" s="157" t="s">
        <v>199</v>
      </c>
      <c r="X17" s="158" t="s">
        <v>75</v>
      </c>
    </row>
    <row r="18" spans="2:24" x14ac:dyDescent="0.25">
      <c r="B18" s="160" t="s">
        <v>2880</v>
      </c>
      <c r="C18" s="161">
        <f>C13-C14</f>
        <v>393.3094259259251</v>
      </c>
      <c r="D18" s="161">
        <f t="shared" ref="D18:F18" si="7">D13-D14</f>
        <v>652.62929629631253</v>
      </c>
      <c r="E18" s="161">
        <f t="shared" si="7"/>
        <v>528.84788888888761</v>
      </c>
      <c r="F18" s="161">
        <f t="shared" si="7"/>
        <v>1574.7866111111216</v>
      </c>
      <c r="I18" s="160" t="s">
        <v>2880</v>
      </c>
      <c r="J18" s="161">
        <f>J13-J14</f>
        <v>476.80923407407408</v>
      </c>
      <c r="K18" s="161">
        <f t="shared" ref="K18:M18" si="8">K13-K14</f>
        <v>486.73129185185144</v>
      </c>
      <c r="L18" s="161">
        <f t="shared" si="8"/>
        <v>-2.8976044444444824</v>
      </c>
      <c r="M18" s="161">
        <f t="shared" si="8"/>
        <v>960.64292148148093</v>
      </c>
      <c r="P18" s="160" t="s">
        <v>2880</v>
      </c>
      <c r="Q18" s="161">
        <f>Q13-Q14</f>
        <v>12473.416204764733</v>
      </c>
      <c r="R18" s="161">
        <f t="shared" ref="R18:T18" si="9">R13-R14</f>
        <v>11766.336644958672</v>
      </c>
      <c r="S18" s="161">
        <f t="shared" si="9"/>
        <v>12524.151205301874</v>
      </c>
      <c r="T18" s="161">
        <f t="shared" si="9"/>
        <v>10019.287586180704</v>
      </c>
      <c r="W18" s="160" t="s">
        <v>2880</v>
      </c>
      <c r="X18" s="161">
        <f>T18</f>
        <v>10019.287586180704</v>
      </c>
    </row>
    <row r="19" spans="2:24" x14ac:dyDescent="0.25">
      <c r="B19" s="160" t="s">
        <v>2879</v>
      </c>
      <c r="C19" s="159">
        <f>C13/C14-1</f>
        <v>2.5526095542353744E-2</v>
      </c>
      <c r="D19" s="159">
        <f t="shared" ref="D19:F19" si="10">D13/D14-1</f>
        <v>4.6742594317066954E-2</v>
      </c>
      <c r="E19" s="159">
        <f t="shared" si="10"/>
        <v>4.6242272448375532E-2</v>
      </c>
      <c r="F19" s="159">
        <f t="shared" si="10"/>
        <v>3.8591290945585E-2</v>
      </c>
      <c r="I19" s="160" t="s">
        <v>2879</v>
      </c>
      <c r="J19" s="159">
        <f>J13/J14-1</f>
        <v>0.68408938486874371</v>
      </c>
      <c r="K19" s="159">
        <f t="shared" ref="K19:M19" si="11">K13/K14-1</f>
        <v>0.80717594252261016</v>
      </c>
      <c r="L19" s="159">
        <f t="shared" si="11"/>
        <v>-5.8966098217566598E-3</v>
      </c>
      <c r="M19" s="159">
        <f t="shared" si="11"/>
        <v>0.53625099080701388</v>
      </c>
      <c r="P19" s="160" t="s">
        <v>2879</v>
      </c>
      <c r="Q19" s="159" t="e">
        <f>Q13/Q14-1</f>
        <v>#DIV/0!</v>
      </c>
      <c r="R19" s="159" t="e">
        <f t="shared" ref="R19:T19" si="12">R13/R14-1</f>
        <v>#DIV/0!</v>
      </c>
      <c r="S19" s="159" t="e">
        <f t="shared" si="12"/>
        <v>#DIV/0!</v>
      </c>
      <c r="T19" s="159">
        <f t="shared" si="12"/>
        <v>0.21377210334322694</v>
      </c>
      <c r="W19" s="160" t="s">
        <v>2879</v>
      </c>
      <c r="X19" s="159">
        <f>T19</f>
        <v>0.21377210334322694</v>
      </c>
    </row>
  </sheetData>
  <mergeCells count="16">
    <mergeCell ref="W1:X1"/>
    <mergeCell ref="W6:X6"/>
    <mergeCell ref="W11:X11"/>
    <mergeCell ref="W16:X16"/>
    <mergeCell ref="P1:T1"/>
    <mergeCell ref="P11:T11"/>
    <mergeCell ref="B16:F16"/>
    <mergeCell ref="I16:M16"/>
    <mergeCell ref="P16:T16"/>
    <mergeCell ref="B1:F1"/>
    <mergeCell ref="B11:F11"/>
    <mergeCell ref="I1:M1"/>
    <mergeCell ref="I11:M11"/>
    <mergeCell ref="B6:F6"/>
    <mergeCell ref="I6:M6"/>
    <mergeCell ref="P6:T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DF7E-D69D-4BC6-9C78-8D3B63F8BE3E}">
  <dimension ref="A1:H5265"/>
  <sheetViews>
    <sheetView topLeftCell="C1" zoomScale="85" zoomScaleNormal="85" workbookViewId="0">
      <selection activeCell="E6" sqref="E6"/>
    </sheetView>
  </sheetViews>
  <sheetFormatPr defaultRowHeight="15" x14ac:dyDescent="0.25"/>
  <cols>
    <col min="1" max="1" width="124.140625" bestFit="1" customWidth="1"/>
    <col min="4" max="4" width="34.5703125" customWidth="1"/>
    <col min="5" max="5" width="30.28515625" customWidth="1"/>
    <col min="6" max="6" width="86.5703125" bestFit="1" customWidth="1"/>
  </cols>
  <sheetData>
    <row r="1" spans="1:8" x14ac:dyDescent="0.25">
      <c r="A1" t="s">
        <v>855</v>
      </c>
    </row>
    <row r="2" spans="1:8" x14ac:dyDescent="0.25">
      <c r="A2" t="s">
        <v>856</v>
      </c>
      <c r="G2" t="str">
        <f>MID(HLOOKUP("*",A6:A33,MATCH("*"&amp;"INTRA"&amp;"*",A6:A33,0),0),SEARCH("INTRA",HLOOKUP("*",A6:A33,MATCH("*"&amp;"INTRA"&amp;"*",A6:A33,0),0),1),30)</f>
        <v>INTRASO 15,00 165,90 oIl 600 A</v>
      </c>
    </row>
    <row r="3" spans="1:8" x14ac:dyDescent="0.25">
      <c r="A3" t="s">
        <v>857</v>
      </c>
      <c r="G3" t="str">
        <f>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</f>
        <v>15,00 165,90 oIl 600</v>
      </c>
    </row>
    <row r="4" spans="1:8" x14ac:dyDescent="0.25">
      <c r="A4" t="s">
        <v>858</v>
      </c>
      <c r="G4" t="str">
        <f>MID(MID(MID(HLOOKUP("*",A6:A33,MATCH("*"&amp;"INTRA"&amp;"*",A6:A33,0),0),SEARCH("INTRA",HLOOKUP("*",A6:A33,MATCH("*"&amp;"INTRA"&amp;"*",A6:A33,0),0),1),30),SEARCH("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",MID(HLOOKUP("*",A6:A33,MATCH("*"&amp;"INTRA"&amp;"*",A6:A33,0),0),SEARCH("INTRA",HLOOKUP("*",A6:A33,MATCH("*"&amp;"INTRA"&amp;"*",A6:A33,0),0),1),30),1)+1,20),SEARCH(" ",MID(MID(HLOOKUP("*",A6:A33,MATCH("*"&amp;"INTRA"&amp;"*",A6:A33,0),0),SEARCH("INTRA",HLOOKUP("*",A6:A33,MATCH("*"&amp;"INTRA"&amp;"*",A6:A33,0),0),1),30),SEARCH("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",MID(HLOOKUP("*",A6:A33,MATCH("*"&amp;"INTRA"&amp;"*",A6:A33,0),0),SEARCH("INTRA",HLOOKUP("*",A6:A33,MATCH("*"&amp;"INTRA"&amp;"*",A6:A33,0),0),1),30),1)+1,20),1)+1,20)</f>
        <v>165,90 oIl 600</v>
      </c>
      <c r="H4" t="str">
        <f>MID(MID(MID(MID(HLOOKUP("*",A6:A33,MATCH("*"&amp;"INTRA"&amp;"*",A6:A33,0),0),SEARCH("INTRA",HLOOKUP("*",A6:A33,MATCH("*"&amp;"INTRA"&amp;"*",A6:A33,0),0),1),30),SEARCH("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",MID(HLOOKUP("*",A6:A33,MATCH("*"&amp;"INTRA"&amp;"*",A6:A33,0),0),SEARCH("INTRA",HLOOKUP("*",A6:A33,MATCH("*"&amp;"INTRA"&amp;"*",A6:A33,0),0),1),30),1)+1,20),SEARCH(" ",MID(MID(HLOOKUP("*",A6:A33,MATCH("*"&amp;"INTRA"&amp;"*",A6:A33,0),0),SEARCH("INTRA",HLOOKUP("*",A6:A33,MATCH("*"&amp;"INTRA"&amp;"*",A6:A33,0),0),1),30),SEARCH("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",MID(HLOOKUP("*",A6:A33,MATCH("*"&amp;"INTRA"&amp;"*",A6:A33,0),0),SEARCH("INTRA",HLOOKUP("*",A6:A33,MATCH("*"&amp;"INTRA"&amp;"*",A6:A33,0),0),1),30),1)+1,20),1)+1,20),1,SEARCH(" ",MID(MID(MID(HLOOKUP("*",A6:A33,MATCH("*"&amp;"INTRA"&amp;"*",A6:A33,0),0),SEARCH("INTRA",HLOOKUP("*",A6:A33,MATCH("*"&amp;"INTRA"&amp;"*",A6:A33,0),0),1),30),SEARCH("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",MID(HLOOKUP("*",A6:A33,MATCH("*"&amp;"INTRA"&amp;"*",A6:A33,0),0),SEARCH("INTRA",HLOOKUP("*",A6:A33,MATCH("*"&amp;"INTRA"&amp;"*",A6:A33,0),0),1),30),1)+1,20),SEARCH(" ",MID(MID(HLOOKUP("*",A6:A33,MATCH("*"&amp;"INTRA"&amp;"*",A6:A33,0),0),SEARCH("INTRA",HLOOKUP("*",A6:A33,MATCH("*"&amp;"INTRA"&amp;"*",A6:A33,0),0),1),30),SEARCH("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",MID(HLOOKUP("*",A6:A33,MATCH("*"&amp;"INTRA"&amp;"*",A6:A33,0),0),SEARCH("INTRA",HLOOKUP("*",A6:A33,MATCH("*"&amp;"INTRA"&amp;"*",A6:A33,0),0),1),30),1)+1,20),1)+1,20)))</f>
        <v xml:space="preserve">165,90 </v>
      </c>
    </row>
    <row r="5" spans="1:8" x14ac:dyDescent="0.25">
      <c r="A5" t="s">
        <v>201</v>
      </c>
    </row>
    <row r="6" spans="1:8" x14ac:dyDescent="0.25">
      <c r="A6" t="s">
        <v>859</v>
      </c>
      <c r="C6" t="str">
        <f>IFERROR(IF(COUNTIF(A6,"*"&amp;"NOME:"&amp;"*")&gt;0,TRIM(MID(MID(A6,SEARCH("- ",A6,1)+2,60),1,SEARCH("Admissão",MID(A6,SEARCH("- ",A6,1)+2,60))-1)),""),"")</f>
        <v/>
      </c>
      <c r="D6" t="str">
        <f>IFERROR(IF(COUNTIF(A6,"*"&amp;"NOME:"&amp;"*")&gt;0,TRIM(_xlfn.TEXTBEFORE(_xlfn.TEXTAFTER(A6,"NOME: ")," FUNCAO")),""),"")</f>
        <v>ADINILSON GERALDO DE MOURA</v>
      </c>
      <c r="E6">
        <f>IFERROR(VALUE(TRIM(IF(D6&lt;&gt;"",MID(MID(MID(MID(HLOOKUP("*",A6:A33,MATCH("*"&amp;"INTRA"&amp;"*",A6:A33,0),0),SEARCH("INTRA",HLOOKUP("*",A6:A33,MATCH("*"&amp;"INTRA"&amp;"*",A6:A33,0),0),1),30),SEARCH("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",MID(HLOOKUP("*",A6:A33,MATCH("*"&amp;"INTRA"&amp;"*",A6:A33,0),0),SEARCH("INTRA",HLOOKUP("*",A6:A33,MATCH("*"&amp;"INTRA"&amp;"*",A6:A33,0),0),1),30),1)+1,20),SEARCH(" ",MID(MID(HLOOKUP("*",A6:A33,MATCH("*"&amp;"INTRA"&amp;"*",A6:A33,0),0),SEARCH("INTRA",HLOOKUP("*",A6:A33,MATCH("*"&amp;"INTRA"&amp;"*",A6:A33,0),0),1),30),SEARCH("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",MID(HLOOKUP("*",A6:A33,MATCH("*"&amp;"INTRA"&amp;"*",A6:A33,0),0),SEARCH("INTRA",HLOOKUP("*",A6:A33,MATCH("*"&amp;"INTRA"&amp;"*",A6:A33,0),0),1),30),1)+1,20),1)+1,20),1,SEARCH(" ",MID(MID(MID(HLOOKUP("*",A6:A33,MATCH("*"&amp;"INTRA"&amp;"*",A6:A33,0),0),SEARCH("INTRA",HLOOKUP("*",A6:A33,MATCH("*"&amp;"INTRA"&amp;"*",A6:A33,0),0),1),30),SEARCH("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",MID(HLOOKUP("*",A6:A33,MATCH("*"&amp;"INTRA"&amp;"*",A6:A33,0),0),SEARCH("INTRA",HLOOKUP("*",A6:A33,MATCH("*"&amp;"INTRA"&amp;"*",A6:A33,0),0),1),30),1)+1,20),SEARCH(" ",MID(MID(HLOOKUP("*",A6:A33,MATCH("*"&amp;"INTRA"&amp;"*",A6:A33,0),0),SEARCH("INTRA",HLOOKUP("*",A6:A33,MATCH("*"&amp;"INTRA"&amp;"*",A6:A33,0),0),1),30),SEARCH(" ",MID(HLOOKUP("*",A6:A33,MATCH("*"&amp;"INTRA"&amp;"*",A6:A33,0),0),SEARCH("INTRA",HLOOKUP("*",A6:A33,MATCH("*"&amp;"INTRA"&amp;"*",A6:A33,0),0),1),30),1)+1,20),1)+1,20))),""))),"")</f>
        <v>165.9</v>
      </c>
      <c r="F6" t="str">
        <f>HLOOKUP("*",A6:A33,MATCH("*"&amp;"INTRA"&amp;"*",A6:A33,0),0)</f>
        <v>398 lED ES INTRASO 15,00 165,90 oIl 600 ASSIST MEDICA 0,00 88,76 °°l 727 BASE DO FGTS 2,090,35</v>
      </c>
      <c r="G6" t="str">
        <f>MID(F6,SEARCH("INTRA",F6,1),30)</f>
        <v>INTRASO 15,00 165,90 oIl 600 A</v>
      </c>
    </row>
    <row r="7" spans="1:8" x14ac:dyDescent="0.25">
      <c r="A7" t="s">
        <v>860</v>
      </c>
      <c r="D7" t="str">
        <f t="shared" ref="D7:D70" si="0">IFERROR(IF(COUNTIF(A7,"*"&amp;"NOME:"&amp;"*")&gt;0,TRIM(_xlfn.TEXTBEFORE(_xlfn.TEXTAFTER(A7,"NOME: ")," FUNCAO")),""),"")</f>
        <v/>
      </c>
      <c r="E7" t="str">
        <f t="shared" ref="E7:E70" si="1">IFERROR(VALUE(TRIM(IF(D7&lt;&gt;"",MID(MID(MID(MID(HLOOKUP("*",A7:A34,MATCH("*"&amp;"INTRA"&amp;"*",A7:A34,0),0),SEARCH("INTRA",HLOOKUP("*",A7:A34,MATCH("*"&amp;"INTRA"&amp;"*",A7:A34,0),0),1),30),SEARCH(" ",MID(HLOOKUP("*",A7:A34,MATCH("*"&amp;"INTRA"&amp;"*",A7:A34,0),0),SEARCH("INTRA",HLOOKUP("*",A7:A34,MATCH("*"&amp;"INTRA"&amp;"*",A7:A34,0),0),1),30),1)+1,20),SEARCH(" ",MID(MID(HLOOKUP("*",A7:A34,MATCH("*"&amp;"INTRA"&amp;"*",A7:A34,0),0),SEARCH("INTRA",HLOOKUP("*",A7:A34,MATCH("*"&amp;"INTRA"&amp;"*",A7:A34,0),0),1),30),SEARCH(" ",MID(HLOOKUP("*",A7:A34,MATCH("*"&amp;"INTRA"&amp;"*",A7:A34,0),0),SEARCH("INTRA",HLOOKUP("*",A7:A34,MATCH("*"&amp;"INTRA"&amp;"*",A7:A34,0),0),1),30),1)+1,20),1)+1,20),1,SEARCH(" ",MID(MID(MID(HLOOKUP("*",A7:A34,MATCH("*"&amp;"INTRA"&amp;"*",A7:A34,0),0),SEARCH("INTRA",HLOOKUP("*",A7:A34,MATCH("*"&amp;"INTRA"&amp;"*",A7:A34,0),0),1),30),SEARCH(" ",MID(HLOOKUP("*",A7:A34,MATCH("*"&amp;"INTRA"&amp;"*",A7:A34,0),0),SEARCH("INTRA",HLOOKUP("*",A7:A34,MATCH("*"&amp;"INTRA"&amp;"*",A7:A34,0),0),1),30),1)+1,20),SEARCH(" ",MID(MID(HLOOKUP("*",A7:A34,MATCH("*"&amp;"INTRA"&amp;"*",A7:A34,0),0),SEARCH("INTRA",HLOOKUP("*",A7:A34,MATCH("*"&amp;"INTRA"&amp;"*",A7:A34,0),0),1),30),SEARCH(" ",MID(HLOOKUP("*",A7:A34,MATCH("*"&amp;"INTRA"&amp;"*",A7:A34,0),0),SEARCH("INTRA",HLOOKUP("*",A7:A34,MATCH("*"&amp;"INTRA"&amp;"*",A7:A34,0),0),1),30),1)+1,20),1)+1,20))),""))),"")</f>
        <v/>
      </c>
      <c r="G7" t="str">
        <f>MID(G6,SEARCH(" ",G6,1)+1,20)</f>
        <v>15,00 165,90 oIl 600</v>
      </c>
    </row>
    <row r="8" spans="1:8" x14ac:dyDescent="0.25">
      <c r="A8" t="s">
        <v>861</v>
      </c>
      <c r="D8" t="str">
        <f t="shared" si="0"/>
        <v/>
      </c>
      <c r="E8" t="str">
        <f t="shared" si="1"/>
        <v/>
      </c>
      <c r="G8" t="str">
        <f>MID(G7,SEARCH(" ",G7,1)+1,20)</f>
        <v>165,90 oIl 600</v>
      </c>
    </row>
    <row r="9" spans="1:8" x14ac:dyDescent="0.25">
      <c r="A9" t="s">
        <v>202</v>
      </c>
      <c r="D9" t="str">
        <f t="shared" si="0"/>
        <v/>
      </c>
      <c r="E9" t="str">
        <f t="shared" si="1"/>
        <v/>
      </c>
      <c r="G9">
        <f>VALUE(TRIM(MID(G8,1,SEARCH(" ",G8))))</f>
        <v>165.9</v>
      </c>
    </row>
    <row r="10" spans="1:8" x14ac:dyDescent="0.25">
      <c r="A10" t="s">
        <v>862</v>
      </c>
      <c r="D10" t="str">
        <f t="shared" si="0"/>
        <v/>
      </c>
      <c r="E10" t="str">
        <f t="shared" si="1"/>
        <v/>
      </c>
    </row>
    <row r="11" spans="1:8" x14ac:dyDescent="0.25">
      <c r="A11" t="s">
        <v>863</v>
      </c>
      <c r="D11" t="str">
        <f t="shared" si="0"/>
        <v/>
      </c>
      <c r="E11" t="str">
        <f t="shared" si="1"/>
        <v/>
      </c>
    </row>
    <row r="12" spans="1:8" x14ac:dyDescent="0.25">
      <c r="A12" t="s">
        <v>864</v>
      </c>
      <c r="D12" t="str">
        <f t="shared" si="0"/>
        <v/>
      </c>
      <c r="E12" t="str">
        <f t="shared" si="1"/>
        <v/>
      </c>
    </row>
    <row r="13" spans="1:8" x14ac:dyDescent="0.25">
      <c r="A13" t="s">
        <v>865</v>
      </c>
      <c r="D13" t="str">
        <f t="shared" si="0"/>
        <v/>
      </c>
      <c r="E13" t="str">
        <f t="shared" si="1"/>
        <v/>
      </c>
    </row>
    <row r="14" spans="1:8" x14ac:dyDescent="0.25">
      <c r="A14" t="s">
        <v>866</v>
      </c>
      <c r="D14" t="str">
        <f t="shared" si="0"/>
        <v/>
      </c>
      <c r="E14" t="str">
        <f t="shared" si="1"/>
        <v/>
      </c>
    </row>
    <row r="15" spans="1:8" x14ac:dyDescent="0.25">
      <c r="A15" t="s">
        <v>867</v>
      </c>
      <c r="D15" t="str">
        <f t="shared" si="0"/>
        <v/>
      </c>
      <c r="E15" t="str">
        <f t="shared" si="1"/>
        <v/>
      </c>
    </row>
    <row r="16" spans="1:8" x14ac:dyDescent="0.25">
      <c r="A16" t="s">
        <v>390</v>
      </c>
      <c r="D16" t="str">
        <f t="shared" si="0"/>
        <v/>
      </c>
      <c r="E16" t="str">
        <f t="shared" si="1"/>
        <v/>
      </c>
    </row>
    <row r="17" spans="1:5" x14ac:dyDescent="0.25">
      <c r="A17" t="s">
        <v>487</v>
      </c>
      <c r="D17" t="str">
        <f t="shared" si="0"/>
        <v/>
      </c>
      <c r="E17" t="str">
        <f t="shared" si="1"/>
        <v/>
      </c>
    </row>
    <row r="18" spans="1:5" x14ac:dyDescent="0.25">
      <c r="A18" t="s">
        <v>203</v>
      </c>
      <c r="D18" t="str">
        <f t="shared" si="0"/>
        <v/>
      </c>
      <c r="E18" t="str">
        <f t="shared" si="1"/>
        <v/>
      </c>
    </row>
    <row r="19" spans="1:5" x14ac:dyDescent="0.25">
      <c r="A19" t="s">
        <v>868</v>
      </c>
      <c r="D19" t="str">
        <f t="shared" si="0"/>
        <v/>
      </c>
      <c r="E19" t="str">
        <f t="shared" si="1"/>
        <v/>
      </c>
    </row>
    <row r="20" spans="1:5" x14ac:dyDescent="0.25">
      <c r="A20" t="s">
        <v>869</v>
      </c>
      <c r="D20" t="str">
        <f t="shared" si="0"/>
        <v/>
      </c>
      <c r="E20" t="str">
        <f t="shared" si="1"/>
        <v/>
      </c>
    </row>
    <row r="21" spans="1:5" x14ac:dyDescent="0.25">
      <c r="A21" t="s">
        <v>870</v>
      </c>
      <c r="D21" t="str">
        <f t="shared" si="0"/>
        <v/>
      </c>
      <c r="E21" t="str">
        <f t="shared" si="1"/>
        <v/>
      </c>
    </row>
    <row r="22" spans="1:5" x14ac:dyDescent="0.25">
      <c r="A22" t="s">
        <v>871</v>
      </c>
      <c r="D22" t="str">
        <f t="shared" si="0"/>
        <v/>
      </c>
      <c r="E22" t="str">
        <f t="shared" si="1"/>
        <v/>
      </c>
    </row>
    <row r="23" spans="1:5" x14ac:dyDescent="0.25">
      <c r="A23" t="s">
        <v>872</v>
      </c>
      <c r="D23" t="str">
        <f t="shared" si="0"/>
        <v/>
      </c>
      <c r="E23" t="str">
        <f t="shared" si="1"/>
        <v/>
      </c>
    </row>
    <row r="24" spans="1:5" x14ac:dyDescent="0.25">
      <c r="A24" t="s">
        <v>873</v>
      </c>
      <c r="D24" t="str">
        <f t="shared" si="0"/>
        <v/>
      </c>
      <c r="E24" t="str">
        <f t="shared" si="1"/>
        <v/>
      </c>
    </row>
    <row r="25" spans="1:5" x14ac:dyDescent="0.25">
      <c r="A25" t="s">
        <v>874</v>
      </c>
      <c r="D25" t="str">
        <f t="shared" si="0"/>
        <v/>
      </c>
      <c r="E25" t="str">
        <f t="shared" si="1"/>
        <v/>
      </c>
    </row>
    <row r="26" spans="1:5" x14ac:dyDescent="0.25">
      <c r="A26" t="s">
        <v>204</v>
      </c>
      <c r="D26" t="str">
        <f t="shared" si="0"/>
        <v/>
      </c>
      <c r="E26" t="str">
        <f t="shared" si="1"/>
        <v/>
      </c>
    </row>
    <row r="27" spans="1:5" x14ac:dyDescent="0.25">
      <c r="A27" t="s">
        <v>205</v>
      </c>
      <c r="D27" t="str">
        <f t="shared" si="0"/>
        <v/>
      </c>
      <c r="E27" t="str">
        <f t="shared" si="1"/>
        <v/>
      </c>
    </row>
    <row r="28" spans="1:5" x14ac:dyDescent="0.25">
      <c r="A28" t="s">
        <v>875</v>
      </c>
      <c r="D28" t="str">
        <f t="shared" si="0"/>
        <v/>
      </c>
      <c r="E28" t="str">
        <f t="shared" si="1"/>
        <v/>
      </c>
    </row>
    <row r="29" spans="1:5" x14ac:dyDescent="0.25">
      <c r="A29" t="s">
        <v>876</v>
      </c>
      <c r="D29" t="str">
        <f t="shared" si="0"/>
        <v/>
      </c>
      <c r="E29" t="str">
        <f t="shared" si="1"/>
        <v/>
      </c>
    </row>
    <row r="30" spans="1:5" x14ac:dyDescent="0.25">
      <c r="A30" t="s">
        <v>856</v>
      </c>
      <c r="D30" t="str">
        <f t="shared" si="0"/>
        <v/>
      </c>
      <c r="E30" t="str">
        <f t="shared" si="1"/>
        <v/>
      </c>
    </row>
    <row r="31" spans="1:5" x14ac:dyDescent="0.25">
      <c r="A31" t="s">
        <v>877</v>
      </c>
      <c r="D31" t="str">
        <f t="shared" si="0"/>
        <v/>
      </c>
      <c r="E31" t="str">
        <f t="shared" si="1"/>
        <v/>
      </c>
    </row>
    <row r="32" spans="1:5" x14ac:dyDescent="0.25">
      <c r="A32" t="s">
        <v>878</v>
      </c>
      <c r="D32" t="str">
        <f t="shared" si="0"/>
        <v/>
      </c>
      <c r="E32" t="str">
        <f t="shared" si="1"/>
        <v/>
      </c>
    </row>
    <row r="33" spans="1:5" x14ac:dyDescent="0.25">
      <c r="A33" t="s">
        <v>206</v>
      </c>
      <c r="D33" t="str">
        <f t="shared" si="0"/>
        <v/>
      </c>
      <c r="E33" t="str">
        <f t="shared" si="1"/>
        <v/>
      </c>
    </row>
    <row r="34" spans="1:5" x14ac:dyDescent="0.25">
      <c r="A34" t="s">
        <v>879</v>
      </c>
      <c r="D34" t="str">
        <f t="shared" si="0"/>
        <v>ADRIANO ANTONIO SANTOS DOMINGO</v>
      </c>
      <c r="E34">
        <f t="shared" si="1"/>
        <v>165.9</v>
      </c>
    </row>
    <row r="35" spans="1:5" x14ac:dyDescent="0.25">
      <c r="A35" t="s">
        <v>880</v>
      </c>
      <c r="D35" t="str">
        <f t="shared" si="0"/>
        <v/>
      </c>
      <c r="E35" t="str">
        <f t="shared" si="1"/>
        <v/>
      </c>
    </row>
    <row r="36" spans="1:5" x14ac:dyDescent="0.25">
      <c r="A36" t="s">
        <v>881</v>
      </c>
      <c r="D36" t="str">
        <f t="shared" si="0"/>
        <v/>
      </c>
      <c r="E36" t="str">
        <f t="shared" si="1"/>
        <v/>
      </c>
    </row>
    <row r="37" spans="1:5" x14ac:dyDescent="0.25">
      <c r="A37" t="s">
        <v>207</v>
      </c>
      <c r="D37" t="str">
        <f t="shared" si="0"/>
        <v/>
      </c>
      <c r="E37" t="str">
        <f t="shared" si="1"/>
        <v/>
      </c>
    </row>
    <row r="38" spans="1:5" x14ac:dyDescent="0.25">
      <c r="A38" t="s">
        <v>862</v>
      </c>
      <c r="D38" t="str">
        <f t="shared" si="0"/>
        <v/>
      </c>
      <c r="E38" t="str">
        <f t="shared" si="1"/>
        <v/>
      </c>
    </row>
    <row r="39" spans="1:5" x14ac:dyDescent="0.25">
      <c r="A39" t="s">
        <v>882</v>
      </c>
      <c r="D39" t="str">
        <f t="shared" si="0"/>
        <v/>
      </c>
      <c r="E39" t="str">
        <f t="shared" si="1"/>
        <v/>
      </c>
    </row>
    <row r="40" spans="1:5" x14ac:dyDescent="0.25">
      <c r="A40" t="s">
        <v>883</v>
      </c>
      <c r="D40" t="str">
        <f t="shared" si="0"/>
        <v/>
      </c>
      <c r="E40" t="str">
        <f t="shared" si="1"/>
        <v/>
      </c>
    </row>
    <row r="41" spans="1:5" x14ac:dyDescent="0.25">
      <c r="A41" t="s">
        <v>884</v>
      </c>
      <c r="D41" t="str">
        <f t="shared" si="0"/>
        <v/>
      </c>
      <c r="E41" t="str">
        <f t="shared" si="1"/>
        <v/>
      </c>
    </row>
    <row r="42" spans="1:5" x14ac:dyDescent="0.25">
      <c r="A42" t="s">
        <v>885</v>
      </c>
      <c r="D42" t="str">
        <f t="shared" si="0"/>
        <v/>
      </c>
      <c r="E42" t="str">
        <f t="shared" si="1"/>
        <v/>
      </c>
    </row>
    <row r="43" spans="1:5" x14ac:dyDescent="0.25">
      <c r="A43" t="s">
        <v>886</v>
      </c>
      <c r="D43" t="str">
        <f t="shared" si="0"/>
        <v/>
      </c>
      <c r="E43" t="str">
        <f t="shared" si="1"/>
        <v/>
      </c>
    </row>
    <row r="44" spans="1:5" x14ac:dyDescent="0.25">
      <c r="A44" t="s">
        <v>887</v>
      </c>
      <c r="D44" t="str">
        <f t="shared" si="0"/>
        <v/>
      </c>
      <c r="E44" t="str">
        <f t="shared" si="1"/>
        <v/>
      </c>
    </row>
    <row r="45" spans="1:5" x14ac:dyDescent="0.25">
      <c r="A45" t="s">
        <v>888</v>
      </c>
      <c r="D45" t="str">
        <f t="shared" si="0"/>
        <v/>
      </c>
      <c r="E45" t="str">
        <f t="shared" si="1"/>
        <v/>
      </c>
    </row>
    <row r="46" spans="1:5" x14ac:dyDescent="0.25">
      <c r="A46" t="s">
        <v>889</v>
      </c>
      <c r="D46" t="str">
        <f t="shared" si="0"/>
        <v/>
      </c>
      <c r="E46" t="str">
        <f t="shared" si="1"/>
        <v/>
      </c>
    </row>
    <row r="47" spans="1:5" x14ac:dyDescent="0.25">
      <c r="A47" t="s">
        <v>890</v>
      </c>
      <c r="D47" t="str">
        <f t="shared" si="0"/>
        <v/>
      </c>
      <c r="E47" t="str">
        <f t="shared" si="1"/>
        <v/>
      </c>
    </row>
    <row r="48" spans="1:5" x14ac:dyDescent="0.25">
      <c r="A48" t="s">
        <v>208</v>
      </c>
      <c r="D48" t="str">
        <f t="shared" si="0"/>
        <v/>
      </c>
      <c r="E48" t="str">
        <f t="shared" si="1"/>
        <v/>
      </c>
    </row>
    <row r="49" spans="1:5" x14ac:dyDescent="0.25">
      <c r="A49" t="s">
        <v>891</v>
      </c>
      <c r="D49" t="str">
        <f t="shared" si="0"/>
        <v/>
      </c>
      <c r="E49" t="str">
        <f t="shared" si="1"/>
        <v/>
      </c>
    </row>
    <row r="50" spans="1:5" x14ac:dyDescent="0.25">
      <c r="A50" t="s">
        <v>892</v>
      </c>
      <c r="D50" t="str">
        <f t="shared" si="0"/>
        <v/>
      </c>
      <c r="E50" t="str">
        <f t="shared" si="1"/>
        <v/>
      </c>
    </row>
    <row r="51" spans="1:5" x14ac:dyDescent="0.25">
      <c r="A51" t="s">
        <v>893</v>
      </c>
      <c r="D51" t="str">
        <f t="shared" si="0"/>
        <v/>
      </c>
      <c r="E51" t="str">
        <f t="shared" si="1"/>
        <v/>
      </c>
    </row>
    <row r="52" spans="1:5" x14ac:dyDescent="0.25">
      <c r="A52" t="s">
        <v>894</v>
      </c>
      <c r="D52" t="str">
        <f t="shared" si="0"/>
        <v/>
      </c>
      <c r="E52" t="str">
        <f t="shared" si="1"/>
        <v/>
      </c>
    </row>
    <row r="53" spans="1:5" x14ac:dyDescent="0.25">
      <c r="A53" t="s">
        <v>895</v>
      </c>
      <c r="D53" t="str">
        <f t="shared" si="0"/>
        <v/>
      </c>
      <c r="E53" t="str">
        <f t="shared" si="1"/>
        <v/>
      </c>
    </row>
    <row r="54" spans="1:5" x14ac:dyDescent="0.25">
      <c r="A54" t="s">
        <v>896</v>
      </c>
      <c r="D54" t="str">
        <f t="shared" si="0"/>
        <v/>
      </c>
      <c r="E54" t="str">
        <f t="shared" si="1"/>
        <v/>
      </c>
    </row>
    <row r="55" spans="1:5" x14ac:dyDescent="0.25">
      <c r="A55" t="s">
        <v>873</v>
      </c>
      <c r="D55" t="str">
        <f t="shared" si="0"/>
        <v/>
      </c>
      <c r="E55" t="str">
        <f t="shared" si="1"/>
        <v/>
      </c>
    </row>
    <row r="56" spans="1:5" x14ac:dyDescent="0.25">
      <c r="A56" t="s">
        <v>897</v>
      </c>
      <c r="D56" t="str">
        <f t="shared" si="0"/>
        <v/>
      </c>
      <c r="E56" t="str">
        <f t="shared" si="1"/>
        <v/>
      </c>
    </row>
    <row r="57" spans="1:5" x14ac:dyDescent="0.25">
      <c r="A57" t="s">
        <v>209</v>
      </c>
      <c r="D57" t="str">
        <f t="shared" si="0"/>
        <v/>
      </c>
      <c r="E57" t="str">
        <f t="shared" si="1"/>
        <v/>
      </c>
    </row>
    <row r="58" spans="1:5" x14ac:dyDescent="0.25">
      <c r="A58" t="s">
        <v>210</v>
      </c>
      <c r="D58" t="str">
        <f t="shared" si="0"/>
        <v/>
      </c>
      <c r="E58" t="str">
        <f t="shared" si="1"/>
        <v/>
      </c>
    </row>
    <row r="59" spans="1:5" x14ac:dyDescent="0.25">
      <c r="A59" t="s">
        <v>898</v>
      </c>
      <c r="D59" t="str">
        <f t="shared" si="0"/>
        <v/>
      </c>
      <c r="E59" t="str">
        <f t="shared" si="1"/>
        <v/>
      </c>
    </row>
    <row r="60" spans="1:5" x14ac:dyDescent="0.25">
      <c r="A60" t="s">
        <v>899</v>
      </c>
      <c r="D60" t="str">
        <f t="shared" si="0"/>
        <v/>
      </c>
      <c r="E60" t="str">
        <f t="shared" si="1"/>
        <v/>
      </c>
    </row>
    <row r="61" spans="1:5" x14ac:dyDescent="0.25">
      <c r="A61" t="s">
        <v>900</v>
      </c>
      <c r="D61" t="str">
        <f t="shared" si="0"/>
        <v/>
      </c>
      <c r="E61" t="str">
        <f t="shared" si="1"/>
        <v/>
      </c>
    </row>
    <row r="62" spans="1:5" x14ac:dyDescent="0.25">
      <c r="A62" t="s">
        <v>856</v>
      </c>
      <c r="D62" t="str">
        <f t="shared" si="0"/>
        <v/>
      </c>
      <c r="E62" t="str">
        <f t="shared" si="1"/>
        <v/>
      </c>
    </row>
    <row r="63" spans="1:5" x14ac:dyDescent="0.25">
      <c r="A63" t="s">
        <v>901</v>
      </c>
      <c r="D63" t="str">
        <f t="shared" si="0"/>
        <v/>
      </c>
      <c r="E63" t="str">
        <f t="shared" si="1"/>
        <v/>
      </c>
    </row>
    <row r="64" spans="1:5" x14ac:dyDescent="0.25">
      <c r="A64" t="s">
        <v>211</v>
      </c>
      <c r="D64" t="str">
        <f t="shared" si="0"/>
        <v/>
      </c>
      <c r="E64" t="str">
        <f t="shared" si="1"/>
        <v/>
      </c>
    </row>
    <row r="65" spans="1:5" x14ac:dyDescent="0.25">
      <c r="A65" t="s">
        <v>212</v>
      </c>
      <c r="D65" t="str">
        <f t="shared" si="0"/>
        <v/>
      </c>
      <c r="E65" t="str">
        <f t="shared" si="1"/>
        <v/>
      </c>
    </row>
    <row r="66" spans="1:5" x14ac:dyDescent="0.25">
      <c r="A66" t="s">
        <v>2826</v>
      </c>
      <c r="D66" t="str">
        <f t="shared" si="0"/>
        <v/>
      </c>
      <c r="E66" t="str">
        <f t="shared" si="1"/>
        <v/>
      </c>
    </row>
    <row r="67" spans="1:5" x14ac:dyDescent="0.25">
      <c r="A67" t="s">
        <v>902</v>
      </c>
      <c r="D67" t="str">
        <f t="shared" si="0"/>
        <v/>
      </c>
      <c r="E67" t="str">
        <f t="shared" si="1"/>
        <v/>
      </c>
    </row>
    <row r="68" spans="1:5" x14ac:dyDescent="0.25">
      <c r="A68" t="s">
        <v>903</v>
      </c>
      <c r="D68" t="str">
        <f t="shared" si="0"/>
        <v/>
      </c>
      <c r="E68" t="str">
        <f t="shared" si="1"/>
        <v/>
      </c>
    </row>
    <row r="69" spans="1:5" x14ac:dyDescent="0.25">
      <c r="A69" t="s">
        <v>202</v>
      </c>
      <c r="D69" t="str">
        <f t="shared" si="0"/>
        <v/>
      </c>
      <c r="E69" t="str">
        <f t="shared" si="1"/>
        <v/>
      </c>
    </row>
    <row r="70" spans="1:5" x14ac:dyDescent="0.25">
      <c r="A70" t="s">
        <v>904</v>
      </c>
      <c r="D70" t="str">
        <f t="shared" si="0"/>
        <v/>
      </c>
      <c r="E70" t="str">
        <f t="shared" si="1"/>
        <v/>
      </c>
    </row>
    <row r="71" spans="1:5" x14ac:dyDescent="0.25">
      <c r="A71" t="s">
        <v>905</v>
      </c>
      <c r="D71" t="str">
        <f t="shared" ref="D71:D134" si="2">IFERROR(IF(COUNTIF(A71,"*"&amp;"NOME:"&amp;"*")&gt;0,TRIM(_xlfn.TEXTBEFORE(_xlfn.TEXTAFTER(A71,"NOME: ")," FUNCAO")),""),"")</f>
        <v/>
      </c>
      <c r="E71" t="str">
        <f t="shared" ref="E71:E134" si="3">IFERROR(VALUE(TRIM(IF(D71&lt;&gt;"",MID(MID(MID(MID(HLOOKUP("*",A71:A98,MATCH("*"&amp;"INTRA"&amp;"*",A71:A98,0),0),SEARCH("INTRA",HLOOKUP("*",A71:A98,MATCH("*"&amp;"INTRA"&amp;"*",A71:A98,0),0),1),30),SEARCH(" ",MID(HLOOKUP("*",A71:A98,MATCH("*"&amp;"INTRA"&amp;"*",A71:A98,0),0),SEARCH("INTRA",HLOOKUP("*",A71:A98,MATCH("*"&amp;"INTRA"&amp;"*",A71:A98,0),0),1),30),1)+1,20),SEARCH(" ",MID(MID(HLOOKUP("*",A71:A98,MATCH("*"&amp;"INTRA"&amp;"*",A71:A98,0),0),SEARCH("INTRA",HLOOKUP("*",A71:A98,MATCH("*"&amp;"INTRA"&amp;"*",A71:A98,0),0),1),30),SEARCH(" ",MID(HLOOKUP("*",A71:A98,MATCH("*"&amp;"INTRA"&amp;"*",A71:A98,0),0),SEARCH("INTRA",HLOOKUP("*",A71:A98,MATCH("*"&amp;"INTRA"&amp;"*",A71:A98,0),0),1),30),1)+1,20),1)+1,20),1,SEARCH(" ",MID(MID(MID(HLOOKUP("*",A71:A98,MATCH("*"&amp;"INTRA"&amp;"*",A71:A98,0),0),SEARCH("INTRA",HLOOKUP("*",A71:A98,MATCH("*"&amp;"INTRA"&amp;"*",A71:A98,0),0),1),30),SEARCH(" ",MID(HLOOKUP("*",A71:A98,MATCH("*"&amp;"INTRA"&amp;"*",A71:A98,0),0),SEARCH("INTRA",HLOOKUP("*",A71:A98,MATCH("*"&amp;"INTRA"&amp;"*",A71:A98,0),0),1),30),1)+1,20),SEARCH(" ",MID(MID(HLOOKUP("*",A71:A98,MATCH("*"&amp;"INTRA"&amp;"*",A71:A98,0),0),SEARCH("INTRA",HLOOKUP("*",A71:A98,MATCH("*"&amp;"INTRA"&amp;"*",A71:A98,0),0),1),30),SEARCH(" ",MID(HLOOKUP("*",A71:A98,MATCH("*"&amp;"INTRA"&amp;"*",A71:A98,0),0),SEARCH("INTRA",HLOOKUP("*",A71:A98,MATCH("*"&amp;"INTRA"&amp;"*",A71:A98,0),0),1),30),1)+1,20),1)+1,20))),""))),"")</f>
        <v/>
      </c>
    </row>
    <row r="72" spans="1:5" x14ac:dyDescent="0.25">
      <c r="A72" t="s">
        <v>906</v>
      </c>
      <c r="D72" t="str">
        <f t="shared" si="2"/>
        <v/>
      </c>
      <c r="E72" t="str">
        <f t="shared" si="3"/>
        <v/>
      </c>
    </row>
    <row r="73" spans="1:5" x14ac:dyDescent="0.25">
      <c r="A73" t="s">
        <v>907</v>
      </c>
      <c r="D73" t="str">
        <f t="shared" si="2"/>
        <v/>
      </c>
      <c r="E73" t="str">
        <f t="shared" si="3"/>
        <v/>
      </c>
    </row>
    <row r="74" spans="1:5" x14ac:dyDescent="0.25">
      <c r="A74" t="s">
        <v>908</v>
      </c>
      <c r="D74" t="str">
        <f t="shared" si="2"/>
        <v/>
      </c>
      <c r="E74" t="str">
        <f t="shared" si="3"/>
        <v/>
      </c>
    </row>
    <row r="75" spans="1:5" x14ac:dyDescent="0.25">
      <c r="A75" t="s">
        <v>909</v>
      </c>
      <c r="D75" t="str">
        <f t="shared" si="2"/>
        <v/>
      </c>
      <c r="E75" t="str">
        <f t="shared" si="3"/>
        <v/>
      </c>
    </row>
    <row r="76" spans="1:5" x14ac:dyDescent="0.25">
      <c r="A76" t="s">
        <v>316</v>
      </c>
      <c r="D76" t="str">
        <f t="shared" si="2"/>
        <v/>
      </c>
      <c r="E76" t="str">
        <f t="shared" si="3"/>
        <v/>
      </c>
    </row>
    <row r="77" spans="1:5" x14ac:dyDescent="0.25">
      <c r="A77" t="s">
        <v>234</v>
      </c>
      <c r="D77" t="str">
        <f t="shared" si="2"/>
        <v/>
      </c>
      <c r="E77" t="str">
        <f t="shared" si="3"/>
        <v/>
      </c>
    </row>
    <row r="78" spans="1:5" x14ac:dyDescent="0.25">
      <c r="A78" t="s">
        <v>213</v>
      </c>
      <c r="D78" t="str">
        <f t="shared" si="2"/>
        <v/>
      </c>
      <c r="E78" t="str">
        <f t="shared" si="3"/>
        <v/>
      </c>
    </row>
    <row r="79" spans="1:5" x14ac:dyDescent="0.25">
      <c r="A79" t="s">
        <v>214</v>
      </c>
      <c r="D79" t="str">
        <f t="shared" si="2"/>
        <v/>
      </c>
      <c r="E79" t="str">
        <f t="shared" si="3"/>
        <v/>
      </c>
    </row>
    <row r="80" spans="1:5" x14ac:dyDescent="0.25">
      <c r="A80" t="s">
        <v>394</v>
      </c>
      <c r="D80" t="str">
        <f t="shared" si="2"/>
        <v/>
      </c>
      <c r="E80" t="str">
        <f t="shared" si="3"/>
        <v/>
      </c>
    </row>
    <row r="81" spans="1:5" x14ac:dyDescent="0.25">
      <c r="A81" t="s">
        <v>910</v>
      </c>
      <c r="D81" t="str">
        <f t="shared" si="2"/>
        <v/>
      </c>
      <c r="E81" t="str">
        <f t="shared" si="3"/>
        <v/>
      </c>
    </row>
    <row r="82" spans="1:5" x14ac:dyDescent="0.25">
      <c r="A82" t="s">
        <v>911</v>
      </c>
      <c r="D82" t="str">
        <f t="shared" si="2"/>
        <v/>
      </c>
      <c r="E82" t="str">
        <f t="shared" si="3"/>
        <v/>
      </c>
    </row>
    <row r="83" spans="1:5" x14ac:dyDescent="0.25">
      <c r="A83" t="s">
        <v>912</v>
      </c>
      <c r="D83" t="str">
        <f t="shared" si="2"/>
        <v/>
      </c>
      <c r="E83" t="str">
        <f t="shared" si="3"/>
        <v/>
      </c>
    </row>
    <row r="84" spans="1:5" x14ac:dyDescent="0.25">
      <c r="A84" t="s">
        <v>913</v>
      </c>
      <c r="D84" t="str">
        <f t="shared" si="2"/>
        <v/>
      </c>
      <c r="E84" t="str">
        <f t="shared" si="3"/>
        <v/>
      </c>
    </row>
    <row r="85" spans="1:5" x14ac:dyDescent="0.25">
      <c r="A85" t="s">
        <v>914</v>
      </c>
      <c r="D85" t="str">
        <f t="shared" si="2"/>
        <v/>
      </c>
      <c r="E85" t="str">
        <f t="shared" si="3"/>
        <v/>
      </c>
    </row>
    <row r="86" spans="1:5" x14ac:dyDescent="0.25">
      <c r="A86" t="s">
        <v>215</v>
      </c>
      <c r="D86" t="str">
        <f t="shared" si="2"/>
        <v/>
      </c>
      <c r="E86" t="str">
        <f t="shared" si="3"/>
        <v/>
      </c>
    </row>
    <row r="87" spans="1:5" x14ac:dyDescent="0.25">
      <c r="A87" t="s">
        <v>223</v>
      </c>
      <c r="D87" t="str">
        <f t="shared" si="2"/>
        <v/>
      </c>
      <c r="E87" t="str">
        <f t="shared" si="3"/>
        <v/>
      </c>
    </row>
    <row r="88" spans="1:5" x14ac:dyDescent="0.25">
      <c r="A88" t="s">
        <v>915</v>
      </c>
      <c r="D88" t="str">
        <f t="shared" si="2"/>
        <v/>
      </c>
      <c r="E88" t="str">
        <f t="shared" si="3"/>
        <v/>
      </c>
    </row>
    <row r="89" spans="1:5" x14ac:dyDescent="0.25">
      <c r="A89" t="s">
        <v>2827</v>
      </c>
      <c r="D89" t="str">
        <f t="shared" si="2"/>
        <v/>
      </c>
      <c r="E89" t="str">
        <f t="shared" si="3"/>
        <v/>
      </c>
    </row>
    <row r="90" spans="1:5" x14ac:dyDescent="0.25">
      <c r="A90" t="s">
        <v>916</v>
      </c>
      <c r="D90" t="str">
        <f t="shared" si="2"/>
        <v/>
      </c>
      <c r="E90" t="str">
        <f t="shared" si="3"/>
        <v/>
      </c>
    </row>
    <row r="91" spans="1:5" x14ac:dyDescent="0.25">
      <c r="A91" t="s">
        <v>917</v>
      </c>
      <c r="D91" t="str">
        <f t="shared" si="2"/>
        <v/>
      </c>
      <c r="E91" t="str">
        <f t="shared" si="3"/>
        <v/>
      </c>
    </row>
    <row r="92" spans="1:5" x14ac:dyDescent="0.25">
      <c r="A92" t="s">
        <v>202</v>
      </c>
      <c r="D92" t="str">
        <f t="shared" si="2"/>
        <v/>
      </c>
      <c r="E92" t="str">
        <f t="shared" si="3"/>
        <v/>
      </c>
    </row>
    <row r="93" spans="1:5" x14ac:dyDescent="0.25">
      <c r="A93" t="s">
        <v>904</v>
      </c>
      <c r="D93" t="str">
        <f t="shared" si="2"/>
        <v/>
      </c>
      <c r="E93" t="str">
        <f t="shared" si="3"/>
        <v/>
      </c>
    </row>
    <row r="94" spans="1:5" x14ac:dyDescent="0.25">
      <c r="A94" t="s">
        <v>918</v>
      </c>
      <c r="D94" t="str">
        <f t="shared" si="2"/>
        <v/>
      </c>
      <c r="E94" t="str">
        <f t="shared" si="3"/>
        <v/>
      </c>
    </row>
    <row r="95" spans="1:5" x14ac:dyDescent="0.25">
      <c r="A95" t="s">
        <v>919</v>
      </c>
      <c r="D95" t="str">
        <f t="shared" si="2"/>
        <v/>
      </c>
      <c r="E95" t="str">
        <f t="shared" si="3"/>
        <v/>
      </c>
    </row>
    <row r="96" spans="1:5" x14ac:dyDescent="0.25">
      <c r="A96" t="s">
        <v>920</v>
      </c>
      <c r="D96" t="str">
        <f t="shared" si="2"/>
        <v/>
      </c>
      <c r="E96" t="str">
        <f t="shared" si="3"/>
        <v/>
      </c>
    </row>
    <row r="97" spans="1:5" x14ac:dyDescent="0.25">
      <c r="A97" t="s">
        <v>921</v>
      </c>
      <c r="D97" t="str">
        <f t="shared" si="2"/>
        <v/>
      </c>
      <c r="E97" t="str">
        <f t="shared" si="3"/>
        <v/>
      </c>
    </row>
    <row r="98" spans="1:5" x14ac:dyDescent="0.25">
      <c r="A98" t="s">
        <v>922</v>
      </c>
      <c r="D98" t="str">
        <f t="shared" si="2"/>
        <v/>
      </c>
      <c r="E98" t="str">
        <f t="shared" si="3"/>
        <v/>
      </c>
    </row>
    <row r="99" spans="1:5" x14ac:dyDescent="0.25">
      <c r="A99" t="s">
        <v>923</v>
      </c>
      <c r="D99" t="str">
        <f t="shared" si="2"/>
        <v/>
      </c>
      <c r="E99" t="str">
        <f t="shared" si="3"/>
        <v/>
      </c>
    </row>
    <row r="100" spans="1:5" x14ac:dyDescent="0.25">
      <c r="A100" t="s">
        <v>216</v>
      </c>
      <c r="D100" t="str">
        <f t="shared" si="2"/>
        <v/>
      </c>
      <c r="E100" t="str">
        <f t="shared" si="3"/>
        <v/>
      </c>
    </row>
    <row r="101" spans="1:5" x14ac:dyDescent="0.25">
      <c r="A101" t="s">
        <v>217</v>
      </c>
      <c r="D101" t="str">
        <f t="shared" si="2"/>
        <v/>
      </c>
      <c r="E101" t="str">
        <f t="shared" si="3"/>
        <v/>
      </c>
    </row>
    <row r="102" spans="1:5" x14ac:dyDescent="0.25">
      <c r="A102" t="s">
        <v>218</v>
      </c>
      <c r="D102" t="str">
        <f t="shared" si="2"/>
        <v/>
      </c>
      <c r="E102" t="str">
        <f t="shared" si="3"/>
        <v/>
      </c>
    </row>
    <row r="103" spans="1:5" x14ac:dyDescent="0.25">
      <c r="A103" t="s">
        <v>219</v>
      </c>
      <c r="D103" t="str">
        <f t="shared" si="2"/>
        <v/>
      </c>
      <c r="E103" t="str">
        <f t="shared" si="3"/>
        <v/>
      </c>
    </row>
    <row r="104" spans="1:5" x14ac:dyDescent="0.25">
      <c r="A104" t="s">
        <v>924</v>
      </c>
      <c r="D104" t="str">
        <f t="shared" si="2"/>
        <v/>
      </c>
      <c r="E104" t="str">
        <f t="shared" si="3"/>
        <v/>
      </c>
    </row>
    <row r="105" spans="1:5" x14ac:dyDescent="0.25">
      <c r="A105" t="s">
        <v>925</v>
      </c>
      <c r="D105" t="str">
        <f t="shared" si="2"/>
        <v/>
      </c>
      <c r="E105" t="str">
        <f t="shared" si="3"/>
        <v/>
      </c>
    </row>
    <row r="106" spans="1:5" x14ac:dyDescent="0.25">
      <c r="A106" t="s">
        <v>926</v>
      </c>
      <c r="D106" t="str">
        <f t="shared" si="2"/>
        <v/>
      </c>
      <c r="E106" t="str">
        <f t="shared" si="3"/>
        <v/>
      </c>
    </row>
    <row r="107" spans="1:5" x14ac:dyDescent="0.25">
      <c r="A107" t="s">
        <v>927</v>
      </c>
      <c r="D107" t="str">
        <f t="shared" si="2"/>
        <v/>
      </c>
      <c r="E107" t="str">
        <f t="shared" si="3"/>
        <v/>
      </c>
    </row>
    <row r="108" spans="1:5" x14ac:dyDescent="0.25">
      <c r="A108" t="s">
        <v>220</v>
      </c>
      <c r="D108" t="str">
        <f t="shared" si="2"/>
        <v/>
      </c>
      <c r="E108" t="str">
        <f t="shared" si="3"/>
        <v/>
      </c>
    </row>
    <row r="109" spans="1:5" x14ac:dyDescent="0.25">
      <c r="A109" t="s">
        <v>221</v>
      </c>
      <c r="D109" t="str">
        <f t="shared" si="2"/>
        <v/>
      </c>
      <c r="E109" t="str">
        <f t="shared" si="3"/>
        <v/>
      </c>
    </row>
    <row r="110" spans="1:5" x14ac:dyDescent="0.25">
      <c r="A110" t="s">
        <v>222</v>
      </c>
      <c r="D110" t="str">
        <f t="shared" si="2"/>
        <v/>
      </c>
      <c r="E110" t="str">
        <f t="shared" si="3"/>
        <v/>
      </c>
    </row>
    <row r="111" spans="1:5" x14ac:dyDescent="0.25">
      <c r="A111" t="s">
        <v>223</v>
      </c>
      <c r="D111" t="str">
        <f t="shared" si="2"/>
        <v/>
      </c>
      <c r="E111" t="str">
        <f t="shared" si="3"/>
        <v/>
      </c>
    </row>
    <row r="112" spans="1:5" x14ac:dyDescent="0.25">
      <c r="A112" t="s">
        <v>928</v>
      </c>
      <c r="D112" t="str">
        <f t="shared" si="2"/>
        <v/>
      </c>
      <c r="E112" t="str">
        <f t="shared" si="3"/>
        <v/>
      </c>
    </row>
    <row r="113" spans="1:5" x14ac:dyDescent="0.25">
      <c r="A113" t="s">
        <v>856</v>
      </c>
      <c r="D113" t="str">
        <f t="shared" si="2"/>
        <v/>
      </c>
      <c r="E113" t="str">
        <f t="shared" si="3"/>
        <v/>
      </c>
    </row>
    <row r="114" spans="1:5" x14ac:dyDescent="0.25">
      <c r="A114" t="s">
        <v>901</v>
      </c>
      <c r="D114" t="str">
        <f t="shared" si="2"/>
        <v/>
      </c>
      <c r="E114" t="str">
        <f t="shared" si="3"/>
        <v/>
      </c>
    </row>
    <row r="115" spans="1:5" x14ac:dyDescent="0.25">
      <c r="A115" t="s">
        <v>929</v>
      </c>
      <c r="D115" t="str">
        <f t="shared" si="2"/>
        <v/>
      </c>
      <c r="E115" t="str">
        <f t="shared" si="3"/>
        <v/>
      </c>
    </row>
    <row r="116" spans="1:5" x14ac:dyDescent="0.25">
      <c r="A116" t="s">
        <v>224</v>
      </c>
      <c r="D116" t="str">
        <f t="shared" si="2"/>
        <v/>
      </c>
      <c r="E116" t="str">
        <f t="shared" si="3"/>
        <v/>
      </c>
    </row>
    <row r="117" spans="1:5" x14ac:dyDescent="0.25">
      <c r="A117" t="s">
        <v>930</v>
      </c>
      <c r="D117" t="str">
        <f t="shared" si="2"/>
        <v/>
      </c>
      <c r="E117" t="str">
        <f t="shared" si="3"/>
        <v/>
      </c>
    </row>
    <row r="118" spans="1:5" x14ac:dyDescent="0.25">
      <c r="A118" t="s">
        <v>931</v>
      </c>
      <c r="D118" t="str">
        <f t="shared" si="2"/>
        <v>ALESANDRO JOAQUIM CELESTINO</v>
      </c>
      <c r="E118">
        <f t="shared" si="3"/>
        <v>176.96</v>
      </c>
    </row>
    <row r="119" spans="1:5" x14ac:dyDescent="0.25">
      <c r="A119" t="s">
        <v>932</v>
      </c>
      <c r="D119" t="str">
        <f t="shared" si="2"/>
        <v/>
      </c>
      <c r="E119" t="str">
        <f t="shared" si="3"/>
        <v/>
      </c>
    </row>
    <row r="120" spans="1:5" x14ac:dyDescent="0.25">
      <c r="A120" t="s">
        <v>933</v>
      </c>
      <c r="D120" t="str">
        <f t="shared" si="2"/>
        <v/>
      </c>
      <c r="E120" t="str">
        <f t="shared" si="3"/>
        <v/>
      </c>
    </row>
    <row r="121" spans="1:5" x14ac:dyDescent="0.25">
      <c r="A121" t="s">
        <v>202</v>
      </c>
      <c r="D121" t="str">
        <f t="shared" si="2"/>
        <v/>
      </c>
      <c r="E121" t="str">
        <f t="shared" si="3"/>
        <v/>
      </c>
    </row>
    <row r="122" spans="1:5" x14ac:dyDescent="0.25">
      <c r="A122" t="s">
        <v>862</v>
      </c>
      <c r="D122" t="str">
        <f t="shared" si="2"/>
        <v/>
      </c>
      <c r="E122" t="str">
        <f t="shared" si="3"/>
        <v/>
      </c>
    </row>
    <row r="123" spans="1:5" x14ac:dyDescent="0.25">
      <c r="A123" t="s">
        <v>934</v>
      </c>
      <c r="D123" t="str">
        <f t="shared" si="2"/>
        <v/>
      </c>
      <c r="E123" t="str">
        <f t="shared" si="3"/>
        <v/>
      </c>
    </row>
    <row r="124" spans="1:5" x14ac:dyDescent="0.25">
      <c r="A124" t="s">
        <v>935</v>
      </c>
      <c r="D124" t="str">
        <f t="shared" si="2"/>
        <v/>
      </c>
      <c r="E124" t="str">
        <f t="shared" si="3"/>
        <v/>
      </c>
    </row>
    <row r="125" spans="1:5" x14ac:dyDescent="0.25">
      <c r="A125" t="s">
        <v>936</v>
      </c>
      <c r="D125" t="str">
        <f t="shared" si="2"/>
        <v/>
      </c>
      <c r="E125" t="str">
        <f t="shared" si="3"/>
        <v/>
      </c>
    </row>
    <row r="126" spans="1:5" x14ac:dyDescent="0.25">
      <c r="A126" t="s">
        <v>937</v>
      </c>
      <c r="D126" t="str">
        <f t="shared" si="2"/>
        <v/>
      </c>
      <c r="E126" t="str">
        <f t="shared" si="3"/>
        <v/>
      </c>
    </row>
    <row r="127" spans="1:5" x14ac:dyDescent="0.25">
      <c r="A127" t="s">
        <v>938</v>
      </c>
      <c r="D127" t="str">
        <f t="shared" si="2"/>
        <v/>
      </c>
      <c r="E127" t="str">
        <f t="shared" si="3"/>
        <v/>
      </c>
    </row>
    <row r="128" spans="1:5" x14ac:dyDescent="0.25">
      <c r="A128" t="s">
        <v>939</v>
      </c>
      <c r="D128" t="str">
        <f t="shared" si="2"/>
        <v/>
      </c>
      <c r="E128" t="str">
        <f t="shared" si="3"/>
        <v/>
      </c>
    </row>
    <row r="129" spans="1:5" x14ac:dyDescent="0.25">
      <c r="A129" t="s">
        <v>940</v>
      </c>
      <c r="D129" t="str">
        <f t="shared" si="2"/>
        <v/>
      </c>
      <c r="E129" t="str">
        <f t="shared" si="3"/>
        <v/>
      </c>
    </row>
    <row r="130" spans="1:5" x14ac:dyDescent="0.25">
      <c r="A130" t="s">
        <v>941</v>
      </c>
      <c r="D130" t="str">
        <f t="shared" si="2"/>
        <v/>
      </c>
      <c r="E130" t="str">
        <f t="shared" si="3"/>
        <v/>
      </c>
    </row>
    <row r="131" spans="1:5" x14ac:dyDescent="0.25">
      <c r="A131" t="s">
        <v>942</v>
      </c>
      <c r="D131" t="str">
        <f t="shared" si="2"/>
        <v/>
      </c>
      <c r="E131" t="str">
        <f t="shared" si="3"/>
        <v/>
      </c>
    </row>
    <row r="132" spans="1:5" x14ac:dyDescent="0.25">
      <c r="A132" t="s">
        <v>943</v>
      </c>
      <c r="D132" t="str">
        <f t="shared" si="2"/>
        <v/>
      </c>
      <c r="E132" t="str">
        <f t="shared" si="3"/>
        <v/>
      </c>
    </row>
    <row r="133" spans="1:5" x14ac:dyDescent="0.25">
      <c r="A133" t="s">
        <v>944</v>
      </c>
      <c r="D133" t="str">
        <f t="shared" si="2"/>
        <v/>
      </c>
      <c r="E133" t="str">
        <f t="shared" si="3"/>
        <v/>
      </c>
    </row>
    <row r="134" spans="1:5" x14ac:dyDescent="0.25">
      <c r="A134" t="s">
        <v>945</v>
      </c>
      <c r="D134" t="str">
        <f t="shared" si="2"/>
        <v/>
      </c>
      <c r="E134" t="str">
        <f t="shared" si="3"/>
        <v/>
      </c>
    </row>
    <row r="135" spans="1:5" x14ac:dyDescent="0.25">
      <c r="A135" t="s">
        <v>946</v>
      </c>
      <c r="D135" t="str">
        <f t="shared" ref="D135:D198" si="4">IFERROR(IF(COUNTIF(A135,"*"&amp;"NOME:"&amp;"*")&gt;0,TRIM(_xlfn.TEXTBEFORE(_xlfn.TEXTAFTER(A135,"NOME: ")," FUNCAO")),""),"")</f>
        <v/>
      </c>
      <c r="E135" t="str">
        <f t="shared" ref="E135:E198" si="5">IFERROR(VALUE(TRIM(IF(D135&lt;&gt;"",MID(MID(MID(MID(HLOOKUP("*",A135:A162,MATCH("*"&amp;"INTRA"&amp;"*",A135:A162,0),0),SEARCH("INTRA",HLOOKUP("*",A135:A162,MATCH("*"&amp;"INTRA"&amp;"*",A135:A162,0),0),1),30),SEARCH(" ",MID(HLOOKUP("*",A135:A162,MATCH("*"&amp;"INTRA"&amp;"*",A135:A162,0),0),SEARCH("INTRA",HLOOKUP("*",A135:A162,MATCH("*"&amp;"INTRA"&amp;"*",A135:A162,0),0),1),30),1)+1,20),SEARCH(" ",MID(MID(HLOOKUP("*",A135:A162,MATCH("*"&amp;"INTRA"&amp;"*",A135:A162,0),0),SEARCH("INTRA",HLOOKUP("*",A135:A162,MATCH("*"&amp;"INTRA"&amp;"*",A135:A162,0),0),1),30),SEARCH(" ",MID(HLOOKUP("*",A135:A162,MATCH("*"&amp;"INTRA"&amp;"*",A135:A162,0),0),SEARCH("INTRA",HLOOKUP("*",A135:A162,MATCH("*"&amp;"INTRA"&amp;"*",A135:A162,0),0),1),30),1)+1,20),1)+1,20),1,SEARCH(" ",MID(MID(MID(HLOOKUP("*",A135:A162,MATCH("*"&amp;"INTRA"&amp;"*",A135:A162,0),0),SEARCH("INTRA",HLOOKUP("*",A135:A162,MATCH("*"&amp;"INTRA"&amp;"*",A135:A162,0),0),1),30),SEARCH(" ",MID(HLOOKUP("*",A135:A162,MATCH("*"&amp;"INTRA"&amp;"*",A135:A162,0),0),SEARCH("INTRA",HLOOKUP("*",A135:A162,MATCH("*"&amp;"INTRA"&amp;"*",A135:A162,0),0),1),30),1)+1,20),SEARCH(" ",MID(MID(HLOOKUP("*",A135:A162,MATCH("*"&amp;"INTRA"&amp;"*",A135:A162,0),0),SEARCH("INTRA",HLOOKUP("*",A135:A162,MATCH("*"&amp;"INTRA"&amp;"*",A135:A162,0),0),1),30),SEARCH(" ",MID(HLOOKUP("*",A135:A162,MATCH("*"&amp;"INTRA"&amp;"*",A135:A162,0),0),SEARCH("INTRA",HLOOKUP("*",A135:A162,MATCH("*"&amp;"INTRA"&amp;"*",A135:A162,0),0),1),30),1)+1,20),1)+1,20))),""))),"")</f>
        <v/>
      </c>
    </row>
    <row r="136" spans="1:5" x14ac:dyDescent="0.25">
      <c r="A136" t="s">
        <v>947</v>
      </c>
      <c r="D136" t="str">
        <f t="shared" si="4"/>
        <v/>
      </c>
      <c r="E136" t="str">
        <f t="shared" si="5"/>
        <v/>
      </c>
    </row>
    <row r="137" spans="1:5" x14ac:dyDescent="0.25">
      <c r="A137" t="s">
        <v>948</v>
      </c>
      <c r="D137" t="str">
        <f t="shared" si="4"/>
        <v/>
      </c>
      <c r="E137" t="str">
        <f t="shared" si="5"/>
        <v/>
      </c>
    </row>
    <row r="138" spans="1:5" x14ac:dyDescent="0.25">
      <c r="A138" t="s">
        <v>949</v>
      </c>
      <c r="D138" t="str">
        <f t="shared" si="4"/>
        <v/>
      </c>
      <c r="E138" t="str">
        <f t="shared" si="5"/>
        <v/>
      </c>
    </row>
    <row r="139" spans="1:5" x14ac:dyDescent="0.25">
      <c r="A139" t="s">
        <v>950</v>
      </c>
      <c r="D139" t="str">
        <f t="shared" si="4"/>
        <v/>
      </c>
      <c r="E139" t="str">
        <f t="shared" si="5"/>
        <v/>
      </c>
    </row>
    <row r="140" spans="1:5" x14ac:dyDescent="0.25">
      <c r="A140" t="s">
        <v>951</v>
      </c>
      <c r="D140" t="str">
        <f t="shared" si="4"/>
        <v/>
      </c>
      <c r="E140" t="str">
        <f t="shared" si="5"/>
        <v/>
      </c>
    </row>
    <row r="141" spans="1:5" x14ac:dyDescent="0.25">
      <c r="A141" t="s">
        <v>952</v>
      </c>
      <c r="D141" t="str">
        <f t="shared" si="4"/>
        <v/>
      </c>
      <c r="E141" t="str">
        <f t="shared" si="5"/>
        <v/>
      </c>
    </row>
    <row r="142" spans="1:5" x14ac:dyDescent="0.25">
      <c r="A142" t="s">
        <v>210</v>
      </c>
      <c r="D142" t="str">
        <f t="shared" si="4"/>
        <v/>
      </c>
      <c r="E142" t="str">
        <f t="shared" si="5"/>
        <v/>
      </c>
    </row>
    <row r="143" spans="1:5" x14ac:dyDescent="0.25">
      <c r="A143" t="s">
        <v>953</v>
      </c>
      <c r="D143" t="str">
        <f t="shared" si="4"/>
        <v/>
      </c>
      <c r="E143" t="str">
        <f t="shared" si="5"/>
        <v/>
      </c>
    </row>
    <row r="144" spans="1:5" x14ac:dyDescent="0.25">
      <c r="A144" t="s">
        <v>954</v>
      </c>
      <c r="D144" t="str">
        <f t="shared" si="4"/>
        <v/>
      </c>
      <c r="E144" t="str">
        <f t="shared" si="5"/>
        <v/>
      </c>
    </row>
    <row r="145" spans="1:5" x14ac:dyDescent="0.25">
      <c r="A145" t="s">
        <v>856</v>
      </c>
      <c r="D145" t="str">
        <f t="shared" si="4"/>
        <v/>
      </c>
      <c r="E145" t="str">
        <f t="shared" si="5"/>
        <v/>
      </c>
    </row>
    <row r="146" spans="1:5" x14ac:dyDescent="0.25">
      <c r="A146" t="s">
        <v>901</v>
      </c>
      <c r="D146" t="str">
        <f t="shared" si="4"/>
        <v/>
      </c>
      <c r="E146" t="str">
        <f t="shared" si="5"/>
        <v/>
      </c>
    </row>
    <row r="147" spans="1:5" x14ac:dyDescent="0.25">
      <c r="A147" t="s">
        <v>225</v>
      </c>
      <c r="D147" t="str">
        <f t="shared" si="4"/>
        <v/>
      </c>
      <c r="E147" t="str">
        <f t="shared" si="5"/>
        <v/>
      </c>
    </row>
    <row r="148" spans="1:5" x14ac:dyDescent="0.25">
      <c r="A148" t="s">
        <v>226</v>
      </c>
      <c r="D148" t="str">
        <f t="shared" si="4"/>
        <v/>
      </c>
      <c r="E148" t="str">
        <f t="shared" si="5"/>
        <v/>
      </c>
    </row>
    <row r="149" spans="1:5" x14ac:dyDescent="0.25">
      <c r="A149" t="s">
        <v>2828</v>
      </c>
      <c r="D149" t="str">
        <f t="shared" si="4"/>
        <v>ALEXSANDER LUCAS DE AVELAR</v>
      </c>
      <c r="E149" t="str">
        <f t="shared" si="5"/>
        <v/>
      </c>
    </row>
    <row r="150" spans="1:5" x14ac:dyDescent="0.25">
      <c r="A150" t="s">
        <v>955</v>
      </c>
      <c r="D150" t="str">
        <f t="shared" si="4"/>
        <v/>
      </c>
      <c r="E150" t="str">
        <f t="shared" si="5"/>
        <v/>
      </c>
    </row>
    <row r="151" spans="1:5" x14ac:dyDescent="0.25">
      <c r="A151" t="s">
        <v>933</v>
      </c>
      <c r="D151" t="str">
        <f t="shared" si="4"/>
        <v/>
      </c>
      <c r="E151" t="str">
        <f t="shared" si="5"/>
        <v/>
      </c>
    </row>
    <row r="152" spans="1:5" x14ac:dyDescent="0.25">
      <c r="A152" t="s">
        <v>202</v>
      </c>
      <c r="D152" t="str">
        <f t="shared" si="4"/>
        <v/>
      </c>
      <c r="E152" t="str">
        <f t="shared" si="5"/>
        <v/>
      </c>
    </row>
    <row r="153" spans="1:5" x14ac:dyDescent="0.25">
      <c r="A153" t="s">
        <v>862</v>
      </c>
      <c r="D153" t="str">
        <f t="shared" si="4"/>
        <v/>
      </c>
      <c r="E153" t="str">
        <f t="shared" si="5"/>
        <v/>
      </c>
    </row>
    <row r="154" spans="1:5" x14ac:dyDescent="0.25">
      <c r="A154" t="s">
        <v>956</v>
      </c>
      <c r="D154" t="str">
        <f t="shared" si="4"/>
        <v/>
      </c>
      <c r="E154" t="str">
        <f t="shared" si="5"/>
        <v/>
      </c>
    </row>
    <row r="155" spans="1:5" x14ac:dyDescent="0.25">
      <c r="A155" t="s">
        <v>957</v>
      </c>
      <c r="D155" t="str">
        <f t="shared" si="4"/>
        <v/>
      </c>
      <c r="E155" t="str">
        <f t="shared" si="5"/>
        <v/>
      </c>
    </row>
    <row r="156" spans="1:5" x14ac:dyDescent="0.25">
      <c r="A156" t="s">
        <v>958</v>
      </c>
      <c r="D156" t="str">
        <f t="shared" si="4"/>
        <v/>
      </c>
      <c r="E156" t="str">
        <f t="shared" si="5"/>
        <v/>
      </c>
    </row>
    <row r="157" spans="1:5" x14ac:dyDescent="0.25">
      <c r="A157" t="s">
        <v>959</v>
      </c>
      <c r="D157" t="str">
        <f t="shared" si="4"/>
        <v/>
      </c>
      <c r="E157" t="str">
        <f t="shared" si="5"/>
        <v/>
      </c>
    </row>
    <row r="158" spans="1:5" x14ac:dyDescent="0.25">
      <c r="A158" t="s">
        <v>960</v>
      </c>
      <c r="D158" t="str">
        <f t="shared" si="4"/>
        <v/>
      </c>
      <c r="E158" t="str">
        <f t="shared" si="5"/>
        <v/>
      </c>
    </row>
    <row r="159" spans="1:5" x14ac:dyDescent="0.25">
      <c r="A159" t="s">
        <v>316</v>
      </c>
      <c r="D159" t="str">
        <f t="shared" si="4"/>
        <v/>
      </c>
      <c r="E159" t="str">
        <f t="shared" si="5"/>
        <v/>
      </c>
    </row>
    <row r="160" spans="1:5" x14ac:dyDescent="0.25">
      <c r="A160" t="s">
        <v>961</v>
      </c>
      <c r="D160" t="str">
        <f t="shared" si="4"/>
        <v/>
      </c>
      <c r="E160" t="str">
        <f t="shared" si="5"/>
        <v/>
      </c>
    </row>
    <row r="161" spans="1:5" x14ac:dyDescent="0.25">
      <c r="A161" t="s">
        <v>307</v>
      </c>
      <c r="D161" t="str">
        <f t="shared" si="4"/>
        <v/>
      </c>
      <c r="E161" t="str">
        <f t="shared" si="5"/>
        <v/>
      </c>
    </row>
    <row r="162" spans="1:5" x14ac:dyDescent="0.25">
      <c r="A162" t="s">
        <v>962</v>
      </c>
      <c r="D162" t="str">
        <f t="shared" si="4"/>
        <v/>
      </c>
      <c r="E162" t="str">
        <f t="shared" si="5"/>
        <v/>
      </c>
    </row>
    <row r="163" spans="1:5" x14ac:dyDescent="0.25">
      <c r="A163" t="s">
        <v>963</v>
      </c>
      <c r="D163" t="str">
        <f t="shared" si="4"/>
        <v/>
      </c>
      <c r="E163" t="str">
        <f t="shared" si="5"/>
        <v/>
      </c>
    </row>
    <row r="164" spans="1:5" x14ac:dyDescent="0.25">
      <c r="A164" t="s">
        <v>964</v>
      </c>
      <c r="D164" t="str">
        <f t="shared" si="4"/>
        <v/>
      </c>
      <c r="E164" t="str">
        <f t="shared" si="5"/>
        <v/>
      </c>
    </row>
    <row r="165" spans="1:5" x14ac:dyDescent="0.25">
      <c r="A165" t="s">
        <v>965</v>
      </c>
      <c r="D165" t="str">
        <f t="shared" si="4"/>
        <v/>
      </c>
      <c r="E165" t="str">
        <f t="shared" si="5"/>
        <v/>
      </c>
    </row>
    <row r="166" spans="1:5" x14ac:dyDescent="0.25">
      <c r="A166" t="s">
        <v>966</v>
      </c>
      <c r="D166" t="str">
        <f t="shared" si="4"/>
        <v/>
      </c>
      <c r="E166" t="str">
        <f t="shared" si="5"/>
        <v/>
      </c>
    </row>
    <row r="167" spans="1:5" x14ac:dyDescent="0.25">
      <c r="A167" t="s">
        <v>967</v>
      </c>
      <c r="D167" t="str">
        <f t="shared" si="4"/>
        <v/>
      </c>
      <c r="E167" t="str">
        <f t="shared" si="5"/>
        <v/>
      </c>
    </row>
    <row r="168" spans="1:5" x14ac:dyDescent="0.25">
      <c r="A168" t="s">
        <v>968</v>
      </c>
      <c r="D168" t="str">
        <f t="shared" si="4"/>
        <v/>
      </c>
      <c r="E168" t="str">
        <f t="shared" si="5"/>
        <v/>
      </c>
    </row>
    <row r="169" spans="1:5" x14ac:dyDescent="0.25">
      <c r="A169" t="s">
        <v>313</v>
      </c>
      <c r="D169" t="str">
        <f t="shared" si="4"/>
        <v/>
      </c>
      <c r="E169" t="str">
        <f t="shared" si="5"/>
        <v/>
      </c>
    </row>
    <row r="170" spans="1:5" x14ac:dyDescent="0.25">
      <c r="A170" t="s">
        <v>210</v>
      </c>
      <c r="D170" t="str">
        <f t="shared" si="4"/>
        <v/>
      </c>
      <c r="E170" t="str">
        <f t="shared" si="5"/>
        <v/>
      </c>
    </row>
    <row r="171" spans="1:5" x14ac:dyDescent="0.25">
      <c r="A171" t="s">
        <v>969</v>
      </c>
      <c r="D171" t="str">
        <f t="shared" si="4"/>
        <v/>
      </c>
      <c r="E171" t="str">
        <f t="shared" si="5"/>
        <v/>
      </c>
    </row>
    <row r="172" spans="1:5" x14ac:dyDescent="0.25">
      <c r="A172" t="s">
        <v>2829</v>
      </c>
      <c r="D172" t="str">
        <f t="shared" si="4"/>
        <v>ALMERI JOAQUIM SANTOS</v>
      </c>
      <c r="E172" t="str">
        <f t="shared" si="5"/>
        <v/>
      </c>
    </row>
    <row r="173" spans="1:5" x14ac:dyDescent="0.25">
      <c r="A173" t="s">
        <v>970</v>
      </c>
      <c r="D173" t="str">
        <f t="shared" si="4"/>
        <v/>
      </c>
      <c r="E173" t="str">
        <f t="shared" si="5"/>
        <v/>
      </c>
    </row>
    <row r="174" spans="1:5" x14ac:dyDescent="0.25">
      <c r="A174" t="s">
        <v>971</v>
      </c>
      <c r="D174" t="str">
        <f t="shared" si="4"/>
        <v/>
      </c>
      <c r="E174" t="str">
        <f t="shared" si="5"/>
        <v/>
      </c>
    </row>
    <row r="175" spans="1:5" x14ac:dyDescent="0.25">
      <c r="A175" t="s">
        <v>202</v>
      </c>
      <c r="D175" t="str">
        <f t="shared" si="4"/>
        <v/>
      </c>
      <c r="E175" t="str">
        <f t="shared" si="5"/>
        <v/>
      </c>
    </row>
    <row r="176" spans="1:5" x14ac:dyDescent="0.25">
      <c r="A176" t="s">
        <v>862</v>
      </c>
      <c r="D176" t="str">
        <f t="shared" si="4"/>
        <v/>
      </c>
      <c r="E176" t="str">
        <f t="shared" si="5"/>
        <v/>
      </c>
    </row>
    <row r="177" spans="1:5" x14ac:dyDescent="0.25">
      <c r="A177" t="s">
        <v>972</v>
      </c>
      <c r="D177" t="str">
        <f t="shared" si="4"/>
        <v/>
      </c>
      <c r="E177" t="str">
        <f t="shared" si="5"/>
        <v/>
      </c>
    </row>
    <row r="178" spans="1:5" x14ac:dyDescent="0.25">
      <c r="A178" t="s">
        <v>973</v>
      </c>
      <c r="D178" t="str">
        <f t="shared" si="4"/>
        <v/>
      </c>
      <c r="E178" t="str">
        <f t="shared" si="5"/>
        <v/>
      </c>
    </row>
    <row r="179" spans="1:5" x14ac:dyDescent="0.25">
      <c r="A179" t="s">
        <v>974</v>
      </c>
      <c r="D179" t="str">
        <f t="shared" si="4"/>
        <v/>
      </c>
      <c r="E179" t="str">
        <f t="shared" si="5"/>
        <v/>
      </c>
    </row>
    <row r="180" spans="1:5" x14ac:dyDescent="0.25">
      <c r="A180" t="s">
        <v>975</v>
      </c>
      <c r="D180" t="str">
        <f t="shared" si="4"/>
        <v/>
      </c>
      <c r="E180" t="str">
        <f t="shared" si="5"/>
        <v/>
      </c>
    </row>
    <row r="181" spans="1:5" x14ac:dyDescent="0.25">
      <c r="A181" t="s">
        <v>976</v>
      </c>
      <c r="D181" t="str">
        <f t="shared" si="4"/>
        <v/>
      </c>
      <c r="E181" t="str">
        <f t="shared" si="5"/>
        <v/>
      </c>
    </row>
    <row r="182" spans="1:5" x14ac:dyDescent="0.25">
      <c r="A182" t="s">
        <v>977</v>
      </c>
      <c r="D182" t="str">
        <f t="shared" si="4"/>
        <v/>
      </c>
      <c r="E182" t="str">
        <f t="shared" si="5"/>
        <v/>
      </c>
    </row>
    <row r="183" spans="1:5" x14ac:dyDescent="0.25">
      <c r="A183" t="s">
        <v>978</v>
      </c>
      <c r="D183" t="str">
        <f t="shared" si="4"/>
        <v/>
      </c>
      <c r="E183" t="str">
        <f t="shared" si="5"/>
        <v/>
      </c>
    </row>
    <row r="184" spans="1:5" x14ac:dyDescent="0.25">
      <c r="A184" t="s">
        <v>979</v>
      </c>
      <c r="D184" t="str">
        <f t="shared" si="4"/>
        <v/>
      </c>
      <c r="E184" t="str">
        <f t="shared" si="5"/>
        <v/>
      </c>
    </row>
    <row r="185" spans="1:5" x14ac:dyDescent="0.25">
      <c r="A185" t="s">
        <v>980</v>
      </c>
      <c r="D185" t="str">
        <f t="shared" si="4"/>
        <v/>
      </c>
      <c r="E185" t="str">
        <f t="shared" si="5"/>
        <v/>
      </c>
    </row>
    <row r="186" spans="1:5" x14ac:dyDescent="0.25">
      <c r="A186" t="s">
        <v>227</v>
      </c>
      <c r="D186" t="str">
        <f t="shared" si="4"/>
        <v/>
      </c>
      <c r="E186" t="str">
        <f t="shared" si="5"/>
        <v/>
      </c>
    </row>
    <row r="187" spans="1:5" x14ac:dyDescent="0.25">
      <c r="A187" t="s">
        <v>981</v>
      </c>
      <c r="D187" t="str">
        <f t="shared" si="4"/>
        <v/>
      </c>
      <c r="E187" t="str">
        <f t="shared" si="5"/>
        <v/>
      </c>
    </row>
    <row r="188" spans="1:5" x14ac:dyDescent="0.25">
      <c r="A188" t="s">
        <v>982</v>
      </c>
      <c r="D188" t="str">
        <f t="shared" si="4"/>
        <v/>
      </c>
      <c r="E188" t="str">
        <f t="shared" si="5"/>
        <v/>
      </c>
    </row>
    <row r="189" spans="1:5" x14ac:dyDescent="0.25">
      <c r="A189" t="s">
        <v>395</v>
      </c>
      <c r="D189" t="str">
        <f t="shared" si="4"/>
        <v/>
      </c>
      <c r="E189" t="str">
        <f t="shared" si="5"/>
        <v/>
      </c>
    </row>
    <row r="190" spans="1:5" x14ac:dyDescent="0.25">
      <c r="A190" t="s">
        <v>983</v>
      </c>
      <c r="D190" t="str">
        <f t="shared" si="4"/>
        <v/>
      </c>
      <c r="E190" t="str">
        <f t="shared" si="5"/>
        <v/>
      </c>
    </row>
    <row r="191" spans="1:5" x14ac:dyDescent="0.25">
      <c r="A191" t="s">
        <v>984</v>
      </c>
      <c r="D191" t="str">
        <f t="shared" si="4"/>
        <v/>
      </c>
      <c r="E191" t="str">
        <f t="shared" si="5"/>
        <v/>
      </c>
    </row>
    <row r="192" spans="1:5" x14ac:dyDescent="0.25">
      <c r="A192" t="s">
        <v>856</v>
      </c>
      <c r="D192" t="str">
        <f t="shared" si="4"/>
        <v/>
      </c>
      <c r="E192" t="str">
        <f t="shared" si="5"/>
        <v/>
      </c>
    </row>
    <row r="193" spans="1:5" x14ac:dyDescent="0.25">
      <c r="A193" t="s">
        <v>985</v>
      </c>
      <c r="D193" t="str">
        <f t="shared" si="4"/>
        <v/>
      </c>
      <c r="E193" t="str">
        <f t="shared" si="5"/>
        <v/>
      </c>
    </row>
    <row r="194" spans="1:5" x14ac:dyDescent="0.25">
      <c r="A194" t="s">
        <v>878</v>
      </c>
      <c r="D194" t="str">
        <f t="shared" si="4"/>
        <v/>
      </c>
      <c r="E194" t="str">
        <f t="shared" si="5"/>
        <v/>
      </c>
    </row>
    <row r="195" spans="1:5" x14ac:dyDescent="0.25">
      <c r="A195" t="s">
        <v>228</v>
      </c>
      <c r="D195" t="str">
        <f t="shared" si="4"/>
        <v/>
      </c>
      <c r="E195" t="str">
        <f t="shared" si="5"/>
        <v/>
      </c>
    </row>
    <row r="196" spans="1:5" x14ac:dyDescent="0.25">
      <c r="A196" t="s">
        <v>986</v>
      </c>
      <c r="D196" t="str">
        <f t="shared" si="4"/>
        <v>ALVIMAR GONCALVES DA SILVA</v>
      </c>
      <c r="E196">
        <f t="shared" si="5"/>
        <v>165.9</v>
      </c>
    </row>
    <row r="197" spans="1:5" x14ac:dyDescent="0.25">
      <c r="A197" t="s">
        <v>987</v>
      </c>
      <c r="D197" t="str">
        <f t="shared" si="4"/>
        <v/>
      </c>
      <c r="E197" t="str">
        <f t="shared" si="5"/>
        <v/>
      </c>
    </row>
    <row r="198" spans="1:5" x14ac:dyDescent="0.25">
      <c r="A198" t="s">
        <v>988</v>
      </c>
      <c r="D198" t="str">
        <f t="shared" si="4"/>
        <v/>
      </c>
      <c r="E198" t="str">
        <f t="shared" si="5"/>
        <v/>
      </c>
    </row>
    <row r="199" spans="1:5" x14ac:dyDescent="0.25">
      <c r="A199" t="s">
        <v>202</v>
      </c>
      <c r="D199" t="str">
        <f t="shared" ref="D199:D262" si="6">IFERROR(IF(COUNTIF(A199,"*"&amp;"NOME:"&amp;"*")&gt;0,TRIM(_xlfn.TEXTBEFORE(_xlfn.TEXTAFTER(A199,"NOME: ")," FUNCAO")),""),"")</f>
        <v/>
      </c>
      <c r="E199" t="str">
        <f t="shared" ref="E199:E262" si="7">IFERROR(VALUE(TRIM(IF(D199&lt;&gt;"",MID(MID(MID(MID(HLOOKUP("*",A199:A226,MATCH("*"&amp;"INTRA"&amp;"*",A199:A226,0),0),SEARCH("INTRA",HLOOKUP("*",A199:A226,MATCH("*"&amp;"INTRA"&amp;"*",A199:A226,0),0),1),30),SEARCH(" ",MID(HLOOKUP("*",A199:A226,MATCH("*"&amp;"INTRA"&amp;"*",A199:A226,0),0),SEARCH("INTRA",HLOOKUP("*",A199:A226,MATCH("*"&amp;"INTRA"&amp;"*",A199:A226,0),0),1),30),1)+1,20),SEARCH(" ",MID(MID(HLOOKUP("*",A199:A226,MATCH("*"&amp;"INTRA"&amp;"*",A199:A226,0),0),SEARCH("INTRA",HLOOKUP("*",A199:A226,MATCH("*"&amp;"INTRA"&amp;"*",A199:A226,0),0),1),30),SEARCH(" ",MID(HLOOKUP("*",A199:A226,MATCH("*"&amp;"INTRA"&amp;"*",A199:A226,0),0),SEARCH("INTRA",HLOOKUP("*",A199:A226,MATCH("*"&amp;"INTRA"&amp;"*",A199:A226,0),0),1),30),1)+1,20),1)+1,20),1,SEARCH(" ",MID(MID(MID(HLOOKUP("*",A199:A226,MATCH("*"&amp;"INTRA"&amp;"*",A199:A226,0),0),SEARCH("INTRA",HLOOKUP("*",A199:A226,MATCH("*"&amp;"INTRA"&amp;"*",A199:A226,0),0),1),30),SEARCH(" ",MID(HLOOKUP("*",A199:A226,MATCH("*"&amp;"INTRA"&amp;"*",A199:A226,0),0),SEARCH("INTRA",HLOOKUP("*",A199:A226,MATCH("*"&amp;"INTRA"&amp;"*",A199:A226,0),0),1),30),1)+1,20),SEARCH(" ",MID(MID(HLOOKUP("*",A199:A226,MATCH("*"&amp;"INTRA"&amp;"*",A199:A226,0),0),SEARCH("INTRA",HLOOKUP("*",A199:A226,MATCH("*"&amp;"INTRA"&amp;"*",A199:A226,0),0),1),30),SEARCH(" ",MID(HLOOKUP("*",A199:A226,MATCH("*"&amp;"INTRA"&amp;"*",A199:A226,0),0),SEARCH("INTRA",HLOOKUP("*",A199:A226,MATCH("*"&amp;"INTRA"&amp;"*",A199:A226,0),0),1),30),1)+1,20),1)+1,20))),""))),"")</f>
        <v/>
      </c>
    </row>
    <row r="200" spans="1:5" x14ac:dyDescent="0.25">
      <c r="A200" t="s">
        <v>862</v>
      </c>
      <c r="D200" t="str">
        <f t="shared" si="6"/>
        <v/>
      </c>
      <c r="E200" t="str">
        <f t="shared" si="7"/>
        <v/>
      </c>
    </row>
    <row r="201" spans="1:5" x14ac:dyDescent="0.25">
      <c r="A201" t="s">
        <v>989</v>
      </c>
      <c r="D201" t="str">
        <f t="shared" si="6"/>
        <v/>
      </c>
      <c r="E201" t="str">
        <f t="shared" si="7"/>
        <v/>
      </c>
    </row>
    <row r="202" spans="1:5" x14ac:dyDescent="0.25">
      <c r="A202" t="s">
        <v>990</v>
      </c>
      <c r="D202" t="str">
        <f t="shared" si="6"/>
        <v/>
      </c>
      <c r="E202" t="str">
        <f t="shared" si="7"/>
        <v/>
      </c>
    </row>
    <row r="203" spans="1:5" x14ac:dyDescent="0.25">
      <c r="A203" t="s">
        <v>991</v>
      </c>
      <c r="D203" t="str">
        <f t="shared" si="6"/>
        <v/>
      </c>
      <c r="E203" t="str">
        <f t="shared" si="7"/>
        <v/>
      </c>
    </row>
    <row r="204" spans="1:5" x14ac:dyDescent="0.25">
      <c r="A204" t="s">
        <v>992</v>
      </c>
      <c r="D204" t="str">
        <f t="shared" si="6"/>
        <v/>
      </c>
      <c r="E204" t="str">
        <f t="shared" si="7"/>
        <v/>
      </c>
    </row>
    <row r="205" spans="1:5" x14ac:dyDescent="0.25">
      <c r="A205" t="s">
        <v>993</v>
      </c>
      <c r="D205" t="str">
        <f t="shared" si="6"/>
        <v/>
      </c>
      <c r="E205" t="str">
        <f t="shared" si="7"/>
        <v/>
      </c>
    </row>
    <row r="206" spans="1:5" x14ac:dyDescent="0.25">
      <c r="A206" t="s">
        <v>994</v>
      </c>
      <c r="D206" t="str">
        <f t="shared" si="6"/>
        <v/>
      </c>
      <c r="E206" t="str">
        <f t="shared" si="7"/>
        <v/>
      </c>
    </row>
    <row r="207" spans="1:5" x14ac:dyDescent="0.25">
      <c r="A207" t="s">
        <v>995</v>
      </c>
      <c r="D207" t="str">
        <f t="shared" si="6"/>
        <v/>
      </c>
      <c r="E207" t="str">
        <f t="shared" si="7"/>
        <v/>
      </c>
    </row>
    <row r="208" spans="1:5" x14ac:dyDescent="0.25">
      <c r="A208" t="s">
        <v>996</v>
      </c>
      <c r="D208" t="str">
        <f t="shared" si="6"/>
        <v/>
      </c>
      <c r="E208" t="str">
        <f t="shared" si="7"/>
        <v/>
      </c>
    </row>
    <row r="209" spans="1:5" x14ac:dyDescent="0.25">
      <c r="A209" t="s">
        <v>229</v>
      </c>
      <c r="D209" t="str">
        <f t="shared" si="6"/>
        <v/>
      </c>
      <c r="E209" t="str">
        <f t="shared" si="7"/>
        <v/>
      </c>
    </row>
    <row r="210" spans="1:5" x14ac:dyDescent="0.25">
      <c r="A210" t="s">
        <v>997</v>
      </c>
      <c r="D210" t="str">
        <f t="shared" si="6"/>
        <v/>
      </c>
      <c r="E210" t="str">
        <f t="shared" si="7"/>
        <v/>
      </c>
    </row>
    <row r="211" spans="1:5" x14ac:dyDescent="0.25">
      <c r="A211" t="s">
        <v>998</v>
      </c>
      <c r="D211" t="str">
        <f t="shared" si="6"/>
        <v/>
      </c>
      <c r="E211" t="str">
        <f t="shared" si="7"/>
        <v/>
      </c>
    </row>
    <row r="212" spans="1:5" x14ac:dyDescent="0.25">
      <c r="A212" t="s">
        <v>981</v>
      </c>
      <c r="D212" t="str">
        <f t="shared" si="6"/>
        <v/>
      </c>
      <c r="E212" t="str">
        <f t="shared" si="7"/>
        <v/>
      </c>
    </row>
    <row r="213" spans="1:5" x14ac:dyDescent="0.25">
      <c r="A213" t="s">
        <v>999</v>
      </c>
      <c r="D213" t="str">
        <f t="shared" si="6"/>
        <v/>
      </c>
      <c r="E213" t="str">
        <f t="shared" si="7"/>
        <v/>
      </c>
    </row>
    <row r="214" spans="1:5" x14ac:dyDescent="0.25">
      <c r="A214" t="s">
        <v>1000</v>
      </c>
      <c r="D214" t="str">
        <f t="shared" si="6"/>
        <v/>
      </c>
      <c r="E214" t="str">
        <f t="shared" si="7"/>
        <v/>
      </c>
    </row>
    <row r="215" spans="1:5" x14ac:dyDescent="0.25">
      <c r="A215" t="s">
        <v>223</v>
      </c>
      <c r="D215" t="str">
        <f t="shared" si="6"/>
        <v/>
      </c>
      <c r="E215" t="str">
        <f t="shared" si="7"/>
        <v/>
      </c>
    </row>
    <row r="216" spans="1:5" x14ac:dyDescent="0.25">
      <c r="A216" t="s">
        <v>1001</v>
      </c>
      <c r="D216" t="str">
        <f t="shared" si="6"/>
        <v/>
      </c>
      <c r="E216" t="str">
        <f t="shared" si="7"/>
        <v/>
      </c>
    </row>
    <row r="217" spans="1:5" x14ac:dyDescent="0.25">
      <c r="A217" t="s">
        <v>1002</v>
      </c>
      <c r="D217" t="str">
        <f t="shared" si="6"/>
        <v>ANDERSON KELLER PEREIRA</v>
      </c>
      <c r="E217">
        <f t="shared" si="7"/>
        <v>210.14</v>
      </c>
    </row>
    <row r="218" spans="1:5" x14ac:dyDescent="0.25">
      <c r="A218" t="s">
        <v>1003</v>
      </c>
      <c r="D218" t="str">
        <f t="shared" si="6"/>
        <v/>
      </c>
      <c r="E218" t="str">
        <f t="shared" si="7"/>
        <v/>
      </c>
    </row>
    <row r="219" spans="1:5" x14ac:dyDescent="0.25">
      <c r="A219" t="s">
        <v>933</v>
      </c>
      <c r="D219" t="str">
        <f t="shared" si="6"/>
        <v/>
      </c>
      <c r="E219" t="str">
        <f t="shared" si="7"/>
        <v/>
      </c>
    </row>
    <row r="220" spans="1:5" x14ac:dyDescent="0.25">
      <c r="A220" t="s">
        <v>202</v>
      </c>
      <c r="D220" t="str">
        <f t="shared" si="6"/>
        <v/>
      </c>
      <c r="E220" t="str">
        <f t="shared" si="7"/>
        <v/>
      </c>
    </row>
    <row r="221" spans="1:5" x14ac:dyDescent="0.25">
      <c r="A221" t="s">
        <v>862</v>
      </c>
      <c r="D221" t="str">
        <f t="shared" si="6"/>
        <v/>
      </c>
      <c r="E221" t="str">
        <f t="shared" si="7"/>
        <v/>
      </c>
    </row>
    <row r="222" spans="1:5" x14ac:dyDescent="0.25">
      <c r="A222" t="s">
        <v>1004</v>
      </c>
      <c r="D222" t="str">
        <f t="shared" si="6"/>
        <v/>
      </c>
      <c r="E222" t="str">
        <f t="shared" si="7"/>
        <v/>
      </c>
    </row>
    <row r="223" spans="1:5" x14ac:dyDescent="0.25">
      <c r="A223" t="s">
        <v>1005</v>
      </c>
      <c r="D223" t="str">
        <f t="shared" si="6"/>
        <v/>
      </c>
      <c r="E223" t="str">
        <f t="shared" si="7"/>
        <v/>
      </c>
    </row>
    <row r="224" spans="1:5" x14ac:dyDescent="0.25">
      <c r="A224" t="s">
        <v>1006</v>
      </c>
      <c r="D224" t="str">
        <f t="shared" si="6"/>
        <v/>
      </c>
      <c r="E224" t="str">
        <f t="shared" si="7"/>
        <v/>
      </c>
    </row>
    <row r="225" spans="1:5" x14ac:dyDescent="0.25">
      <c r="A225" t="s">
        <v>1007</v>
      </c>
      <c r="D225" t="str">
        <f t="shared" si="6"/>
        <v/>
      </c>
      <c r="E225" t="str">
        <f t="shared" si="7"/>
        <v/>
      </c>
    </row>
    <row r="226" spans="1:5" x14ac:dyDescent="0.25">
      <c r="A226" t="s">
        <v>1008</v>
      </c>
      <c r="D226" t="str">
        <f t="shared" si="6"/>
        <v/>
      </c>
      <c r="E226" t="str">
        <f t="shared" si="7"/>
        <v/>
      </c>
    </row>
    <row r="227" spans="1:5" x14ac:dyDescent="0.25">
      <c r="A227" t="s">
        <v>316</v>
      </c>
      <c r="D227" t="str">
        <f t="shared" si="6"/>
        <v/>
      </c>
      <c r="E227" t="str">
        <f t="shared" si="7"/>
        <v/>
      </c>
    </row>
    <row r="228" spans="1:5" x14ac:dyDescent="0.25">
      <c r="A228" t="s">
        <v>234</v>
      </c>
      <c r="D228" t="str">
        <f t="shared" si="6"/>
        <v/>
      </c>
      <c r="E228" t="str">
        <f t="shared" si="7"/>
        <v/>
      </c>
    </row>
    <row r="229" spans="1:5" x14ac:dyDescent="0.25">
      <c r="A229" t="s">
        <v>307</v>
      </c>
      <c r="D229" t="str">
        <f t="shared" si="6"/>
        <v/>
      </c>
      <c r="E229" t="str">
        <f t="shared" si="7"/>
        <v/>
      </c>
    </row>
    <row r="230" spans="1:5" x14ac:dyDescent="0.25">
      <c r="A230" t="s">
        <v>1009</v>
      </c>
      <c r="D230" t="str">
        <f t="shared" si="6"/>
        <v/>
      </c>
      <c r="E230" t="str">
        <f t="shared" si="7"/>
        <v/>
      </c>
    </row>
    <row r="231" spans="1:5" x14ac:dyDescent="0.25">
      <c r="A231" t="s">
        <v>1010</v>
      </c>
      <c r="D231" t="str">
        <f t="shared" si="6"/>
        <v/>
      </c>
      <c r="E231" t="str">
        <f t="shared" si="7"/>
        <v/>
      </c>
    </row>
    <row r="232" spans="1:5" x14ac:dyDescent="0.25">
      <c r="A232" t="s">
        <v>230</v>
      </c>
      <c r="D232" t="str">
        <f t="shared" si="6"/>
        <v/>
      </c>
      <c r="E232" t="str">
        <f t="shared" si="7"/>
        <v/>
      </c>
    </row>
    <row r="233" spans="1:5" x14ac:dyDescent="0.25">
      <c r="A233" t="s">
        <v>1011</v>
      </c>
      <c r="D233" t="str">
        <f t="shared" si="6"/>
        <v/>
      </c>
      <c r="E233" t="str">
        <f t="shared" si="7"/>
        <v/>
      </c>
    </row>
    <row r="234" spans="1:5" x14ac:dyDescent="0.25">
      <c r="A234" t="s">
        <v>981</v>
      </c>
      <c r="D234" t="str">
        <f t="shared" si="6"/>
        <v/>
      </c>
      <c r="E234" t="str">
        <f t="shared" si="7"/>
        <v/>
      </c>
    </row>
    <row r="235" spans="1:5" x14ac:dyDescent="0.25">
      <c r="A235" t="s">
        <v>1012</v>
      </c>
      <c r="D235" t="str">
        <f t="shared" si="6"/>
        <v/>
      </c>
      <c r="E235" t="str">
        <f t="shared" si="7"/>
        <v/>
      </c>
    </row>
    <row r="236" spans="1:5" x14ac:dyDescent="0.25">
      <c r="A236" t="s">
        <v>231</v>
      </c>
      <c r="D236" t="str">
        <f t="shared" si="6"/>
        <v/>
      </c>
      <c r="E236" t="str">
        <f t="shared" si="7"/>
        <v/>
      </c>
    </row>
    <row r="237" spans="1:5" x14ac:dyDescent="0.25">
      <c r="A237" t="s">
        <v>1013</v>
      </c>
      <c r="D237" t="str">
        <f t="shared" si="6"/>
        <v/>
      </c>
      <c r="E237" t="str">
        <f t="shared" si="7"/>
        <v/>
      </c>
    </row>
    <row r="238" spans="1:5" x14ac:dyDescent="0.25">
      <c r="A238" t="s">
        <v>1014</v>
      </c>
      <c r="D238" t="str">
        <f t="shared" si="6"/>
        <v/>
      </c>
      <c r="E238" t="str">
        <f t="shared" si="7"/>
        <v/>
      </c>
    </row>
    <row r="239" spans="1:5" x14ac:dyDescent="0.25">
      <c r="A239" t="s">
        <v>856</v>
      </c>
      <c r="D239" t="str">
        <f t="shared" si="6"/>
        <v/>
      </c>
      <c r="E239" t="str">
        <f t="shared" si="7"/>
        <v/>
      </c>
    </row>
    <row r="240" spans="1:5" x14ac:dyDescent="0.25">
      <c r="A240" t="s">
        <v>1015</v>
      </c>
      <c r="D240" t="str">
        <f t="shared" si="6"/>
        <v/>
      </c>
      <c r="E240" t="str">
        <f t="shared" si="7"/>
        <v/>
      </c>
    </row>
    <row r="241" spans="1:7" x14ac:dyDescent="0.25">
      <c r="A241" t="s">
        <v>1016</v>
      </c>
      <c r="D241" t="str">
        <f t="shared" si="6"/>
        <v/>
      </c>
      <c r="E241" t="str">
        <f t="shared" si="7"/>
        <v/>
      </c>
    </row>
    <row r="242" spans="1:7" x14ac:dyDescent="0.25">
      <c r="A242" t="s">
        <v>232</v>
      </c>
      <c r="D242" t="str">
        <f t="shared" si="6"/>
        <v/>
      </c>
      <c r="E242" t="str">
        <f t="shared" si="7"/>
        <v/>
      </c>
    </row>
    <row r="243" spans="1:7" x14ac:dyDescent="0.25">
      <c r="A243" t="s">
        <v>2830</v>
      </c>
      <c r="D243" t="str">
        <f t="shared" si="6"/>
        <v>ANTONIO CARLOS DOS SANTOS</v>
      </c>
      <c r="E243">
        <f t="shared" si="7"/>
        <v>176.96</v>
      </c>
      <c r="F243" t="str">
        <f>HLOOKUP("*",A243:A270,MATCH("*"&amp;"INTRA"&amp;"*",A243:A270,0),0)</f>
        <v>398 lED KS INTRA,7O 16,00 176,96 001 447 PAT 14,00 29,30 001 727 BASE DO FGT$ 2,433,83</v>
      </c>
      <c r="G243" t="str">
        <f>MID(F243,SEARCH("INTRA",F243,1),30)</f>
        <v xml:space="preserve">INTRA,7O 16,00 176,96 001 447 </v>
      </c>
    </row>
    <row r="244" spans="1:7" x14ac:dyDescent="0.25">
      <c r="A244" t="s">
        <v>1017</v>
      </c>
      <c r="D244" t="str">
        <f t="shared" si="6"/>
        <v/>
      </c>
      <c r="E244" t="str">
        <f t="shared" si="7"/>
        <v/>
      </c>
      <c r="G244" t="str">
        <f>MID(G243,SEARCH(" ",G243,1)+1,20)</f>
        <v>16,00 176,96 001 447</v>
      </c>
    </row>
    <row r="245" spans="1:7" x14ac:dyDescent="0.25">
      <c r="A245" t="s">
        <v>933</v>
      </c>
      <c r="D245" t="str">
        <f t="shared" si="6"/>
        <v/>
      </c>
      <c r="E245" t="str">
        <f t="shared" si="7"/>
        <v/>
      </c>
      <c r="G245" t="str">
        <f>MID(G244,SEARCH(" ",G244,1)+1,20)</f>
        <v>176,96 001 447</v>
      </c>
    </row>
    <row r="246" spans="1:7" x14ac:dyDescent="0.25">
      <c r="A246" t="s">
        <v>202</v>
      </c>
      <c r="D246" t="str">
        <f t="shared" si="6"/>
        <v/>
      </c>
      <c r="E246" t="str">
        <f t="shared" si="7"/>
        <v/>
      </c>
      <c r="G246">
        <f>VALUE(TRIM(MID(G245,1,SEARCH(" ",G245))))</f>
        <v>176.96</v>
      </c>
    </row>
    <row r="247" spans="1:7" x14ac:dyDescent="0.25">
      <c r="A247" t="s">
        <v>862</v>
      </c>
      <c r="D247" t="str">
        <f t="shared" si="6"/>
        <v/>
      </c>
      <c r="E247" t="str">
        <f t="shared" si="7"/>
        <v/>
      </c>
    </row>
    <row r="248" spans="1:7" x14ac:dyDescent="0.25">
      <c r="A248" t="s">
        <v>1018</v>
      </c>
      <c r="D248" t="str">
        <f t="shared" si="6"/>
        <v/>
      </c>
      <c r="E248" t="str">
        <f t="shared" si="7"/>
        <v/>
      </c>
    </row>
    <row r="249" spans="1:7" x14ac:dyDescent="0.25">
      <c r="A249" t="s">
        <v>1019</v>
      </c>
      <c r="D249" t="str">
        <f t="shared" si="6"/>
        <v/>
      </c>
      <c r="E249" t="str">
        <f t="shared" si="7"/>
        <v/>
      </c>
    </row>
    <row r="250" spans="1:7" x14ac:dyDescent="0.25">
      <c r="A250" t="s">
        <v>1020</v>
      </c>
      <c r="D250" t="str">
        <f t="shared" si="6"/>
        <v/>
      </c>
      <c r="E250" t="str">
        <f t="shared" si="7"/>
        <v/>
      </c>
    </row>
    <row r="251" spans="1:7" x14ac:dyDescent="0.25">
      <c r="A251" t="s">
        <v>233</v>
      </c>
      <c r="D251" t="str">
        <f t="shared" si="6"/>
        <v/>
      </c>
      <c r="E251" t="str">
        <f t="shared" si="7"/>
        <v/>
      </c>
    </row>
    <row r="252" spans="1:7" x14ac:dyDescent="0.25">
      <c r="A252" t="s">
        <v>316</v>
      </c>
      <c r="D252" t="str">
        <f t="shared" si="6"/>
        <v/>
      </c>
      <c r="E252" t="str">
        <f t="shared" si="7"/>
        <v/>
      </c>
    </row>
    <row r="253" spans="1:7" x14ac:dyDescent="0.25">
      <c r="A253" t="s">
        <v>234</v>
      </c>
      <c r="D253" t="str">
        <f t="shared" si="6"/>
        <v/>
      </c>
      <c r="E253" t="str">
        <f t="shared" si="7"/>
        <v/>
      </c>
    </row>
    <row r="254" spans="1:7" x14ac:dyDescent="0.25">
      <c r="A254" t="s">
        <v>307</v>
      </c>
      <c r="D254" t="str">
        <f t="shared" si="6"/>
        <v/>
      </c>
      <c r="E254" t="str">
        <f t="shared" si="7"/>
        <v/>
      </c>
    </row>
    <row r="255" spans="1:7" x14ac:dyDescent="0.25">
      <c r="A255" t="s">
        <v>235</v>
      </c>
      <c r="D255" t="str">
        <f t="shared" si="6"/>
        <v/>
      </c>
      <c r="E255" t="str">
        <f t="shared" si="7"/>
        <v/>
      </c>
    </row>
    <row r="256" spans="1:7" x14ac:dyDescent="0.25">
      <c r="A256" t="s">
        <v>394</v>
      </c>
      <c r="D256" t="str">
        <f t="shared" si="6"/>
        <v/>
      </c>
      <c r="E256" t="str">
        <f t="shared" si="7"/>
        <v/>
      </c>
    </row>
    <row r="257" spans="1:5" x14ac:dyDescent="0.25">
      <c r="A257" t="s">
        <v>230</v>
      </c>
      <c r="D257" t="str">
        <f t="shared" si="6"/>
        <v/>
      </c>
      <c r="E257" t="str">
        <f t="shared" si="7"/>
        <v/>
      </c>
    </row>
    <row r="258" spans="1:5" x14ac:dyDescent="0.25">
      <c r="A258" t="s">
        <v>1021</v>
      </c>
      <c r="D258" t="str">
        <f t="shared" si="6"/>
        <v/>
      </c>
      <c r="E258" t="str">
        <f t="shared" si="7"/>
        <v/>
      </c>
    </row>
    <row r="259" spans="1:5" x14ac:dyDescent="0.25">
      <c r="A259" t="s">
        <v>966</v>
      </c>
      <c r="D259" t="str">
        <f t="shared" si="6"/>
        <v/>
      </c>
      <c r="E259" t="str">
        <f t="shared" si="7"/>
        <v/>
      </c>
    </row>
    <row r="260" spans="1:5" x14ac:dyDescent="0.25">
      <c r="A260" t="s">
        <v>981</v>
      </c>
      <c r="D260" t="str">
        <f t="shared" si="6"/>
        <v/>
      </c>
      <c r="E260" t="str">
        <f t="shared" si="7"/>
        <v/>
      </c>
    </row>
    <row r="261" spans="1:5" x14ac:dyDescent="0.25">
      <c r="A261" t="s">
        <v>914</v>
      </c>
      <c r="D261" t="str">
        <f t="shared" si="6"/>
        <v/>
      </c>
      <c r="E261" t="str">
        <f t="shared" si="7"/>
        <v/>
      </c>
    </row>
    <row r="262" spans="1:5" x14ac:dyDescent="0.25">
      <c r="A262" t="s">
        <v>491</v>
      </c>
      <c r="D262" t="str">
        <f t="shared" si="6"/>
        <v/>
      </c>
      <c r="E262" t="str">
        <f t="shared" si="7"/>
        <v/>
      </c>
    </row>
    <row r="263" spans="1:5" x14ac:dyDescent="0.25">
      <c r="A263" t="s">
        <v>223</v>
      </c>
      <c r="D263" t="str">
        <f t="shared" ref="D263:D326" si="8">IFERROR(IF(COUNTIF(A263,"*"&amp;"NOME:"&amp;"*")&gt;0,TRIM(_xlfn.TEXTBEFORE(_xlfn.TEXTAFTER(A263,"NOME: ")," FUNCAO")),""),"")</f>
        <v/>
      </c>
      <c r="E263" t="str">
        <f t="shared" ref="E263:E326" si="9">IFERROR(VALUE(TRIM(IF(D263&lt;&gt;"",MID(MID(MID(MID(HLOOKUP("*",A263:A290,MATCH("*"&amp;"INTRA"&amp;"*",A263:A290,0),0),SEARCH("INTRA",HLOOKUP("*",A263:A290,MATCH("*"&amp;"INTRA"&amp;"*",A263:A290,0),0),1),30),SEARCH(" ",MID(HLOOKUP("*",A263:A290,MATCH("*"&amp;"INTRA"&amp;"*",A263:A290,0),0),SEARCH("INTRA",HLOOKUP("*",A263:A290,MATCH("*"&amp;"INTRA"&amp;"*",A263:A290,0),0),1),30),1)+1,20),SEARCH(" ",MID(MID(HLOOKUP("*",A263:A290,MATCH("*"&amp;"INTRA"&amp;"*",A263:A290,0),0),SEARCH("INTRA",HLOOKUP("*",A263:A290,MATCH("*"&amp;"INTRA"&amp;"*",A263:A290,0),0),1),30),SEARCH(" ",MID(HLOOKUP("*",A263:A290,MATCH("*"&amp;"INTRA"&amp;"*",A263:A290,0),0),SEARCH("INTRA",HLOOKUP("*",A263:A290,MATCH("*"&amp;"INTRA"&amp;"*",A263:A290,0),0),1),30),1)+1,20),1)+1,20),1,SEARCH(" ",MID(MID(MID(HLOOKUP("*",A263:A290,MATCH("*"&amp;"INTRA"&amp;"*",A263:A290,0),0),SEARCH("INTRA",HLOOKUP("*",A263:A290,MATCH("*"&amp;"INTRA"&amp;"*",A263:A290,0),0),1),30),SEARCH(" ",MID(HLOOKUP("*",A263:A290,MATCH("*"&amp;"INTRA"&amp;"*",A263:A290,0),0),SEARCH("INTRA",HLOOKUP("*",A263:A290,MATCH("*"&amp;"INTRA"&amp;"*",A263:A290,0),0),1),30),1)+1,20),SEARCH(" ",MID(MID(HLOOKUP("*",A263:A290,MATCH("*"&amp;"INTRA"&amp;"*",A263:A290,0),0),SEARCH("INTRA",HLOOKUP("*",A263:A290,MATCH("*"&amp;"INTRA"&amp;"*",A263:A290,0),0),1),30),SEARCH(" ",MID(HLOOKUP("*",A263:A290,MATCH("*"&amp;"INTRA"&amp;"*",A263:A290,0),0),SEARCH("INTRA",HLOOKUP("*",A263:A290,MATCH("*"&amp;"INTRA"&amp;"*",A263:A290,0),0),1),30),1)+1,20),1)+1,20))),""))),"")</f>
        <v/>
      </c>
    </row>
    <row r="264" spans="1:5" x14ac:dyDescent="0.25">
      <c r="A264" t="s">
        <v>1022</v>
      </c>
      <c r="D264" t="str">
        <f t="shared" si="8"/>
        <v/>
      </c>
      <c r="E264" t="str">
        <f t="shared" si="9"/>
        <v/>
      </c>
    </row>
    <row r="265" spans="1:5" x14ac:dyDescent="0.25">
      <c r="A265" t="s">
        <v>2831</v>
      </c>
      <c r="D265" t="str">
        <f t="shared" si="8"/>
        <v>ANTONIO CARLOS GUIMARAE$</v>
      </c>
      <c r="E265">
        <f t="shared" si="9"/>
        <v>55.3</v>
      </c>
    </row>
    <row r="266" spans="1:5" x14ac:dyDescent="0.25">
      <c r="A266" t="s">
        <v>1023</v>
      </c>
      <c r="D266" t="str">
        <f t="shared" si="8"/>
        <v/>
      </c>
      <c r="E266" t="str">
        <f t="shared" si="9"/>
        <v/>
      </c>
    </row>
    <row r="267" spans="1:5" x14ac:dyDescent="0.25">
      <c r="A267" t="s">
        <v>1024</v>
      </c>
      <c r="D267" t="str">
        <f t="shared" si="8"/>
        <v/>
      </c>
      <c r="E267" t="str">
        <f t="shared" si="9"/>
        <v/>
      </c>
    </row>
    <row r="268" spans="1:5" x14ac:dyDescent="0.25">
      <c r="A268" t="s">
        <v>202</v>
      </c>
      <c r="D268" t="str">
        <f t="shared" si="8"/>
        <v/>
      </c>
      <c r="E268" t="str">
        <f t="shared" si="9"/>
        <v/>
      </c>
    </row>
    <row r="269" spans="1:5" x14ac:dyDescent="0.25">
      <c r="A269" t="s">
        <v>862</v>
      </c>
      <c r="D269" t="str">
        <f t="shared" si="8"/>
        <v/>
      </c>
      <c r="E269" t="str">
        <f t="shared" si="9"/>
        <v/>
      </c>
    </row>
    <row r="270" spans="1:5" x14ac:dyDescent="0.25">
      <c r="A270" t="s">
        <v>1025</v>
      </c>
      <c r="D270" t="str">
        <f t="shared" si="8"/>
        <v/>
      </c>
      <c r="E270" t="str">
        <f t="shared" si="9"/>
        <v/>
      </c>
    </row>
    <row r="271" spans="1:5" x14ac:dyDescent="0.25">
      <c r="A271" t="s">
        <v>1026</v>
      </c>
      <c r="D271" t="str">
        <f t="shared" si="8"/>
        <v/>
      </c>
      <c r="E271" t="str">
        <f t="shared" si="9"/>
        <v/>
      </c>
    </row>
    <row r="272" spans="1:5" x14ac:dyDescent="0.25">
      <c r="A272" t="s">
        <v>1027</v>
      </c>
      <c r="D272" t="str">
        <f t="shared" si="8"/>
        <v/>
      </c>
      <c r="E272" t="str">
        <f t="shared" si="9"/>
        <v/>
      </c>
    </row>
    <row r="273" spans="1:5" x14ac:dyDescent="0.25">
      <c r="A273" t="s">
        <v>1028</v>
      </c>
      <c r="D273" t="str">
        <f t="shared" si="8"/>
        <v/>
      </c>
      <c r="E273" t="str">
        <f t="shared" si="9"/>
        <v/>
      </c>
    </row>
    <row r="274" spans="1:5" x14ac:dyDescent="0.25">
      <c r="A274" t="s">
        <v>1029</v>
      </c>
      <c r="D274" t="str">
        <f t="shared" si="8"/>
        <v/>
      </c>
      <c r="E274" t="str">
        <f t="shared" si="9"/>
        <v/>
      </c>
    </row>
    <row r="275" spans="1:5" x14ac:dyDescent="0.25">
      <c r="A275" t="s">
        <v>316</v>
      </c>
      <c r="D275" t="str">
        <f t="shared" si="8"/>
        <v/>
      </c>
      <c r="E275" t="str">
        <f t="shared" si="9"/>
        <v/>
      </c>
    </row>
    <row r="276" spans="1:5" x14ac:dyDescent="0.25">
      <c r="A276" t="s">
        <v>236</v>
      </c>
      <c r="D276" t="str">
        <f t="shared" si="8"/>
        <v/>
      </c>
      <c r="E276" t="str">
        <f t="shared" si="9"/>
        <v/>
      </c>
    </row>
    <row r="277" spans="1:5" x14ac:dyDescent="0.25">
      <c r="A277" t="s">
        <v>307</v>
      </c>
      <c r="D277" t="str">
        <f t="shared" si="8"/>
        <v/>
      </c>
      <c r="E277" t="str">
        <f t="shared" si="9"/>
        <v/>
      </c>
    </row>
    <row r="278" spans="1:5" x14ac:dyDescent="0.25">
      <c r="A278" t="s">
        <v>1030</v>
      </c>
      <c r="D278" t="str">
        <f t="shared" si="8"/>
        <v/>
      </c>
      <c r="E278" t="str">
        <f t="shared" si="9"/>
        <v/>
      </c>
    </row>
    <row r="279" spans="1:5" x14ac:dyDescent="0.25">
      <c r="A279" t="s">
        <v>1031</v>
      </c>
      <c r="D279" t="str">
        <f t="shared" si="8"/>
        <v/>
      </c>
      <c r="E279" t="str">
        <f t="shared" si="9"/>
        <v/>
      </c>
    </row>
    <row r="280" spans="1:5" x14ac:dyDescent="0.25">
      <c r="A280" t="s">
        <v>237</v>
      </c>
      <c r="D280" t="str">
        <f t="shared" si="8"/>
        <v/>
      </c>
      <c r="E280" t="str">
        <f t="shared" si="9"/>
        <v/>
      </c>
    </row>
    <row r="281" spans="1:5" x14ac:dyDescent="0.25">
      <c r="A281" t="s">
        <v>1032</v>
      </c>
      <c r="D281" t="str">
        <f t="shared" si="8"/>
        <v/>
      </c>
      <c r="E281" t="str">
        <f t="shared" si="9"/>
        <v/>
      </c>
    </row>
    <row r="282" spans="1:5" x14ac:dyDescent="0.25">
      <c r="A282" t="s">
        <v>966</v>
      </c>
      <c r="D282" t="str">
        <f t="shared" si="8"/>
        <v/>
      </c>
      <c r="E282" t="str">
        <f t="shared" si="9"/>
        <v/>
      </c>
    </row>
    <row r="283" spans="1:5" x14ac:dyDescent="0.25">
      <c r="A283" t="s">
        <v>1033</v>
      </c>
      <c r="D283" t="str">
        <f t="shared" si="8"/>
        <v/>
      </c>
      <c r="E283" t="str">
        <f t="shared" si="9"/>
        <v/>
      </c>
    </row>
    <row r="284" spans="1:5" x14ac:dyDescent="0.25">
      <c r="A284" t="s">
        <v>1034</v>
      </c>
      <c r="D284" t="str">
        <f t="shared" si="8"/>
        <v/>
      </c>
      <c r="E284" t="str">
        <f t="shared" si="9"/>
        <v/>
      </c>
    </row>
    <row r="285" spans="1:5" x14ac:dyDescent="0.25">
      <c r="A285" t="s">
        <v>1035</v>
      </c>
      <c r="D285" t="str">
        <f t="shared" si="8"/>
        <v/>
      </c>
      <c r="E285" t="str">
        <f t="shared" si="9"/>
        <v/>
      </c>
    </row>
    <row r="286" spans="1:5" x14ac:dyDescent="0.25">
      <c r="A286" t="s">
        <v>223</v>
      </c>
      <c r="D286" t="str">
        <f t="shared" si="8"/>
        <v/>
      </c>
      <c r="E286" t="str">
        <f t="shared" si="9"/>
        <v/>
      </c>
    </row>
    <row r="287" spans="1:5" x14ac:dyDescent="0.25">
      <c r="A287" t="s">
        <v>1036</v>
      </c>
      <c r="D287" t="str">
        <f t="shared" si="8"/>
        <v/>
      </c>
      <c r="E287" t="str">
        <f t="shared" si="9"/>
        <v/>
      </c>
    </row>
    <row r="288" spans="1:5" x14ac:dyDescent="0.25">
      <c r="A288" t="s">
        <v>1037</v>
      </c>
      <c r="D288" t="str">
        <f t="shared" si="8"/>
        <v/>
      </c>
      <c r="E288" t="str">
        <f t="shared" si="9"/>
        <v/>
      </c>
    </row>
    <row r="289" spans="1:5" x14ac:dyDescent="0.25">
      <c r="A289" t="s">
        <v>1038</v>
      </c>
      <c r="D289" t="str">
        <f t="shared" si="8"/>
        <v/>
      </c>
      <c r="E289" t="str">
        <f t="shared" si="9"/>
        <v/>
      </c>
    </row>
    <row r="290" spans="1:5" x14ac:dyDescent="0.25">
      <c r="A290" t="s">
        <v>1015</v>
      </c>
      <c r="D290" t="str">
        <f t="shared" si="8"/>
        <v/>
      </c>
      <c r="E290" t="str">
        <f t="shared" si="9"/>
        <v/>
      </c>
    </row>
    <row r="291" spans="1:5" x14ac:dyDescent="0.25">
      <c r="A291" t="s">
        <v>1039</v>
      </c>
      <c r="D291" t="str">
        <f t="shared" si="8"/>
        <v/>
      </c>
      <c r="E291" t="str">
        <f t="shared" si="9"/>
        <v/>
      </c>
    </row>
    <row r="292" spans="1:5" x14ac:dyDescent="0.25">
      <c r="A292" t="s">
        <v>238</v>
      </c>
      <c r="D292" t="str">
        <f t="shared" si="8"/>
        <v/>
      </c>
      <c r="E292" t="str">
        <f t="shared" si="9"/>
        <v/>
      </c>
    </row>
    <row r="293" spans="1:5" x14ac:dyDescent="0.25">
      <c r="A293" t="s">
        <v>1040</v>
      </c>
      <c r="D293" t="str">
        <f t="shared" si="8"/>
        <v>ANTONIO CARLOS PEREIRA</v>
      </c>
      <c r="E293">
        <f t="shared" si="9"/>
        <v>176.96</v>
      </c>
    </row>
    <row r="294" spans="1:5" x14ac:dyDescent="0.25">
      <c r="A294" t="s">
        <v>1041</v>
      </c>
      <c r="D294" t="str">
        <f t="shared" si="8"/>
        <v/>
      </c>
      <c r="E294" t="str">
        <f t="shared" si="9"/>
        <v/>
      </c>
    </row>
    <row r="295" spans="1:5" x14ac:dyDescent="0.25">
      <c r="A295" t="s">
        <v>1042</v>
      </c>
      <c r="D295" t="str">
        <f t="shared" si="8"/>
        <v/>
      </c>
      <c r="E295" t="str">
        <f t="shared" si="9"/>
        <v/>
      </c>
    </row>
    <row r="296" spans="1:5" x14ac:dyDescent="0.25">
      <c r="A296" t="s">
        <v>239</v>
      </c>
      <c r="D296" t="str">
        <f t="shared" si="8"/>
        <v/>
      </c>
      <c r="E296" t="str">
        <f t="shared" si="9"/>
        <v/>
      </c>
    </row>
    <row r="297" spans="1:5" x14ac:dyDescent="0.25">
      <c r="A297" t="s">
        <v>862</v>
      </c>
      <c r="D297" t="str">
        <f t="shared" si="8"/>
        <v/>
      </c>
      <c r="E297" t="str">
        <f t="shared" si="9"/>
        <v/>
      </c>
    </row>
    <row r="298" spans="1:5" x14ac:dyDescent="0.25">
      <c r="A298" t="s">
        <v>1043</v>
      </c>
      <c r="D298" t="str">
        <f t="shared" si="8"/>
        <v/>
      </c>
      <c r="E298" t="str">
        <f t="shared" si="9"/>
        <v/>
      </c>
    </row>
    <row r="299" spans="1:5" x14ac:dyDescent="0.25">
      <c r="A299" t="s">
        <v>1044</v>
      </c>
      <c r="D299" t="str">
        <f t="shared" si="8"/>
        <v/>
      </c>
      <c r="E299" t="str">
        <f t="shared" si="9"/>
        <v/>
      </c>
    </row>
    <row r="300" spans="1:5" x14ac:dyDescent="0.25">
      <c r="A300" t="s">
        <v>1045</v>
      </c>
      <c r="D300" t="str">
        <f t="shared" si="8"/>
        <v/>
      </c>
      <c r="E300" t="str">
        <f t="shared" si="9"/>
        <v/>
      </c>
    </row>
    <row r="301" spans="1:5" x14ac:dyDescent="0.25">
      <c r="A301" t="s">
        <v>1046</v>
      </c>
      <c r="D301" t="str">
        <f t="shared" si="8"/>
        <v/>
      </c>
      <c r="E301" t="str">
        <f t="shared" si="9"/>
        <v/>
      </c>
    </row>
    <row r="302" spans="1:5" x14ac:dyDescent="0.25">
      <c r="A302" t="s">
        <v>1047</v>
      </c>
      <c r="D302" t="str">
        <f t="shared" si="8"/>
        <v/>
      </c>
      <c r="E302" t="str">
        <f t="shared" si="9"/>
        <v/>
      </c>
    </row>
    <row r="303" spans="1:5" x14ac:dyDescent="0.25">
      <c r="A303" t="s">
        <v>1048</v>
      </c>
      <c r="D303" t="str">
        <f t="shared" si="8"/>
        <v/>
      </c>
      <c r="E303" t="str">
        <f t="shared" si="9"/>
        <v/>
      </c>
    </row>
    <row r="304" spans="1:5" x14ac:dyDescent="0.25">
      <c r="A304" t="s">
        <v>1049</v>
      </c>
      <c r="D304" t="str">
        <f t="shared" si="8"/>
        <v/>
      </c>
      <c r="E304" t="str">
        <f t="shared" si="9"/>
        <v/>
      </c>
    </row>
    <row r="305" spans="1:5" x14ac:dyDescent="0.25">
      <c r="A305" t="s">
        <v>1050</v>
      </c>
      <c r="D305" t="str">
        <f t="shared" si="8"/>
        <v/>
      </c>
      <c r="E305" t="str">
        <f t="shared" si="9"/>
        <v/>
      </c>
    </row>
    <row r="306" spans="1:5" x14ac:dyDescent="0.25">
      <c r="A306" t="s">
        <v>1051</v>
      </c>
      <c r="D306" t="str">
        <f t="shared" si="8"/>
        <v/>
      </c>
      <c r="E306" t="str">
        <f t="shared" si="9"/>
        <v/>
      </c>
    </row>
    <row r="307" spans="1:5" x14ac:dyDescent="0.25">
      <c r="A307" t="s">
        <v>1052</v>
      </c>
      <c r="D307" t="str">
        <f t="shared" si="8"/>
        <v/>
      </c>
      <c r="E307" t="str">
        <f t="shared" si="9"/>
        <v/>
      </c>
    </row>
    <row r="308" spans="1:5" x14ac:dyDescent="0.25">
      <c r="A308" t="s">
        <v>1053</v>
      </c>
      <c r="D308" t="str">
        <f t="shared" si="8"/>
        <v/>
      </c>
      <c r="E308" t="str">
        <f t="shared" si="9"/>
        <v/>
      </c>
    </row>
    <row r="309" spans="1:5" x14ac:dyDescent="0.25">
      <c r="A309" t="s">
        <v>1054</v>
      </c>
      <c r="D309" t="str">
        <f t="shared" si="8"/>
        <v/>
      </c>
      <c r="E309" t="str">
        <f t="shared" si="9"/>
        <v/>
      </c>
    </row>
    <row r="310" spans="1:5" x14ac:dyDescent="0.25">
      <c r="A310" t="s">
        <v>1055</v>
      </c>
      <c r="D310" t="str">
        <f t="shared" si="8"/>
        <v/>
      </c>
      <c r="E310" t="str">
        <f t="shared" si="9"/>
        <v/>
      </c>
    </row>
    <row r="311" spans="1:5" x14ac:dyDescent="0.25">
      <c r="A311" t="s">
        <v>1056</v>
      </c>
      <c r="D311" t="str">
        <f t="shared" si="8"/>
        <v/>
      </c>
      <c r="E311" t="str">
        <f t="shared" si="9"/>
        <v/>
      </c>
    </row>
    <row r="312" spans="1:5" x14ac:dyDescent="0.25">
      <c r="A312" t="s">
        <v>1057</v>
      </c>
      <c r="D312" t="str">
        <f t="shared" si="8"/>
        <v/>
      </c>
      <c r="E312" t="str">
        <f t="shared" si="9"/>
        <v/>
      </c>
    </row>
    <row r="313" spans="1:5" x14ac:dyDescent="0.25">
      <c r="A313" t="s">
        <v>1058</v>
      </c>
      <c r="D313" t="str">
        <f t="shared" si="8"/>
        <v/>
      </c>
      <c r="E313" t="str">
        <f t="shared" si="9"/>
        <v/>
      </c>
    </row>
    <row r="314" spans="1:5" x14ac:dyDescent="0.25">
      <c r="A314" t="s">
        <v>1059</v>
      </c>
      <c r="D314" t="str">
        <f t="shared" si="8"/>
        <v/>
      </c>
      <c r="E314" t="str">
        <f t="shared" si="9"/>
        <v/>
      </c>
    </row>
    <row r="315" spans="1:5" x14ac:dyDescent="0.25">
      <c r="A315" t="s">
        <v>1060</v>
      </c>
      <c r="D315" t="str">
        <f t="shared" si="8"/>
        <v/>
      </c>
      <c r="E315" t="str">
        <f t="shared" si="9"/>
        <v/>
      </c>
    </row>
    <row r="316" spans="1:5" x14ac:dyDescent="0.25">
      <c r="A316" t="s">
        <v>1061</v>
      </c>
      <c r="D316" t="str">
        <f t="shared" si="8"/>
        <v/>
      </c>
      <c r="E316" t="str">
        <f t="shared" si="9"/>
        <v/>
      </c>
    </row>
    <row r="317" spans="1:5" x14ac:dyDescent="0.25">
      <c r="A317" t="s">
        <v>1062</v>
      </c>
      <c r="D317" t="str">
        <f t="shared" si="8"/>
        <v/>
      </c>
      <c r="E317" t="str">
        <f t="shared" si="9"/>
        <v/>
      </c>
    </row>
    <row r="318" spans="1:5" x14ac:dyDescent="0.25">
      <c r="A318" t="s">
        <v>1063</v>
      </c>
      <c r="D318" t="str">
        <f t="shared" si="8"/>
        <v/>
      </c>
      <c r="E318" t="str">
        <f t="shared" si="9"/>
        <v/>
      </c>
    </row>
    <row r="319" spans="1:5" x14ac:dyDescent="0.25">
      <c r="A319" t="s">
        <v>1064</v>
      </c>
      <c r="D319" t="str">
        <f t="shared" si="8"/>
        <v/>
      </c>
      <c r="E319" t="str">
        <f t="shared" si="9"/>
        <v/>
      </c>
    </row>
    <row r="320" spans="1:5" x14ac:dyDescent="0.25">
      <c r="A320" t="s">
        <v>1065</v>
      </c>
      <c r="D320" t="str">
        <f t="shared" si="8"/>
        <v/>
      </c>
      <c r="E320" t="str">
        <f t="shared" si="9"/>
        <v/>
      </c>
    </row>
    <row r="321" spans="1:5" x14ac:dyDescent="0.25">
      <c r="A321" t="s">
        <v>1066</v>
      </c>
      <c r="D321" t="str">
        <f t="shared" si="8"/>
        <v/>
      </c>
      <c r="E321" t="str">
        <f t="shared" si="9"/>
        <v/>
      </c>
    </row>
    <row r="322" spans="1:5" x14ac:dyDescent="0.25">
      <c r="A322" t="s">
        <v>856</v>
      </c>
      <c r="D322" t="str">
        <f t="shared" si="8"/>
        <v/>
      </c>
      <c r="E322" t="str">
        <f t="shared" si="9"/>
        <v/>
      </c>
    </row>
    <row r="323" spans="1:5" x14ac:dyDescent="0.25">
      <c r="A323" t="s">
        <v>1015</v>
      </c>
      <c r="D323" t="str">
        <f t="shared" si="8"/>
        <v/>
      </c>
      <c r="E323" t="str">
        <f t="shared" si="9"/>
        <v/>
      </c>
    </row>
    <row r="324" spans="1:5" x14ac:dyDescent="0.25">
      <c r="A324" t="s">
        <v>1067</v>
      </c>
      <c r="D324" t="str">
        <f t="shared" si="8"/>
        <v/>
      </c>
      <c r="E324" t="str">
        <f t="shared" si="9"/>
        <v/>
      </c>
    </row>
    <row r="325" spans="1:5" x14ac:dyDescent="0.25">
      <c r="A325" t="s">
        <v>240</v>
      </c>
      <c r="D325" t="str">
        <f t="shared" si="8"/>
        <v/>
      </c>
      <c r="E325" t="str">
        <f t="shared" si="9"/>
        <v/>
      </c>
    </row>
    <row r="326" spans="1:5" x14ac:dyDescent="0.25">
      <c r="A326" t="s">
        <v>2832</v>
      </c>
      <c r="D326" t="str">
        <f t="shared" si="8"/>
        <v>ANTONIO CLAYTON TEODORO DE SRI</v>
      </c>
      <c r="E326">
        <f t="shared" si="9"/>
        <v>143.69999999999999</v>
      </c>
    </row>
    <row r="327" spans="1:5" x14ac:dyDescent="0.25">
      <c r="A327" t="s">
        <v>1068</v>
      </c>
      <c r="D327" t="str">
        <f t="shared" ref="D327:D390" si="10">IFERROR(IF(COUNTIF(A327,"*"&amp;"NOME:"&amp;"*")&gt;0,TRIM(_xlfn.TEXTBEFORE(_xlfn.TEXTAFTER(A327,"NOME: ")," FUNCAO")),""),"")</f>
        <v/>
      </c>
      <c r="E327" t="str">
        <f t="shared" ref="E327:E390" si="11">IFERROR(VALUE(TRIM(IF(D327&lt;&gt;"",MID(MID(MID(MID(HLOOKUP("*",A327:A354,MATCH("*"&amp;"INTRA"&amp;"*",A327:A354,0),0),SEARCH("INTRA",HLOOKUP("*",A327:A354,MATCH("*"&amp;"INTRA"&amp;"*",A327:A354,0),0),1),30),SEARCH(" ",MID(HLOOKUP("*",A327:A354,MATCH("*"&amp;"INTRA"&amp;"*",A327:A354,0),0),SEARCH("INTRA",HLOOKUP("*",A327:A354,MATCH("*"&amp;"INTRA"&amp;"*",A327:A354,0),0),1),30),1)+1,20),SEARCH(" ",MID(MID(HLOOKUP("*",A327:A354,MATCH("*"&amp;"INTRA"&amp;"*",A327:A354,0),0),SEARCH("INTRA",HLOOKUP("*",A327:A354,MATCH("*"&amp;"INTRA"&amp;"*",A327:A354,0),0),1),30),SEARCH(" ",MID(HLOOKUP("*",A327:A354,MATCH("*"&amp;"INTRA"&amp;"*",A327:A354,0),0),SEARCH("INTRA",HLOOKUP("*",A327:A354,MATCH("*"&amp;"INTRA"&amp;"*",A327:A354,0),0),1),30),1)+1,20),1)+1,20),1,SEARCH(" ",MID(MID(MID(HLOOKUP("*",A327:A354,MATCH("*"&amp;"INTRA"&amp;"*",A327:A354,0),0),SEARCH("INTRA",HLOOKUP("*",A327:A354,MATCH("*"&amp;"INTRA"&amp;"*",A327:A354,0),0),1),30),SEARCH(" ",MID(HLOOKUP("*",A327:A354,MATCH("*"&amp;"INTRA"&amp;"*",A327:A354,0),0),SEARCH("INTRA",HLOOKUP("*",A327:A354,MATCH("*"&amp;"INTRA"&amp;"*",A327:A354,0),0),1),30),1)+1,20),SEARCH(" ",MID(MID(HLOOKUP("*",A327:A354,MATCH("*"&amp;"INTRA"&amp;"*",A327:A354,0),0),SEARCH("INTRA",HLOOKUP("*",A327:A354,MATCH("*"&amp;"INTRA"&amp;"*",A327:A354,0),0),1),30),SEARCH(" ",MID(HLOOKUP("*",A327:A354,MATCH("*"&amp;"INTRA"&amp;"*",A327:A354,0),0),SEARCH("INTRA",HLOOKUP("*",A327:A354,MATCH("*"&amp;"INTRA"&amp;"*",A327:A354,0),0),1),30),1)+1,20),1)+1,20))),""))),"")</f>
        <v/>
      </c>
    </row>
    <row r="328" spans="1:5" x14ac:dyDescent="0.25">
      <c r="A328" t="s">
        <v>1069</v>
      </c>
      <c r="D328" t="str">
        <f t="shared" si="10"/>
        <v/>
      </c>
      <c r="E328" t="str">
        <f t="shared" si="11"/>
        <v/>
      </c>
    </row>
    <row r="329" spans="1:5" x14ac:dyDescent="0.25">
      <c r="A329" t="s">
        <v>202</v>
      </c>
      <c r="D329" t="str">
        <f t="shared" si="10"/>
        <v/>
      </c>
      <c r="E329" t="str">
        <f t="shared" si="11"/>
        <v/>
      </c>
    </row>
    <row r="330" spans="1:5" x14ac:dyDescent="0.25">
      <c r="A330" t="s">
        <v>862</v>
      </c>
      <c r="D330" t="str">
        <f t="shared" si="10"/>
        <v/>
      </c>
      <c r="E330" t="str">
        <f t="shared" si="11"/>
        <v/>
      </c>
    </row>
    <row r="331" spans="1:5" x14ac:dyDescent="0.25">
      <c r="A331" t="s">
        <v>1070</v>
      </c>
      <c r="D331" t="str">
        <f t="shared" si="10"/>
        <v/>
      </c>
      <c r="E331" t="str">
        <f t="shared" si="11"/>
        <v/>
      </c>
    </row>
    <row r="332" spans="1:5" x14ac:dyDescent="0.25">
      <c r="A332" t="s">
        <v>1071</v>
      </c>
      <c r="D332" t="str">
        <f t="shared" si="10"/>
        <v/>
      </c>
      <c r="E332" t="str">
        <f t="shared" si="11"/>
        <v/>
      </c>
    </row>
    <row r="333" spans="1:5" x14ac:dyDescent="0.25">
      <c r="A333" t="s">
        <v>1072</v>
      </c>
      <c r="D333" t="str">
        <f t="shared" si="10"/>
        <v/>
      </c>
      <c r="E333" t="str">
        <f t="shared" si="11"/>
        <v/>
      </c>
    </row>
    <row r="334" spans="1:5" x14ac:dyDescent="0.25">
      <c r="A334" t="s">
        <v>1073</v>
      </c>
      <c r="D334" t="str">
        <f t="shared" si="10"/>
        <v/>
      </c>
      <c r="E334" t="str">
        <f t="shared" si="11"/>
        <v/>
      </c>
    </row>
    <row r="335" spans="1:5" x14ac:dyDescent="0.25">
      <c r="A335" t="s">
        <v>1074</v>
      </c>
      <c r="D335" t="str">
        <f t="shared" si="10"/>
        <v/>
      </c>
      <c r="E335" t="str">
        <f t="shared" si="11"/>
        <v/>
      </c>
    </row>
    <row r="336" spans="1:5" x14ac:dyDescent="0.25">
      <c r="A336" t="s">
        <v>241</v>
      </c>
      <c r="D336" t="str">
        <f t="shared" si="10"/>
        <v/>
      </c>
      <c r="E336" t="str">
        <f t="shared" si="11"/>
        <v/>
      </c>
    </row>
    <row r="337" spans="1:5" x14ac:dyDescent="0.25">
      <c r="A337" t="s">
        <v>203</v>
      </c>
      <c r="D337" t="str">
        <f t="shared" si="10"/>
        <v/>
      </c>
      <c r="E337" t="str">
        <f t="shared" si="11"/>
        <v/>
      </c>
    </row>
    <row r="338" spans="1:5" x14ac:dyDescent="0.25">
      <c r="A338" t="s">
        <v>1075</v>
      </c>
      <c r="D338" t="str">
        <f t="shared" si="10"/>
        <v/>
      </c>
      <c r="E338" t="str">
        <f t="shared" si="11"/>
        <v/>
      </c>
    </row>
    <row r="339" spans="1:5" x14ac:dyDescent="0.25">
      <c r="A339" t="s">
        <v>242</v>
      </c>
      <c r="D339" t="str">
        <f t="shared" si="10"/>
        <v/>
      </c>
      <c r="E339" t="str">
        <f t="shared" si="11"/>
        <v/>
      </c>
    </row>
    <row r="340" spans="1:5" x14ac:dyDescent="0.25">
      <c r="A340" t="s">
        <v>243</v>
      </c>
      <c r="D340" t="str">
        <f t="shared" si="10"/>
        <v/>
      </c>
      <c r="E340" t="str">
        <f t="shared" si="11"/>
        <v/>
      </c>
    </row>
    <row r="341" spans="1:5" x14ac:dyDescent="0.25">
      <c r="A341" t="s">
        <v>1076</v>
      </c>
      <c r="D341" t="str">
        <f t="shared" si="10"/>
        <v/>
      </c>
      <c r="E341" t="str">
        <f t="shared" si="11"/>
        <v/>
      </c>
    </row>
    <row r="342" spans="1:5" x14ac:dyDescent="0.25">
      <c r="A342" t="s">
        <v>1077</v>
      </c>
      <c r="D342" t="str">
        <f t="shared" si="10"/>
        <v/>
      </c>
      <c r="E342" t="str">
        <f t="shared" si="11"/>
        <v/>
      </c>
    </row>
    <row r="343" spans="1:5" x14ac:dyDescent="0.25">
      <c r="A343" t="s">
        <v>873</v>
      </c>
      <c r="D343" t="str">
        <f t="shared" si="10"/>
        <v/>
      </c>
      <c r="E343" t="str">
        <f t="shared" si="11"/>
        <v/>
      </c>
    </row>
    <row r="344" spans="1:5" x14ac:dyDescent="0.25">
      <c r="A344" t="s">
        <v>1078</v>
      </c>
      <c r="D344" t="str">
        <f t="shared" si="10"/>
        <v/>
      </c>
      <c r="E344" t="str">
        <f t="shared" si="11"/>
        <v/>
      </c>
    </row>
    <row r="345" spans="1:5" x14ac:dyDescent="0.25">
      <c r="A345" t="s">
        <v>1079</v>
      </c>
      <c r="D345" t="str">
        <f t="shared" si="10"/>
        <v/>
      </c>
      <c r="E345" t="str">
        <f t="shared" si="11"/>
        <v/>
      </c>
    </row>
    <row r="346" spans="1:5" x14ac:dyDescent="0.25">
      <c r="A346" t="s">
        <v>210</v>
      </c>
      <c r="D346" t="str">
        <f t="shared" si="10"/>
        <v/>
      </c>
      <c r="E346" t="str">
        <f t="shared" si="11"/>
        <v/>
      </c>
    </row>
    <row r="347" spans="1:5" x14ac:dyDescent="0.25">
      <c r="A347" t="s">
        <v>1080</v>
      </c>
      <c r="D347" t="str">
        <f t="shared" si="10"/>
        <v/>
      </c>
      <c r="E347" t="str">
        <f t="shared" si="11"/>
        <v/>
      </c>
    </row>
    <row r="348" spans="1:5" x14ac:dyDescent="0.25">
      <c r="A348" t="s">
        <v>2833</v>
      </c>
      <c r="D348" t="str">
        <f t="shared" si="10"/>
        <v>ANTONIO MACBADO DA SILVEIRA</v>
      </c>
      <c r="E348">
        <f t="shared" si="11"/>
        <v>176.96</v>
      </c>
    </row>
    <row r="349" spans="1:5" x14ac:dyDescent="0.25">
      <c r="A349" t="s">
        <v>1081</v>
      </c>
      <c r="D349" t="str">
        <f t="shared" si="10"/>
        <v/>
      </c>
      <c r="E349" t="str">
        <f t="shared" si="11"/>
        <v/>
      </c>
    </row>
    <row r="350" spans="1:5" x14ac:dyDescent="0.25">
      <c r="A350" t="s">
        <v>933</v>
      </c>
      <c r="D350" t="str">
        <f t="shared" si="10"/>
        <v/>
      </c>
      <c r="E350" t="str">
        <f t="shared" si="11"/>
        <v/>
      </c>
    </row>
    <row r="351" spans="1:5" x14ac:dyDescent="0.25">
      <c r="A351" t="s">
        <v>202</v>
      </c>
      <c r="D351" t="str">
        <f t="shared" si="10"/>
        <v/>
      </c>
      <c r="E351" t="str">
        <f t="shared" si="11"/>
        <v/>
      </c>
    </row>
    <row r="352" spans="1:5" x14ac:dyDescent="0.25">
      <c r="A352" t="s">
        <v>862</v>
      </c>
      <c r="D352" t="str">
        <f t="shared" si="10"/>
        <v/>
      </c>
      <c r="E352" t="str">
        <f t="shared" si="11"/>
        <v/>
      </c>
    </row>
    <row r="353" spans="1:5" x14ac:dyDescent="0.25">
      <c r="A353" t="s">
        <v>1082</v>
      </c>
      <c r="D353" t="str">
        <f t="shared" si="10"/>
        <v/>
      </c>
      <c r="E353" t="str">
        <f t="shared" si="11"/>
        <v/>
      </c>
    </row>
    <row r="354" spans="1:5" x14ac:dyDescent="0.25">
      <c r="A354" t="s">
        <v>1083</v>
      </c>
      <c r="D354" t="str">
        <f t="shared" si="10"/>
        <v/>
      </c>
      <c r="E354" t="str">
        <f t="shared" si="11"/>
        <v/>
      </c>
    </row>
    <row r="355" spans="1:5" x14ac:dyDescent="0.25">
      <c r="A355" t="s">
        <v>1084</v>
      </c>
      <c r="D355" t="str">
        <f t="shared" si="10"/>
        <v/>
      </c>
      <c r="E355" t="str">
        <f t="shared" si="11"/>
        <v/>
      </c>
    </row>
    <row r="356" spans="1:5" x14ac:dyDescent="0.25">
      <c r="A356" t="s">
        <v>1085</v>
      </c>
      <c r="D356" t="str">
        <f t="shared" si="10"/>
        <v/>
      </c>
      <c r="E356" t="str">
        <f t="shared" si="11"/>
        <v/>
      </c>
    </row>
    <row r="357" spans="1:5" x14ac:dyDescent="0.25">
      <c r="A357" t="s">
        <v>1086</v>
      </c>
      <c r="D357" t="str">
        <f t="shared" si="10"/>
        <v/>
      </c>
      <c r="E357" t="str">
        <f t="shared" si="11"/>
        <v/>
      </c>
    </row>
    <row r="358" spans="1:5" x14ac:dyDescent="0.25">
      <c r="A358" t="s">
        <v>1087</v>
      </c>
      <c r="D358" t="str">
        <f t="shared" si="10"/>
        <v/>
      </c>
      <c r="E358" t="str">
        <f t="shared" si="11"/>
        <v/>
      </c>
    </row>
    <row r="359" spans="1:5" x14ac:dyDescent="0.25">
      <c r="A359" t="s">
        <v>1088</v>
      </c>
      <c r="D359" t="str">
        <f t="shared" si="10"/>
        <v/>
      </c>
      <c r="E359" t="str">
        <f t="shared" si="11"/>
        <v/>
      </c>
    </row>
    <row r="360" spans="1:5" x14ac:dyDescent="0.25">
      <c r="A360" t="s">
        <v>1089</v>
      </c>
      <c r="D360" t="str">
        <f t="shared" si="10"/>
        <v/>
      </c>
      <c r="E360" t="str">
        <f t="shared" si="11"/>
        <v/>
      </c>
    </row>
    <row r="361" spans="1:5" x14ac:dyDescent="0.25">
      <c r="A361" t="s">
        <v>1090</v>
      </c>
      <c r="D361" t="str">
        <f t="shared" si="10"/>
        <v/>
      </c>
      <c r="E361" t="str">
        <f t="shared" si="11"/>
        <v/>
      </c>
    </row>
    <row r="362" spans="1:5" x14ac:dyDescent="0.25">
      <c r="A362" t="s">
        <v>1091</v>
      </c>
      <c r="D362" t="str">
        <f t="shared" si="10"/>
        <v/>
      </c>
      <c r="E362" t="str">
        <f t="shared" si="11"/>
        <v/>
      </c>
    </row>
    <row r="363" spans="1:5" x14ac:dyDescent="0.25">
      <c r="A363" t="s">
        <v>1092</v>
      </c>
      <c r="D363" t="str">
        <f t="shared" si="10"/>
        <v/>
      </c>
      <c r="E363" t="str">
        <f t="shared" si="11"/>
        <v/>
      </c>
    </row>
    <row r="364" spans="1:5" x14ac:dyDescent="0.25">
      <c r="A364" t="s">
        <v>1093</v>
      </c>
      <c r="D364" t="str">
        <f t="shared" si="10"/>
        <v/>
      </c>
      <c r="E364" t="str">
        <f t="shared" si="11"/>
        <v/>
      </c>
    </row>
    <row r="365" spans="1:5" x14ac:dyDescent="0.25">
      <c r="A365" t="s">
        <v>912</v>
      </c>
      <c r="D365" t="str">
        <f t="shared" si="10"/>
        <v/>
      </c>
      <c r="E365" t="str">
        <f t="shared" si="11"/>
        <v/>
      </c>
    </row>
    <row r="366" spans="1:5" x14ac:dyDescent="0.25">
      <c r="A366" t="s">
        <v>1094</v>
      </c>
      <c r="D366" t="str">
        <f t="shared" si="10"/>
        <v/>
      </c>
      <c r="E366" t="str">
        <f t="shared" si="11"/>
        <v/>
      </c>
    </row>
    <row r="367" spans="1:5" x14ac:dyDescent="0.25">
      <c r="A367" t="s">
        <v>1095</v>
      </c>
      <c r="D367" t="str">
        <f t="shared" si="10"/>
        <v/>
      </c>
      <c r="E367" t="str">
        <f t="shared" si="11"/>
        <v/>
      </c>
    </row>
    <row r="368" spans="1:5" x14ac:dyDescent="0.25">
      <c r="A368" t="s">
        <v>1096</v>
      </c>
      <c r="D368" t="str">
        <f t="shared" si="10"/>
        <v/>
      </c>
      <c r="E368" t="str">
        <f t="shared" si="11"/>
        <v/>
      </c>
    </row>
    <row r="369" spans="1:5" x14ac:dyDescent="0.25">
      <c r="A369" t="s">
        <v>1097</v>
      </c>
      <c r="D369" t="str">
        <f t="shared" si="10"/>
        <v/>
      </c>
      <c r="E369" t="str">
        <f t="shared" si="11"/>
        <v/>
      </c>
    </row>
    <row r="370" spans="1:5" x14ac:dyDescent="0.25">
      <c r="A370" t="s">
        <v>1098</v>
      </c>
      <c r="D370" t="str">
        <f t="shared" si="10"/>
        <v/>
      </c>
      <c r="E370" t="str">
        <f t="shared" si="11"/>
        <v/>
      </c>
    </row>
    <row r="371" spans="1:5" x14ac:dyDescent="0.25">
      <c r="A371" t="s">
        <v>430</v>
      </c>
      <c r="D371" t="str">
        <f t="shared" si="10"/>
        <v/>
      </c>
      <c r="E371" t="str">
        <f t="shared" si="11"/>
        <v/>
      </c>
    </row>
    <row r="372" spans="1:5" x14ac:dyDescent="0.25">
      <c r="A372" t="s">
        <v>223</v>
      </c>
      <c r="D372" t="str">
        <f t="shared" si="10"/>
        <v/>
      </c>
      <c r="E372" t="str">
        <f t="shared" si="11"/>
        <v/>
      </c>
    </row>
    <row r="373" spans="1:5" x14ac:dyDescent="0.25">
      <c r="A373" t="s">
        <v>1099</v>
      </c>
      <c r="D373" t="str">
        <f t="shared" si="10"/>
        <v/>
      </c>
      <c r="E373" t="str">
        <f t="shared" si="11"/>
        <v/>
      </c>
    </row>
    <row r="374" spans="1:5" x14ac:dyDescent="0.25">
      <c r="A374" t="s">
        <v>1038</v>
      </c>
      <c r="D374" t="str">
        <f t="shared" si="10"/>
        <v/>
      </c>
      <c r="E374" t="str">
        <f t="shared" si="11"/>
        <v/>
      </c>
    </row>
    <row r="375" spans="1:5" x14ac:dyDescent="0.25">
      <c r="A375" t="s">
        <v>1100</v>
      </c>
      <c r="D375" t="str">
        <f t="shared" si="10"/>
        <v/>
      </c>
      <c r="E375" t="str">
        <f t="shared" si="11"/>
        <v/>
      </c>
    </row>
    <row r="376" spans="1:5" x14ac:dyDescent="0.25">
      <c r="A376" t="s">
        <v>1101</v>
      </c>
      <c r="D376" t="str">
        <f t="shared" si="10"/>
        <v/>
      </c>
      <c r="E376" t="str">
        <f t="shared" si="11"/>
        <v/>
      </c>
    </row>
    <row r="377" spans="1:5" x14ac:dyDescent="0.25">
      <c r="A377" t="s">
        <v>244</v>
      </c>
      <c r="D377" t="str">
        <f t="shared" si="10"/>
        <v/>
      </c>
      <c r="E377" t="str">
        <f t="shared" si="11"/>
        <v/>
      </c>
    </row>
    <row r="378" spans="1:5" x14ac:dyDescent="0.25">
      <c r="A378" t="s">
        <v>1102</v>
      </c>
      <c r="D378" t="str">
        <f t="shared" si="10"/>
        <v/>
      </c>
      <c r="E378" t="str">
        <f t="shared" si="11"/>
        <v/>
      </c>
    </row>
    <row r="379" spans="1:5" x14ac:dyDescent="0.25">
      <c r="A379" t="s">
        <v>1103</v>
      </c>
      <c r="D379" t="str">
        <f t="shared" si="10"/>
        <v>ANTONIO WILSON DIAS PEREIRA</v>
      </c>
      <c r="E379" t="str">
        <f t="shared" si="11"/>
        <v/>
      </c>
    </row>
    <row r="380" spans="1:5" x14ac:dyDescent="0.25">
      <c r="A380" t="s">
        <v>1104</v>
      </c>
      <c r="D380" t="str">
        <f t="shared" si="10"/>
        <v/>
      </c>
      <c r="E380" t="str">
        <f t="shared" si="11"/>
        <v/>
      </c>
    </row>
    <row r="381" spans="1:5" x14ac:dyDescent="0.25">
      <c r="A381" t="s">
        <v>1105</v>
      </c>
      <c r="D381" t="str">
        <f t="shared" si="10"/>
        <v/>
      </c>
      <c r="E381" t="str">
        <f t="shared" si="11"/>
        <v/>
      </c>
    </row>
    <row r="382" spans="1:5" x14ac:dyDescent="0.25">
      <c r="A382" t="s">
        <v>245</v>
      </c>
      <c r="D382" t="str">
        <f t="shared" si="10"/>
        <v/>
      </c>
      <c r="E382" t="str">
        <f t="shared" si="11"/>
        <v/>
      </c>
    </row>
    <row r="383" spans="1:5" x14ac:dyDescent="0.25">
      <c r="A383" t="s">
        <v>1106</v>
      </c>
      <c r="D383" t="str">
        <f t="shared" si="10"/>
        <v/>
      </c>
      <c r="E383" t="str">
        <f t="shared" si="11"/>
        <v/>
      </c>
    </row>
    <row r="384" spans="1:5" x14ac:dyDescent="0.25">
      <c r="A384" t="s">
        <v>1107</v>
      </c>
      <c r="D384" t="str">
        <f t="shared" si="10"/>
        <v/>
      </c>
      <c r="E384" t="str">
        <f t="shared" si="11"/>
        <v/>
      </c>
    </row>
    <row r="385" spans="1:5" x14ac:dyDescent="0.25">
      <c r="A385" t="s">
        <v>246</v>
      </c>
      <c r="D385" t="str">
        <f t="shared" si="10"/>
        <v/>
      </c>
      <c r="E385" t="str">
        <f t="shared" si="11"/>
        <v/>
      </c>
    </row>
    <row r="386" spans="1:5" x14ac:dyDescent="0.25">
      <c r="A386" t="s">
        <v>1108</v>
      </c>
      <c r="D386" t="str">
        <f t="shared" si="10"/>
        <v/>
      </c>
      <c r="E386" t="str">
        <f t="shared" si="11"/>
        <v/>
      </c>
    </row>
    <row r="387" spans="1:5" x14ac:dyDescent="0.25">
      <c r="A387" t="s">
        <v>1109</v>
      </c>
      <c r="D387" t="str">
        <f t="shared" si="10"/>
        <v/>
      </c>
      <c r="E387" t="str">
        <f t="shared" si="11"/>
        <v/>
      </c>
    </row>
    <row r="388" spans="1:5" x14ac:dyDescent="0.25">
      <c r="A388" t="s">
        <v>1110</v>
      </c>
      <c r="D388" t="str">
        <f t="shared" si="10"/>
        <v/>
      </c>
      <c r="E388" t="str">
        <f t="shared" si="11"/>
        <v/>
      </c>
    </row>
    <row r="389" spans="1:5" x14ac:dyDescent="0.25">
      <c r="A389" t="s">
        <v>1111</v>
      </c>
      <c r="D389" t="str">
        <f t="shared" si="10"/>
        <v/>
      </c>
      <c r="E389" t="str">
        <f t="shared" si="11"/>
        <v/>
      </c>
    </row>
    <row r="390" spans="1:5" x14ac:dyDescent="0.25">
      <c r="A390" t="s">
        <v>247</v>
      </c>
      <c r="D390" t="str">
        <f t="shared" si="10"/>
        <v/>
      </c>
      <c r="E390" t="str">
        <f t="shared" si="11"/>
        <v/>
      </c>
    </row>
    <row r="391" spans="1:5" x14ac:dyDescent="0.25">
      <c r="A391">
        <v>1</v>
      </c>
      <c r="D391" t="str">
        <f t="shared" ref="D391:D454" si="12">IFERROR(IF(COUNTIF(A391,"*"&amp;"NOME:"&amp;"*")&gt;0,TRIM(_xlfn.TEXTBEFORE(_xlfn.TEXTAFTER(A391,"NOME: ")," FUNCAO")),""),"")</f>
        <v/>
      </c>
      <c r="E391" t="str">
        <f t="shared" ref="E391:E454" si="13">IFERROR(VALUE(TRIM(IF(D391&lt;&gt;"",MID(MID(MID(MID(HLOOKUP("*",A391:A418,MATCH("*"&amp;"INTRA"&amp;"*",A391:A418,0),0),SEARCH("INTRA",HLOOKUP("*",A391:A418,MATCH("*"&amp;"INTRA"&amp;"*",A391:A418,0),0),1),30),SEARCH(" ",MID(HLOOKUP("*",A391:A418,MATCH("*"&amp;"INTRA"&amp;"*",A391:A418,0),0),SEARCH("INTRA",HLOOKUP("*",A391:A418,MATCH("*"&amp;"INTRA"&amp;"*",A391:A418,0),0),1),30),1)+1,20),SEARCH(" ",MID(MID(HLOOKUP("*",A391:A418,MATCH("*"&amp;"INTRA"&amp;"*",A391:A418,0),0),SEARCH("INTRA",HLOOKUP("*",A391:A418,MATCH("*"&amp;"INTRA"&amp;"*",A391:A418,0),0),1),30),SEARCH(" ",MID(HLOOKUP("*",A391:A418,MATCH("*"&amp;"INTRA"&amp;"*",A391:A418,0),0),SEARCH("INTRA",HLOOKUP("*",A391:A418,MATCH("*"&amp;"INTRA"&amp;"*",A391:A418,0),0),1),30),1)+1,20),1)+1,20),1,SEARCH(" ",MID(MID(MID(HLOOKUP("*",A391:A418,MATCH("*"&amp;"INTRA"&amp;"*",A391:A418,0),0),SEARCH("INTRA",HLOOKUP("*",A391:A418,MATCH("*"&amp;"INTRA"&amp;"*",A391:A418,0),0),1),30),SEARCH(" ",MID(HLOOKUP("*",A391:A418,MATCH("*"&amp;"INTRA"&amp;"*",A391:A418,0),0),SEARCH("INTRA",HLOOKUP("*",A391:A418,MATCH("*"&amp;"INTRA"&amp;"*",A391:A418,0),0),1),30),1)+1,20),SEARCH(" ",MID(MID(HLOOKUP("*",A391:A418,MATCH("*"&amp;"INTRA"&amp;"*",A391:A418,0),0),SEARCH("INTRA",HLOOKUP("*",A391:A418,MATCH("*"&amp;"INTRA"&amp;"*",A391:A418,0),0),1),30),SEARCH(" ",MID(HLOOKUP("*",A391:A418,MATCH("*"&amp;"INTRA"&amp;"*",A391:A418,0),0),SEARCH("INTRA",HLOOKUP("*",A391:A418,MATCH("*"&amp;"INTRA"&amp;"*",A391:A418,0),0),1),30),1)+1,20),1)+1,20))),""))),"")</f>
        <v/>
      </c>
    </row>
    <row r="392" spans="1:5" x14ac:dyDescent="0.25">
      <c r="A392" t="s">
        <v>248</v>
      </c>
      <c r="D392" t="str">
        <f t="shared" si="12"/>
        <v/>
      </c>
      <c r="E392" t="str">
        <f t="shared" si="13"/>
        <v/>
      </c>
    </row>
    <row r="393" spans="1:5" x14ac:dyDescent="0.25">
      <c r="A393" t="s">
        <v>248</v>
      </c>
      <c r="D393" t="str">
        <f t="shared" si="12"/>
        <v/>
      </c>
      <c r="E393" t="str">
        <f t="shared" si="13"/>
        <v/>
      </c>
    </row>
    <row r="394" spans="1:5" x14ac:dyDescent="0.25">
      <c r="A394" t="s">
        <v>248</v>
      </c>
      <c r="D394" t="str">
        <f t="shared" si="12"/>
        <v/>
      </c>
      <c r="E394" t="str">
        <f t="shared" si="13"/>
        <v/>
      </c>
    </row>
    <row r="395" spans="1:5" x14ac:dyDescent="0.25">
      <c r="A395">
        <v>1</v>
      </c>
      <c r="D395" t="str">
        <f t="shared" si="12"/>
        <v/>
      </c>
      <c r="E395" t="str">
        <f t="shared" si="13"/>
        <v/>
      </c>
    </row>
    <row r="396" spans="1:5" x14ac:dyDescent="0.25">
      <c r="A396" t="s">
        <v>248</v>
      </c>
      <c r="D396" t="str">
        <f t="shared" si="12"/>
        <v/>
      </c>
      <c r="E396" t="str">
        <f t="shared" si="13"/>
        <v/>
      </c>
    </row>
    <row r="397" spans="1:5" x14ac:dyDescent="0.25">
      <c r="A397" t="s">
        <v>249</v>
      </c>
      <c r="D397" t="str">
        <f t="shared" si="12"/>
        <v/>
      </c>
      <c r="E397" t="str">
        <f t="shared" si="13"/>
        <v/>
      </c>
    </row>
    <row r="398" spans="1:5" x14ac:dyDescent="0.25">
      <c r="A398" t="s">
        <v>250</v>
      </c>
      <c r="D398" t="str">
        <f t="shared" si="12"/>
        <v/>
      </c>
      <c r="E398" t="str">
        <f t="shared" si="13"/>
        <v/>
      </c>
    </row>
    <row r="399" spans="1:5" x14ac:dyDescent="0.25">
      <c r="A399" t="s">
        <v>251</v>
      </c>
      <c r="D399" t="str">
        <f t="shared" si="12"/>
        <v/>
      </c>
      <c r="E399" t="str">
        <f t="shared" si="13"/>
        <v/>
      </c>
    </row>
    <row r="400" spans="1:5" x14ac:dyDescent="0.25">
      <c r="A400" t="s">
        <v>1112</v>
      </c>
      <c r="D400" t="str">
        <f t="shared" si="12"/>
        <v/>
      </c>
      <c r="E400" t="str">
        <f t="shared" si="13"/>
        <v/>
      </c>
    </row>
    <row r="401" spans="1:5" x14ac:dyDescent="0.25">
      <c r="A401" t="s">
        <v>252</v>
      </c>
      <c r="D401" t="str">
        <f t="shared" si="12"/>
        <v/>
      </c>
      <c r="E401" t="str">
        <f t="shared" si="13"/>
        <v/>
      </c>
    </row>
    <row r="402" spans="1:5" x14ac:dyDescent="0.25">
      <c r="A402" t="s">
        <v>253</v>
      </c>
      <c r="D402" t="str">
        <f t="shared" si="12"/>
        <v/>
      </c>
      <c r="E402" t="str">
        <f t="shared" si="13"/>
        <v/>
      </c>
    </row>
    <row r="403" spans="1:5" x14ac:dyDescent="0.25">
      <c r="A403" t="s">
        <v>1113</v>
      </c>
      <c r="D403" t="str">
        <f t="shared" si="12"/>
        <v/>
      </c>
      <c r="E403" t="str">
        <f t="shared" si="13"/>
        <v/>
      </c>
    </row>
    <row r="404" spans="1:5" x14ac:dyDescent="0.25">
      <c r="A404" t="s">
        <v>1114</v>
      </c>
      <c r="D404" t="str">
        <f t="shared" si="12"/>
        <v/>
      </c>
      <c r="E404" t="str">
        <f t="shared" si="13"/>
        <v/>
      </c>
    </row>
    <row r="405" spans="1:5" x14ac:dyDescent="0.25">
      <c r="A405" t="s">
        <v>254</v>
      </c>
      <c r="D405" t="str">
        <f t="shared" si="12"/>
        <v/>
      </c>
      <c r="E405" t="str">
        <f t="shared" si="13"/>
        <v/>
      </c>
    </row>
    <row r="406" spans="1:5" x14ac:dyDescent="0.25">
      <c r="A406" t="s">
        <v>255</v>
      </c>
      <c r="D406" t="str">
        <f t="shared" si="12"/>
        <v/>
      </c>
      <c r="E406" t="str">
        <f t="shared" si="13"/>
        <v/>
      </c>
    </row>
    <row r="407" spans="1:5" x14ac:dyDescent="0.25">
      <c r="A407" t="s">
        <v>1115</v>
      </c>
      <c r="D407" t="str">
        <f t="shared" si="12"/>
        <v/>
      </c>
      <c r="E407" t="str">
        <f t="shared" si="13"/>
        <v/>
      </c>
    </row>
    <row r="408" spans="1:5" x14ac:dyDescent="0.25">
      <c r="A408" t="s">
        <v>1116</v>
      </c>
      <c r="D408" t="str">
        <f t="shared" si="12"/>
        <v/>
      </c>
      <c r="E408" t="str">
        <f t="shared" si="13"/>
        <v/>
      </c>
    </row>
    <row r="409" spans="1:5" x14ac:dyDescent="0.25">
      <c r="A409" t="s">
        <v>1117</v>
      </c>
      <c r="D409" t="str">
        <f t="shared" si="12"/>
        <v/>
      </c>
      <c r="E409" t="str">
        <f t="shared" si="13"/>
        <v/>
      </c>
    </row>
    <row r="410" spans="1:5" x14ac:dyDescent="0.25">
      <c r="A410" t="s">
        <v>1118</v>
      </c>
      <c r="D410" t="str">
        <f t="shared" si="12"/>
        <v/>
      </c>
      <c r="E410" t="str">
        <f t="shared" si="13"/>
        <v/>
      </c>
    </row>
    <row r="411" spans="1:5" x14ac:dyDescent="0.25">
      <c r="A411" t="s">
        <v>1119</v>
      </c>
      <c r="D411" t="str">
        <f t="shared" si="12"/>
        <v/>
      </c>
      <c r="E411" t="str">
        <f t="shared" si="13"/>
        <v/>
      </c>
    </row>
    <row r="412" spans="1:5" x14ac:dyDescent="0.25">
      <c r="A412" t="s">
        <v>1120</v>
      </c>
      <c r="D412" t="str">
        <f t="shared" si="12"/>
        <v/>
      </c>
      <c r="E412" t="str">
        <f t="shared" si="13"/>
        <v/>
      </c>
    </row>
    <row r="413" spans="1:5" x14ac:dyDescent="0.25">
      <c r="A413" t="s">
        <v>1121</v>
      </c>
      <c r="D413" t="str">
        <f t="shared" si="12"/>
        <v/>
      </c>
      <c r="E413" t="str">
        <f t="shared" si="13"/>
        <v/>
      </c>
    </row>
    <row r="414" spans="1:5" x14ac:dyDescent="0.25">
      <c r="A414" t="s">
        <v>1122</v>
      </c>
      <c r="D414" t="str">
        <f t="shared" si="12"/>
        <v/>
      </c>
      <c r="E414" t="str">
        <f t="shared" si="13"/>
        <v/>
      </c>
    </row>
    <row r="415" spans="1:5" x14ac:dyDescent="0.25">
      <c r="A415" t="s">
        <v>256</v>
      </c>
      <c r="D415" t="str">
        <f t="shared" si="12"/>
        <v/>
      </c>
      <c r="E415" t="str">
        <f t="shared" si="13"/>
        <v/>
      </c>
    </row>
    <row r="416" spans="1:5" x14ac:dyDescent="0.25">
      <c r="A416" t="s">
        <v>257</v>
      </c>
      <c r="D416" t="str">
        <f t="shared" si="12"/>
        <v/>
      </c>
      <c r="E416" t="str">
        <f t="shared" si="13"/>
        <v/>
      </c>
    </row>
    <row r="417" spans="1:5" x14ac:dyDescent="0.25">
      <c r="A417" t="s">
        <v>258</v>
      </c>
      <c r="D417" t="str">
        <f t="shared" si="12"/>
        <v/>
      </c>
      <c r="E417" t="str">
        <f t="shared" si="13"/>
        <v/>
      </c>
    </row>
    <row r="418" spans="1:5" x14ac:dyDescent="0.25">
      <c r="A418" t="s">
        <v>259</v>
      </c>
      <c r="D418" t="str">
        <f t="shared" si="12"/>
        <v/>
      </c>
      <c r="E418" t="str">
        <f t="shared" si="13"/>
        <v/>
      </c>
    </row>
    <row r="419" spans="1:5" x14ac:dyDescent="0.25">
      <c r="A419" t="s">
        <v>260</v>
      </c>
      <c r="D419" t="str">
        <f t="shared" si="12"/>
        <v/>
      </c>
      <c r="E419" t="str">
        <f t="shared" si="13"/>
        <v/>
      </c>
    </row>
    <row r="420" spans="1:5" x14ac:dyDescent="0.25">
      <c r="A420" t="s">
        <v>261</v>
      </c>
      <c r="D420" t="str">
        <f t="shared" si="12"/>
        <v/>
      </c>
      <c r="E420" t="str">
        <f t="shared" si="13"/>
        <v/>
      </c>
    </row>
    <row r="421" spans="1:5" x14ac:dyDescent="0.25">
      <c r="A421" t="s">
        <v>262</v>
      </c>
      <c r="D421" t="str">
        <f t="shared" si="12"/>
        <v/>
      </c>
      <c r="E421" t="str">
        <f t="shared" si="13"/>
        <v/>
      </c>
    </row>
    <row r="422" spans="1:5" x14ac:dyDescent="0.25">
      <c r="A422" t="s">
        <v>263</v>
      </c>
      <c r="D422" t="str">
        <f t="shared" si="12"/>
        <v/>
      </c>
      <c r="E422" t="str">
        <f t="shared" si="13"/>
        <v/>
      </c>
    </row>
    <row r="423" spans="1:5" x14ac:dyDescent="0.25">
      <c r="A423">
        <v>767</v>
      </c>
      <c r="D423" t="str">
        <f t="shared" si="12"/>
        <v/>
      </c>
      <c r="E423" t="str">
        <f t="shared" si="13"/>
        <v/>
      </c>
    </row>
    <row r="424" spans="1:5" x14ac:dyDescent="0.25">
      <c r="A424">
        <v>768</v>
      </c>
      <c r="D424" t="str">
        <f t="shared" si="12"/>
        <v/>
      </c>
      <c r="E424" t="str">
        <f t="shared" si="13"/>
        <v/>
      </c>
    </row>
    <row r="425" spans="1:5" x14ac:dyDescent="0.25">
      <c r="A425">
        <v>769</v>
      </c>
      <c r="D425" t="str">
        <f t="shared" si="12"/>
        <v/>
      </c>
      <c r="E425" t="str">
        <f t="shared" si="13"/>
        <v/>
      </c>
    </row>
    <row r="426" spans="1:5" x14ac:dyDescent="0.25">
      <c r="A426" t="s">
        <v>264</v>
      </c>
      <c r="D426" t="str">
        <f t="shared" si="12"/>
        <v/>
      </c>
      <c r="E426" t="str">
        <f t="shared" si="13"/>
        <v/>
      </c>
    </row>
    <row r="427" spans="1:5" x14ac:dyDescent="0.25">
      <c r="A427" t="s">
        <v>265</v>
      </c>
      <c r="D427" t="str">
        <f t="shared" si="12"/>
        <v/>
      </c>
      <c r="E427" t="str">
        <f t="shared" si="13"/>
        <v/>
      </c>
    </row>
    <row r="428" spans="1:5" x14ac:dyDescent="0.25">
      <c r="A428" t="s">
        <v>266</v>
      </c>
      <c r="D428" t="str">
        <f t="shared" si="12"/>
        <v/>
      </c>
      <c r="E428" t="str">
        <f t="shared" si="13"/>
        <v/>
      </c>
    </row>
    <row r="429" spans="1:5" x14ac:dyDescent="0.25">
      <c r="A429">
        <v>836</v>
      </c>
      <c r="D429" t="str">
        <f t="shared" si="12"/>
        <v/>
      </c>
      <c r="E429" t="str">
        <f t="shared" si="13"/>
        <v/>
      </c>
    </row>
    <row r="430" spans="1:5" x14ac:dyDescent="0.25">
      <c r="A430">
        <v>853</v>
      </c>
      <c r="D430" t="str">
        <f t="shared" si="12"/>
        <v/>
      </c>
      <c r="E430" t="str">
        <f t="shared" si="13"/>
        <v/>
      </c>
    </row>
    <row r="431" spans="1:5" x14ac:dyDescent="0.25">
      <c r="A431">
        <v>916</v>
      </c>
      <c r="D431" t="str">
        <f t="shared" si="12"/>
        <v/>
      </c>
      <c r="E431" t="str">
        <f t="shared" si="13"/>
        <v/>
      </c>
    </row>
    <row r="432" spans="1:5" x14ac:dyDescent="0.25">
      <c r="A432" t="s">
        <v>267</v>
      </c>
      <c r="D432" t="str">
        <f t="shared" si="12"/>
        <v/>
      </c>
      <c r="E432" t="str">
        <f t="shared" si="13"/>
        <v/>
      </c>
    </row>
    <row r="433" spans="1:5" x14ac:dyDescent="0.25">
      <c r="A433" t="s">
        <v>268</v>
      </c>
      <c r="D433" t="str">
        <f t="shared" si="12"/>
        <v/>
      </c>
      <c r="E433" t="str">
        <f t="shared" si="13"/>
        <v/>
      </c>
    </row>
    <row r="434" spans="1:5" x14ac:dyDescent="0.25">
      <c r="A434" t="s">
        <v>269</v>
      </c>
      <c r="D434" t="str">
        <f t="shared" si="12"/>
        <v/>
      </c>
      <c r="E434" t="str">
        <f t="shared" si="13"/>
        <v/>
      </c>
    </row>
    <row r="435" spans="1:5" x14ac:dyDescent="0.25">
      <c r="A435" t="s">
        <v>270</v>
      </c>
      <c r="D435" t="str">
        <f t="shared" si="12"/>
        <v/>
      </c>
      <c r="E435" t="str">
        <f t="shared" si="13"/>
        <v/>
      </c>
    </row>
    <row r="436" spans="1:5" x14ac:dyDescent="0.25">
      <c r="A436" t="s">
        <v>271</v>
      </c>
      <c r="D436" t="str">
        <f t="shared" si="12"/>
        <v/>
      </c>
      <c r="E436" t="str">
        <f t="shared" si="13"/>
        <v/>
      </c>
    </row>
    <row r="437" spans="1:5" x14ac:dyDescent="0.25">
      <c r="A437" t="s">
        <v>272</v>
      </c>
      <c r="D437" t="str">
        <f t="shared" si="12"/>
        <v/>
      </c>
      <c r="E437" t="str">
        <f t="shared" si="13"/>
        <v/>
      </c>
    </row>
    <row r="438" spans="1:5" x14ac:dyDescent="0.25">
      <c r="A438" t="s">
        <v>273</v>
      </c>
      <c r="D438" t="str">
        <f t="shared" si="12"/>
        <v/>
      </c>
      <c r="E438" t="str">
        <f t="shared" si="13"/>
        <v/>
      </c>
    </row>
    <row r="439" spans="1:5" x14ac:dyDescent="0.25">
      <c r="A439" t="s">
        <v>274</v>
      </c>
      <c r="D439" t="str">
        <f t="shared" si="12"/>
        <v/>
      </c>
      <c r="E439" t="str">
        <f t="shared" si="13"/>
        <v/>
      </c>
    </row>
    <row r="440" spans="1:5" x14ac:dyDescent="0.25">
      <c r="A440" t="s">
        <v>275</v>
      </c>
      <c r="D440" t="str">
        <f t="shared" si="12"/>
        <v/>
      </c>
      <c r="E440" t="str">
        <f t="shared" si="13"/>
        <v/>
      </c>
    </row>
    <row r="441" spans="1:5" x14ac:dyDescent="0.25">
      <c r="A441" t="s">
        <v>276</v>
      </c>
      <c r="D441" t="str">
        <f t="shared" si="12"/>
        <v/>
      </c>
      <c r="E441" t="str">
        <f t="shared" si="13"/>
        <v/>
      </c>
    </row>
    <row r="442" spans="1:5" x14ac:dyDescent="0.25">
      <c r="A442" t="s">
        <v>277</v>
      </c>
      <c r="D442" t="str">
        <f t="shared" si="12"/>
        <v/>
      </c>
      <c r="E442" t="str">
        <f t="shared" si="13"/>
        <v/>
      </c>
    </row>
    <row r="443" spans="1:5" x14ac:dyDescent="0.25">
      <c r="A443" t="s">
        <v>278</v>
      </c>
      <c r="D443" t="str">
        <f t="shared" si="12"/>
        <v/>
      </c>
      <c r="E443" t="str">
        <f t="shared" si="13"/>
        <v/>
      </c>
    </row>
    <row r="444" spans="1:5" x14ac:dyDescent="0.25">
      <c r="A444" t="s">
        <v>279</v>
      </c>
      <c r="D444" t="str">
        <f t="shared" si="12"/>
        <v/>
      </c>
      <c r="E444" t="str">
        <f t="shared" si="13"/>
        <v/>
      </c>
    </row>
    <row r="445" spans="1:5" x14ac:dyDescent="0.25">
      <c r="A445" t="s">
        <v>280</v>
      </c>
      <c r="D445" t="str">
        <f t="shared" si="12"/>
        <v/>
      </c>
      <c r="E445" t="str">
        <f t="shared" si="13"/>
        <v/>
      </c>
    </row>
    <row r="446" spans="1:5" x14ac:dyDescent="0.25">
      <c r="A446" t="s">
        <v>1123</v>
      </c>
      <c r="D446" t="str">
        <f t="shared" si="12"/>
        <v/>
      </c>
      <c r="E446" t="str">
        <f t="shared" si="13"/>
        <v/>
      </c>
    </row>
    <row r="447" spans="1:5" x14ac:dyDescent="0.25">
      <c r="A447" t="s">
        <v>281</v>
      </c>
      <c r="D447" t="str">
        <f t="shared" si="12"/>
        <v/>
      </c>
      <c r="E447" t="str">
        <f t="shared" si="13"/>
        <v/>
      </c>
    </row>
    <row r="448" spans="1:5" x14ac:dyDescent="0.25">
      <c r="A448" t="s">
        <v>1124</v>
      </c>
      <c r="D448" t="str">
        <f t="shared" si="12"/>
        <v/>
      </c>
      <c r="E448" t="str">
        <f t="shared" si="13"/>
        <v/>
      </c>
    </row>
    <row r="449" spans="1:5" x14ac:dyDescent="0.25">
      <c r="A449" t="s">
        <v>282</v>
      </c>
      <c r="D449" t="str">
        <f t="shared" si="12"/>
        <v/>
      </c>
      <c r="E449" t="str">
        <f t="shared" si="13"/>
        <v/>
      </c>
    </row>
    <row r="450" spans="1:5" x14ac:dyDescent="0.25">
      <c r="A450" t="s">
        <v>283</v>
      </c>
      <c r="D450" t="str">
        <f t="shared" si="12"/>
        <v/>
      </c>
      <c r="E450" t="str">
        <f t="shared" si="13"/>
        <v/>
      </c>
    </row>
    <row r="451" spans="1:5" x14ac:dyDescent="0.25">
      <c r="A451" t="s">
        <v>284</v>
      </c>
      <c r="D451" t="str">
        <f t="shared" si="12"/>
        <v/>
      </c>
      <c r="E451" t="str">
        <f t="shared" si="13"/>
        <v/>
      </c>
    </row>
    <row r="452" spans="1:5" x14ac:dyDescent="0.25">
      <c r="A452" t="s">
        <v>285</v>
      </c>
      <c r="D452" t="str">
        <f t="shared" si="12"/>
        <v/>
      </c>
      <c r="E452" t="str">
        <f t="shared" si="13"/>
        <v/>
      </c>
    </row>
    <row r="453" spans="1:5" x14ac:dyDescent="0.25">
      <c r="A453">
        <v>740.13</v>
      </c>
      <c r="D453" t="str">
        <f t="shared" si="12"/>
        <v/>
      </c>
      <c r="E453" t="str">
        <f t="shared" si="13"/>
        <v/>
      </c>
    </row>
    <row r="454" spans="1:5" x14ac:dyDescent="0.25">
      <c r="A454" s="163">
        <v>2557.39</v>
      </c>
      <c r="D454" t="str">
        <f t="shared" si="12"/>
        <v/>
      </c>
      <c r="E454" t="str">
        <f t="shared" si="13"/>
        <v/>
      </c>
    </row>
    <row r="455" spans="1:5" x14ac:dyDescent="0.25">
      <c r="A455" s="163">
        <v>2557.39</v>
      </c>
      <c r="D455" t="str">
        <f t="shared" ref="D455:D518" si="14">IFERROR(IF(COUNTIF(A455,"*"&amp;"NOME:"&amp;"*")&gt;0,TRIM(_xlfn.TEXTBEFORE(_xlfn.TEXTAFTER(A455,"NOME: ")," FUNCAO")),""),"")</f>
        <v/>
      </c>
      <c r="E455" t="str">
        <f t="shared" ref="E455:E518" si="15">IFERROR(VALUE(TRIM(IF(D455&lt;&gt;"",MID(MID(MID(MID(HLOOKUP("*",A455:A482,MATCH("*"&amp;"INTRA"&amp;"*",A455:A482,0),0),SEARCH("INTRA",HLOOKUP("*",A455:A482,MATCH("*"&amp;"INTRA"&amp;"*",A455:A482,0),0),1),30),SEARCH(" ",MID(HLOOKUP("*",A455:A482,MATCH("*"&amp;"INTRA"&amp;"*",A455:A482,0),0),SEARCH("INTRA",HLOOKUP("*",A455:A482,MATCH("*"&amp;"INTRA"&amp;"*",A455:A482,0),0),1),30),1)+1,20),SEARCH(" ",MID(MID(HLOOKUP("*",A455:A482,MATCH("*"&amp;"INTRA"&amp;"*",A455:A482,0),0),SEARCH("INTRA",HLOOKUP("*",A455:A482,MATCH("*"&amp;"INTRA"&amp;"*",A455:A482,0),0),1),30),SEARCH(" ",MID(HLOOKUP("*",A455:A482,MATCH("*"&amp;"INTRA"&amp;"*",A455:A482,0),0),SEARCH("INTRA",HLOOKUP("*",A455:A482,MATCH("*"&amp;"INTRA"&amp;"*",A455:A482,0),0),1),30),1)+1,20),1)+1,20),1,SEARCH(" ",MID(MID(MID(HLOOKUP("*",A455:A482,MATCH("*"&amp;"INTRA"&amp;"*",A455:A482,0),0),SEARCH("INTRA",HLOOKUP("*",A455:A482,MATCH("*"&amp;"INTRA"&amp;"*",A455:A482,0),0),1),30),SEARCH(" ",MID(HLOOKUP("*",A455:A482,MATCH("*"&amp;"INTRA"&amp;"*",A455:A482,0),0),SEARCH("INTRA",HLOOKUP("*",A455:A482,MATCH("*"&amp;"INTRA"&amp;"*",A455:A482,0),0),1),30),1)+1,20),SEARCH(" ",MID(MID(HLOOKUP("*",A455:A482,MATCH("*"&amp;"INTRA"&amp;"*",A455:A482,0),0),SEARCH("INTRA",HLOOKUP("*",A455:A482,MATCH("*"&amp;"INTRA"&amp;"*",A455:A482,0),0),1),30),SEARCH(" ",MID(HLOOKUP("*",A455:A482,MATCH("*"&amp;"INTRA"&amp;"*",A455:A482,0),0),SEARCH("INTRA",HLOOKUP("*",A455:A482,MATCH("*"&amp;"INTRA"&amp;"*",A455:A482,0),0),1),30),1)+1,20),1)+1,20))),""))),"")</f>
        <v/>
      </c>
    </row>
    <row r="456" spans="1:5" x14ac:dyDescent="0.25">
      <c r="A456">
        <v>204.59</v>
      </c>
      <c r="D456" t="str">
        <f t="shared" si="14"/>
        <v/>
      </c>
      <c r="E456" t="str">
        <f t="shared" si="15"/>
        <v/>
      </c>
    </row>
    <row r="457" spans="1:5" x14ac:dyDescent="0.25">
      <c r="A457">
        <v>13.16</v>
      </c>
      <c r="D457" t="str">
        <f t="shared" si="14"/>
        <v/>
      </c>
      <c r="E457" t="str">
        <f t="shared" si="15"/>
        <v/>
      </c>
    </row>
    <row r="458" spans="1:5" x14ac:dyDescent="0.25">
      <c r="A458">
        <v>71.150000000000006</v>
      </c>
      <c r="D458" t="str">
        <f t="shared" si="14"/>
        <v/>
      </c>
      <c r="E458" t="str">
        <f t="shared" si="15"/>
        <v/>
      </c>
    </row>
    <row r="459" spans="1:5" x14ac:dyDescent="0.25">
      <c r="A459">
        <v>131.07</v>
      </c>
      <c r="D459" t="str">
        <f t="shared" si="14"/>
        <v/>
      </c>
      <c r="E459" t="str">
        <f t="shared" si="15"/>
        <v/>
      </c>
    </row>
    <row r="460" spans="1:5" x14ac:dyDescent="0.25">
      <c r="A460">
        <v>511.48</v>
      </c>
      <c r="D460" t="str">
        <f t="shared" si="14"/>
        <v/>
      </c>
      <c r="E460" t="str">
        <f t="shared" si="15"/>
        <v/>
      </c>
    </row>
    <row r="461" spans="1:5" x14ac:dyDescent="0.25">
      <c r="A461">
        <v>140.33000000000001</v>
      </c>
      <c r="D461" t="str">
        <f t="shared" si="14"/>
        <v/>
      </c>
      <c r="E461" t="str">
        <f t="shared" si="15"/>
        <v/>
      </c>
    </row>
    <row r="462" spans="1:5" x14ac:dyDescent="0.25">
      <c r="A462">
        <v>76.72</v>
      </c>
      <c r="D462" t="str">
        <f t="shared" si="14"/>
        <v/>
      </c>
      <c r="E462" t="str">
        <f t="shared" si="15"/>
        <v/>
      </c>
    </row>
    <row r="463" spans="1:5" x14ac:dyDescent="0.25">
      <c r="A463">
        <v>156.38</v>
      </c>
      <c r="D463" t="str">
        <f t="shared" si="14"/>
        <v/>
      </c>
      <c r="E463" t="str">
        <f t="shared" si="15"/>
        <v/>
      </c>
    </row>
    <row r="464" spans="1:5" x14ac:dyDescent="0.25">
      <c r="A464">
        <v>106.38</v>
      </c>
      <c r="D464" t="str">
        <f t="shared" si="14"/>
        <v/>
      </c>
      <c r="E464" t="str">
        <f t="shared" si="15"/>
        <v/>
      </c>
    </row>
    <row r="465" spans="1:5" x14ac:dyDescent="0.25">
      <c r="A465" s="163">
        <v>1872.18</v>
      </c>
      <c r="D465" t="str">
        <f t="shared" si="14"/>
        <v/>
      </c>
      <c r="E465" t="str">
        <f t="shared" si="15"/>
        <v/>
      </c>
    </row>
    <row r="466" spans="1:5" x14ac:dyDescent="0.25">
      <c r="A466">
        <v>293.02</v>
      </c>
      <c r="D466" t="str">
        <f t="shared" si="14"/>
        <v/>
      </c>
      <c r="E466" t="str">
        <f t="shared" si="15"/>
        <v/>
      </c>
    </row>
    <row r="467" spans="1:5" x14ac:dyDescent="0.25">
      <c r="A467">
        <v>104.65</v>
      </c>
      <c r="D467" t="str">
        <f t="shared" si="14"/>
        <v/>
      </c>
      <c r="E467" t="str">
        <f t="shared" si="15"/>
        <v/>
      </c>
    </row>
    <row r="468" spans="1:5" x14ac:dyDescent="0.25">
      <c r="A468">
        <v>15.94</v>
      </c>
      <c r="D468" t="str">
        <f t="shared" si="14"/>
        <v/>
      </c>
      <c r="E468" t="str">
        <f t="shared" si="15"/>
        <v/>
      </c>
    </row>
    <row r="469" spans="1:5" x14ac:dyDescent="0.25">
      <c r="A469" s="163">
        <v>2328.15</v>
      </c>
      <c r="D469" t="str">
        <f t="shared" si="14"/>
        <v/>
      </c>
      <c r="E469" t="str">
        <f t="shared" si="15"/>
        <v/>
      </c>
    </row>
    <row r="470" spans="1:5" x14ac:dyDescent="0.25">
      <c r="A470" t="s">
        <v>1125</v>
      </c>
      <c r="D470" t="str">
        <f t="shared" si="14"/>
        <v/>
      </c>
      <c r="E470" t="str">
        <f t="shared" si="15"/>
        <v/>
      </c>
    </row>
    <row r="471" spans="1:5" x14ac:dyDescent="0.25">
      <c r="A471" t="s">
        <v>1126</v>
      </c>
      <c r="D471" t="str">
        <f t="shared" si="14"/>
        <v>BRUNO ADAO GOMES DA SILVA</v>
      </c>
      <c r="E471" t="str">
        <f t="shared" si="15"/>
        <v/>
      </c>
    </row>
    <row r="472" spans="1:5" x14ac:dyDescent="0.25">
      <c r="A472" t="s">
        <v>1127</v>
      </c>
      <c r="D472" t="str">
        <f t="shared" si="14"/>
        <v/>
      </c>
      <c r="E472" t="str">
        <f t="shared" si="15"/>
        <v/>
      </c>
    </row>
    <row r="473" spans="1:5" x14ac:dyDescent="0.25">
      <c r="A473" t="s">
        <v>1128</v>
      </c>
      <c r="D473" t="str">
        <f t="shared" si="14"/>
        <v/>
      </c>
      <c r="E473" t="str">
        <f t="shared" si="15"/>
        <v/>
      </c>
    </row>
    <row r="474" spans="1:5" x14ac:dyDescent="0.25">
      <c r="A474" t="s">
        <v>286</v>
      </c>
      <c r="D474" t="str">
        <f t="shared" si="14"/>
        <v/>
      </c>
      <c r="E474" t="str">
        <f t="shared" si="15"/>
        <v/>
      </c>
    </row>
    <row r="475" spans="1:5" x14ac:dyDescent="0.25">
      <c r="A475">
        <v>2</v>
      </c>
      <c r="D475" t="str">
        <f t="shared" si="14"/>
        <v/>
      </c>
      <c r="E475" t="str">
        <f t="shared" si="15"/>
        <v/>
      </c>
    </row>
    <row r="476" spans="1:5" x14ac:dyDescent="0.25">
      <c r="A476">
        <v>151</v>
      </c>
      <c r="D476" t="str">
        <f t="shared" si="14"/>
        <v/>
      </c>
      <c r="E476" t="str">
        <f t="shared" si="15"/>
        <v/>
      </c>
    </row>
    <row r="477" spans="1:5" x14ac:dyDescent="0.25">
      <c r="A477">
        <v>274</v>
      </c>
      <c r="D477" t="str">
        <f t="shared" si="14"/>
        <v/>
      </c>
      <c r="E477" t="str">
        <f t="shared" si="15"/>
        <v/>
      </c>
    </row>
    <row r="478" spans="1:5" x14ac:dyDescent="0.25">
      <c r="A478">
        <v>390</v>
      </c>
      <c r="D478" t="str">
        <f t="shared" si="14"/>
        <v/>
      </c>
      <c r="E478" t="str">
        <f t="shared" si="15"/>
        <v/>
      </c>
    </row>
    <row r="479" spans="1:5" x14ac:dyDescent="0.25">
      <c r="A479" t="s">
        <v>287</v>
      </c>
      <c r="D479" t="str">
        <f t="shared" si="14"/>
        <v/>
      </c>
      <c r="E479" t="str">
        <f t="shared" si="15"/>
        <v/>
      </c>
    </row>
    <row r="480" spans="1:5" x14ac:dyDescent="0.25">
      <c r="A480" t="s">
        <v>288</v>
      </c>
      <c r="D480" t="str">
        <f t="shared" si="14"/>
        <v/>
      </c>
      <c r="E480" t="str">
        <f t="shared" si="15"/>
        <v/>
      </c>
    </row>
    <row r="481" spans="1:5" x14ac:dyDescent="0.25">
      <c r="A481" t="s">
        <v>269</v>
      </c>
      <c r="D481" t="str">
        <f t="shared" si="14"/>
        <v/>
      </c>
      <c r="E481" t="str">
        <f t="shared" si="15"/>
        <v/>
      </c>
    </row>
    <row r="482" spans="1:5" x14ac:dyDescent="0.25">
      <c r="A482" t="s">
        <v>289</v>
      </c>
      <c r="D482" t="str">
        <f t="shared" si="14"/>
        <v/>
      </c>
      <c r="E482" t="str">
        <f t="shared" si="15"/>
        <v/>
      </c>
    </row>
    <row r="483" spans="1:5" x14ac:dyDescent="0.25">
      <c r="A483" t="s">
        <v>290</v>
      </c>
      <c r="D483" t="str">
        <f t="shared" si="14"/>
        <v/>
      </c>
      <c r="E483" t="str">
        <f t="shared" si="15"/>
        <v/>
      </c>
    </row>
    <row r="484" spans="1:5" x14ac:dyDescent="0.25">
      <c r="A484" t="s">
        <v>291</v>
      </c>
      <c r="D484" t="str">
        <f t="shared" si="14"/>
        <v/>
      </c>
      <c r="E484" t="str">
        <f t="shared" si="15"/>
        <v/>
      </c>
    </row>
    <row r="485" spans="1:5" x14ac:dyDescent="0.25">
      <c r="A485" t="s">
        <v>292</v>
      </c>
      <c r="D485" t="str">
        <f t="shared" si="14"/>
        <v/>
      </c>
      <c r="E485" t="str">
        <f t="shared" si="15"/>
        <v/>
      </c>
    </row>
    <row r="486" spans="1:5" x14ac:dyDescent="0.25">
      <c r="A486" t="s">
        <v>293</v>
      </c>
      <c r="D486" t="str">
        <f t="shared" si="14"/>
        <v/>
      </c>
      <c r="E486" t="str">
        <f t="shared" si="15"/>
        <v/>
      </c>
    </row>
    <row r="487" spans="1:5" x14ac:dyDescent="0.25">
      <c r="A487" t="s">
        <v>1129</v>
      </c>
      <c r="D487" t="str">
        <f t="shared" si="14"/>
        <v/>
      </c>
      <c r="E487" t="str">
        <f t="shared" si="15"/>
        <v/>
      </c>
    </row>
    <row r="488" spans="1:5" x14ac:dyDescent="0.25">
      <c r="A488">
        <v>221.11</v>
      </c>
      <c r="D488" t="str">
        <f t="shared" si="14"/>
        <v/>
      </c>
      <c r="E488" t="str">
        <f t="shared" si="15"/>
        <v/>
      </c>
    </row>
    <row r="489" spans="1:5" x14ac:dyDescent="0.25">
      <c r="A489">
        <v>31.11</v>
      </c>
      <c r="D489" t="str">
        <f t="shared" si="14"/>
        <v/>
      </c>
      <c r="E489" t="str">
        <f t="shared" si="15"/>
        <v/>
      </c>
    </row>
    <row r="490" spans="1:5" x14ac:dyDescent="0.25">
      <c r="A490">
        <v>112.11</v>
      </c>
      <c r="D490" t="str">
        <f t="shared" si="14"/>
        <v/>
      </c>
      <c r="E490" t="str">
        <f t="shared" si="15"/>
        <v/>
      </c>
    </row>
    <row r="491" spans="1:5" x14ac:dyDescent="0.25">
      <c r="A491">
        <v>16</v>
      </c>
      <c r="D491" t="str">
        <f t="shared" si="14"/>
        <v/>
      </c>
      <c r="E491" t="str">
        <f t="shared" si="15"/>
        <v/>
      </c>
    </row>
    <row r="492" spans="1:5" x14ac:dyDescent="0.25">
      <c r="A492" t="s">
        <v>294</v>
      </c>
      <c r="D492" t="str">
        <f t="shared" si="14"/>
        <v/>
      </c>
      <c r="E492" t="str">
        <f t="shared" si="15"/>
        <v/>
      </c>
    </row>
    <row r="493" spans="1:5" x14ac:dyDescent="0.25">
      <c r="A493" t="s">
        <v>285</v>
      </c>
      <c r="D493" t="str">
        <f t="shared" si="14"/>
        <v/>
      </c>
      <c r="E493" t="str">
        <f t="shared" si="15"/>
        <v/>
      </c>
    </row>
    <row r="494" spans="1:5" x14ac:dyDescent="0.25">
      <c r="A494" t="s">
        <v>295</v>
      </c>
      <c r="D494" t="str">
        <f t="shared" si="14"/>
        <v/>
      </c>
      <c r="E494" t="str">
        <f t="shared" si="15"/>
        <v/>
      </c>
    </row>
    <row r="495" spans="1:5" x14ac:dyDescent="0.25">
      <c r="A495" s="163">
        <v>1872.1</v>
      </c>
      <c r="D495" t="str">
        <f t="shared" si="14"/>
        <v/>
      </c>
      <c r="E495" t="str">
        <f t="shared" si="15"/>
        <v/>
      </c>
    </row>
    <row r="496" spans="1:5" x14ac:dyDescent="0.25">
      <c r="A496">
        <v>495.49</v>
      </c>
      <c r="D496" t="str">
        <f t="shared" si="14"/>
        <v/>
      </c>
      <c r="E496" t="str">
        <f t="shared" si="15"/>
        <v/>
      </c>
    </row>
    <row r="497" spans="1:5" x14ac:dyDescent="0.25">
      <c r="A497" t="s">
        <v>296</v>
      </c>
      <c r="D497" t="str">
        <f t="shared" si="14"/>
        <v/>
      </c>
      <c r="E497" t="str">
        <f t="shared" si="15"/>
        <v/>
      </c>
    </row>
    <row r="498" spans="1:5" x14ac:dyDescent="0.25">
      <c r="A498" t="s">
        <v>247</v>
      </c>
      <c r="D498" t="str">
        <f t="shared" si="14"/>
        <v/>
      </c>
      <c r="E498" t="str">
        <f t="shared" si="15"/>
        <v/>
      </c>
    </row>
    <row r="499" spans="1:5" x14ac:dyDescent="0.25">
      <c r="A499" t="s">
        <v>248</v>
      </c>
      <c r="D499" t="str">
        <f t="shared" si="14"/>
        <v/>
      </c>
      <c r="E499" t="str">
        <f t="shared" si="15"/>
        <v/>
      </c>
    </row>
    <row r="500" spans="1:5" x14ac:dyDescent="0.25">
      <c r="A500" t="s">
        <v>248</v>
      </c>
      <c r="D500" t="str">
        <f t="shared" si="14"/>
        <v/>
      </c>
      <c r="E500" t="str">
        <f t="shared" si="15"/>
        <v/>
      </c>
    </row>
    <row r="501" spans="1:5" x14ac:dyDescent="0.25">
      <c r="A501" t="s">
        <v>248</v>
      </c>
      <c r="D501" t="str">
        <f t="shared" si="14"/>
        <v/>
      </c>
      <c r="E501" t="str">
        <f t="shared" si="15"/>
        <v/>
      </c>
    </row>
    <row r="502" spans="1:5" x14ac:dyDescent="0.25">
      <c r="A502" t="s">
        <v>297</v>
      </c>
      <c r="D502" t="str">
        <f t="shared" si="14"/>
        <v/>
      </c>
      <c r="E502" t="str">
        <f t="shared" si="15"/>
        <v/>
      </c>
    </row>
    <row r="503" spans="1:5" x14ac:dyDescent="0.25">
      <c r="A503" t="s">
        <v>298</v>
      </c>
      <c r="D503" t="str">
        <f t="shared" si="14"/>
        <v/>
      </c>
      <c r="E503" t="str">
        <f t="shared" si="15"/>
        <v/>
      </c>
    </row>
    <row r="504" spans="1:5" x14ac:dyDescent="0.25">
      <c r="A504" t="s">
        <v>1130</v>
      </c>
      <c r="D504" t="str">
        <f t="shared" si="14"/>
        <v/>
      </c>
      <c r="E504" t="str">
        <f t="shared" si="15"/>
        <v/>
      </c>
    </row>
    <row r="505" spans="1:5" x14ac:dyDescent="0.25">
      <c r="A505" t="s">
        <v>1131</v>
      </c>
      <c r="D505" t="str">
        <f t="shared" si="14"/>
        <v/>
      </c>
      <c r="E505" t="str">
        <f t="shared" si="15"/>
        <v/>
      </c>
    </row>
    <row r="506" spans="1:5" x14ac:dyDescent="0.25">
      <c r="A506" t="s">
        <v>1132</v>
      </c>
      <c r="D506" t="str">
        <f t="shared" si="14"/>
        <v/>
      </c>
      <c r="E506" t="str">
        <f t="shared" si="15"/>
        <v/>
      </c>
    </row>
    <row r="507" spans="1:5" x14ac:dyDescent="0.25">
      <c r="A507" t="s">
        <v>299</v>
      </c>
      <c r="D507" t="str">
        <f t="shared" si="14"/>
        <v/>
      </c>
      <c r="E507" t="str">
        <f t="shared" si="15"/>
        <v/>
      </c>
    </row>
    <row r="508" spans="1:5" x14ac:dyDescent="0.25">
      <c r="A508" t="s">
        <v>1133</v>
      </c>
      <c r="D508" t="str">
        <f t="shared" si="14"/>
        <v/>
      </c>
      <c r="E508" t="str">
        <f t="shared" si="15"/>
        <v/>
      </c>
    </row>
    <row r="509" spans="1:5" x14ac:dyDescent="0.25">
      <c r="A509" t="s">
        <v>300</v>
      </c>
      <c r="D509" t="str">
        <f t="shared" si="14"/>
        <v/>
      </c>
      <c r="E509" t="str">
        <f t="shared" si="15"/>
        <v/>
      </c>
    </row>
    <row r="510" spans="1:5" x14ac:dyDescent="0.25">
      <c r="A510" t="s">
        <v>301</v>
      </c>
      <c r="D510" t="str">
        <f t="shared" si="14"/>
        <v/>
      </c>
      <c r="E510" t="str">
        <f t="shared" si="15"/>
        <v/>
      </c>
    </row>
    <row r="511" spans="1:5" x14ac:dyDescent="0.25">
      <c r="A511" t="s">
        <v>1134</v>
      </c>
      <c r="D511" t="str">
        <f t="shared" si="14"/>
        <v/>
      </c>
      <c r="E511" t="str">
        <f t="shared" si="15"/>
        <v/>
      </c>
    </row>
    <row r="512" spans="1:5" x14ac:dyDescent="0.25">
      <c r="A512" t="s">
        <v>1135</v>
      </c>
      <c r="D512" t="str">
        <f t="shared" si="14"/>
        <v/>
      </c>
      <c r="E512" t="str">
        <f t="shared" si="15"/>
        <v/>
      </c>
    </row>
    <row r="513" spans="1:5" x14ac:dyDescent="0.25">
      <c r="A513" t="s">
        <v>1136</v>
      </c>
      <c r="D513" t="str">
        <f t="shared" si="14"/>
        <v/>
      </c>
      <c r="E513" t="str">
        <f t="shared" si="15"/>
        <v/>
      </c>
    </row>
    <row r="514" spans="1:5" x14ac:dyDescent="0.25">
      <c r="A514" t="s">
        <v>1137</v>
      </c>
      <c r="D514" t="str">
        <f t="shared" si="14"/>
        <v/>
      </c>
      <c r="E514" t="str">
        <f t="shared" si="15"/>
        <v/>
      </c>
    </row>
    <row r="515" spans="1:5" x14ac:dyDescent="0.25">
      <c r="A515" t="s">
        <v>302</v>
      </c>
      <c r="D515" t="str">
        <f t="shared" si="14"/>
        <v/>
      </c>
      <c r="E515" t="str">
        <f t="shared" si="15"/>
        <v/>
      </c>
    </row>
    <row r="516" spans="1:5" x14ac:dyDescent="0.25">
      <c r="A516" t="s">
        <v>303</v>
      </c>
      <c r="D516" t="str">
        <f t="shared" si="14"/>
        <v/>
      </c>
      <c r="E516" t="str">
        <f t="shared" si="15"/>
        <v/>
      </c>
    </row>
    <row r="517" spans="1:5" x14ac:dyDescent="0.25">
      <c r="A517" t="s">
        <v>1138</v>
      </c>
      <c r="D517" t="str">
        <f t="shared" si="14"/>
        <v/>
      </c>
      <c r="E517" t="str">
        <f t="shared" si="15"/>
        <v/>
      </c>
    </row>
    <row r="518" spans="1:5" x14ac:dyDescent="0.25">
      <c r="A518" t="s">
        <v>458</v>
      </c>
      <c r="D518" t="str">
        <f t="shared" si="14"/>
        <v/>
      </c>
      <c r="E518" t="str">
        <f t="shared" si="15"/>
        <v/>
      </c>
    </row>
    <row r="519" spans="1:5" x14ac:dyDescent="0.25">
      <c r="A519" t="s">
        <v>1139</v>
      </c>
      <c r="D519" t="str">
        <f t="shared" ref="D519:D582" si="16">IFERROR(IF(COUNTIF(A519,"*"&amp;"NOME:"&amp;"*")&gt;0,TRIM(_xlfn.TEXTBEFORE(_xlfn.TEXTAFTER(A519,"NOME: ")," FUNCAO")),""),"")</f>
        <v/>
      </c>
      <c r="E519" t="str">
        <f t="shared" ref="E519:E582" si="17">IFERROR(VALUE(TRIM(IF(D519&lt;&gt;"",MID(MID(MID(MID(HLOOKUP("*",A519:A546,MATCH("*"&amp;"INTRA"&amp;"*",A519:A546,0),0),SEARCH("INTRA",HLOOKUP("*",A519:A546,MATCH("*"&amp;"INTRA"&amp;"*",A519:A546,0),0),1),30),SEARCH(" ",MID(HLOOKUP("*",A519:A546,MATCH("*"&amp;"INTRA"&amp;"*",A519:A546,0),0),SEARCH("INTRA",HLOOKUP("*",A519:A546,MATCH("*"&amp;"INTRA"&amp;"*",A519:A546,0),0),1),30),1)+1,20),SEARCH(" ",MID(MID(HLOOKUP("*",A519:A546,MATCH("*"&amp;"INTRA"&amp;"*",A519:A546,0),0),SEARCH("INTRA",HLOOKUP("*",A519:A546,MATCH("*"&amp;"INTRA"&amp;"*",A519:A546,0),0),1),30),SEARCH(" ",MID(HLOOKUP("*",A519:A546,MATCH("*"&amp;"INTRA"&amp;"*",A519:A546,0),0),SEARCH("INTRA",HLOOKUP("*",A519:A546,MATCH("*"&amp;"INTRA"&amp;"*",A519:A546,0),0),1),30),1)+1,20),1)+1,20),1,SEARCH(" ",MID(MID(MID(HLOOKUP("*",A519:A546,MATCH("*"&amp;"INTRA"&amp;"*",A519:A546,0),0),SEARCH("INTRA",HLOOKUP("*",A519:A546,MATCH("*"&amp;"INTRA"&amp;"*",A519:A546,0),0),1),30),SEARCH(" ",MID(HLOOKUP("*",A519:A546,MATCH("*"&amp;"INTRA"&amp;"*",A519:A546,0),0),SEARCH("INTRA",HLOOKUP("*",A519:A546,MATCH("*"&amp;"INTRA"&amp;"*",A519:A546,0),0),1),30),1)+1,20),SEARCH(" ",MID(MID(HLOOKUP("*",A519:A546,MATCH("*"&amp;"INTRA"&amp;"*",A519:A546,0),0),SEARCH("INTRA",HLOOKUP("*",A519:A546,MATCH("*"&amp;"INTRA"&amp;"*",A519:A546,0),0),1),30),SEARCH(" ",MID(HLOOKUP("*",A519:A546,MATCH("*"&amp;"INTRA"&amp;"*",A519:A546,0),0),SEARCH("INTRA",HLOOKUP("*",A519:A546,MATCH("*"&amp;"INTRA"&amp;"*",A519:A546,0),0),1),30),1)+1,20),1)+1,20))),""))),"")</f>
        <v/>
      </c>
    </row>
    <row r="520" spans="1:5" x14ac:dyDescent="0.25">
      <c r="A520" t="s">
        <v>1140</v>
      </c>
      <c r="D520" t="str">
        <f t="shared" si="16"/>
        <v/>
      </c>
      <c r="E520" t="str">
        <f t="shared" si="17"/>
        <v/>
      </c>
    </row>
    <row r="521" spans="1:5" x14ac:dyDescent="0.25">
      <c r="A521" t="s">
        <v>1141</v>
      </c>
      <c r="D521" t="str">
        <f t="shared" si="16"/>
        <v/>
      </c>
      <c r="E521" t="str">
        <f t="shared" si="17"/>
        <v/>
      </c>
    </row>
    <row r="522" spans="1:5" x14ac:dyDescent="0.25">
      <c r="A522" t="s">
        <v>1142</v>
      </c>
      <c r="D522" t="str">
        <f t="shared" si="16"/>
        <v/>
      </c>
      <c r="E522" t="str">
        <f t="shared" si="17"/>
        <v/>
      </c>
    </row>
    <row r="523" spans="1:5" x14ac:dyDescent="0.25">
      <c r="A523" t="s">
        <v>1143</v>
      </c>
      <c r="D523" t="str">
        <f t="shared" si="16"/>
        <v/>
      </c>
      <c r="E523" t="str">
        <f t="shared" si="17"/>
        <v/>
      </c>
    </row>
    <row r="524" spans="1:5" x14ac:dyDescent="0.25">
      <c r="A524" t="s">
        <v>1144</v>
      </c>
      <c r="D524" t="str">
        <f t="shared" si="16"/>
        <v/>
      </c>
      <c r="E524" t="str">
        <f t="shared" si="17"/>
        <v/>
      </c>
    </row>
    <row r="525" spans="1:5" x14ac:dyDescent="0.25">
      <c r="A525" t="s">
        <v>1145</v>
      </c>
      <c r="D525" t="str">
        <f t="shared" si="16"/>
        <v/>
      </c>
      <c r="E525" t="str">
        <f t="shared" si="17"/>
        <v/>
      </c>
    </row>
    <row r="526" spans="1:5" x14ac:dyDescent="0.25">
      <c r="A526" t="s">
        <v>304</v>
      </c>
      <c r="D526" t="str">
        <f t="shared" si="16"/>
        <v/>
      </c>
      <c r="E526" t="str">
        <f t="shared" si="17"/>
        <v/>
      </c>
    </row>
    <row r="527" spans="1:5" x14ac:dyDescent="0.25">
      <c r="A527" t="s">
        <v>1146</v>
      </c>
      <c r="D527" t="str">
        <f t="shared" si="16"/>
        <v/>
      </c>
      <c r="E527" t="str">
        <f t="shared" si="17"/>
        <v/>
      </c>
    </row>
    <row r="528" spans="1:5" x14ac:dyDescent="0.25">
      <c r="A528" t="s">
        <v>1147</v>
      </c>
      <c r="D528" t="str">
        <f t="shared" si="16"/>
        <v/>
      </c>
      <c r="E528" t="str">
        <f t="shared" si="17"/>
        <v/>
      </c>
    </row>
    <row r="529" spans="1:5" x14ac:dyDescent="0.25">
      <c r="A529" t="s">
        <v>1148</v>
      </c>
      <c r="D529" t="str">
        <f t="shared" si="16"/>
        <v/>
      </c>
      <c r="E529" t="str">
        <f t="shared" si="17"/>
        <v/>
      </c>
    </row>
    <row r="530" spans="1:5" x14ac:dyDescent="0.25">
      <c r="A530" t="s">
        <v>1149</v>
      </c>
      <c r="D530" t="str">
        <f t="shared" si="16"/>
        <v/>
      </c>
      <c r="E530" t="str">
        <f t="shared" si="17"/>
        <v/>
      </c>
    </row>
    <row r="531" spans="1:5" x14ac:dyDescent="0.25">
      <c r="A531" t="s">
        <v>305</v>
      </c>
      <c r="D531" t="str">
        <f t="shared" si="16"/>
        <v/>
      </c>
      <c r="E531" t="str">
        <f t="shared" si="17"/>
        <v/>
      </c>
    </row>
    <row r="532" spans="1:5" x14ac:dyDescent="0.25">
      <c r="A532" t="s">
        <v>210</v>
      </c>
      <c r="D532" t="str">
        <f t="shared" si="16"/>
        <v/>
      </c>
      <c r="E532" t="str">
        <f t="shared" si="17"/>
        <v/>
      </c>
    </row>
    <row r="533" spans="1:5" x14ac:dyDescent="0.25">
      <c r="A533" t="s">
        <v>1150</v>
      </c>
      <c r="D533" t="str">
        <f t="shared" si="16"/>
        <v/>
      </c>
      <c r="E533" t="str">
        <f t="shared" si="17"/>
        <v/>
      </c>
    </row>
    <row r="534" spans="1:5" x14ac:dyDescent="0.25">
      <c r="A534" t="s">
        <v>1151</v>
      </c>
      <c r="D534" t="str">
        <f t="shared" si="16"/>
        <v>BRUNO REZENDE ANDRADE</v>
      </c>
      <c r="E534">
        <f t="shared" si="17"/>
        <v>232.26</v>
      </c>
    </row>
    <row r="535" spans="1:5" x14ac:dyDescent="0.25">
      <c r="A535" t="s">
        <v>1152</v>
      </c>
      <c r="D535" t="str">
        <f t="shared" si="16"/>
        <v/>
      </c>
      <c r="E535" t="str">
        <f t="shared" si="17"/>
        <v/>
      </c>
    </row>
    <row r="536" spans="1:5" x14ac:dyDescent="0.25">
      <c r="A536" t="s">
        <v>1069</v>
      </c>
      <c r="D536" t="str">
        <f t="shared" si="16"/>
        <v/>
      </c>
      <c r="E536" t="str">
        <f t="shared" si="17"/>
        <v/>
      </c>
    </row>
    <row r="537" spans="1:5" x14ac:dyDescent="0.25">
      <c r="A537" t="s">
        <v>202</v>
      </c>
      <c r="D537" t="str">
        <f t="shared" si="16"/>
        <v/>
      </c>
      <c r="E537" t="str">
        <f t="shared" si="17"/>
        <v/>
      </c>
    </row>
    <row r="538" spans="1:5" x14ac:dyDescent="0.25">
      <c r="A538" t="s">
        <v>862</v>
      </c>
      <c r="D538" t="str">
        <f t="shared" si="16"/>
        <v/>
      </c>
      <c r="E538" t="str">
        <f t="shared" si="17"/>
        <v/>
      </c>
    </row>
    <row r="539" spans="1:5" x14ac:dyDescent="0.25">
      <c r="A539" t="s">
        <v>1153</v>
      </c>
      <c r="D539" t="str">
        <f t="shared" si="16"/>
        <v/>
      </c>
      <c r="E539" t="str">
        <f t="shared" si="17"/>
        <v/>
      </c>
    </row>
    <row r="540" spans="1:5" x14ac:dyDescent="0.25">
      <c r="A540" t="s">
        <v>1154</v>
      </c>
      <c r="D540" t="str">
        <f t="shared" si="16"/>
        <v/>
      </c>
      <c r="E540" t="str">
        <f t="shared" si="17"/>
        <v/>
      </c>
    </row>
    <row r="541" spans="1:5" x14ac:dyDescent="0.25">
      <c r="A541" t="s">
        <v>1155</v>
      </c>
      <c r="D541" t="str">
        <f t="shared" si="16"/>
        <v/>
      </c>
      <c r="E541" t="str">
        <f t="shared" si="17"/>
        <v/>
      </c>
    </row>
    <row r="542" spans="1:5" x14ac:dyDescent="0.25">
      <c r="A542" t="s">
        <v>1156</v>
      </c>
      <c r="D542" t="str">
        <f t="shared" si="16"/>
        <v/>
      </c>
      <c r="E542" t="str">
        <f t="shared" si="17"/>
        <v/>
      </c>
    </row>
    <row r="543" spans="1:5" x14ac:dyDescent="0.25">
      <c r="A543" t="s">
        <v>1157</v>
      </c>
      <c r="D543" t="str">
        <f t="shared" si="16"/>
        <v/>
      </c>
      <c r="E543" t="str">
        <f t="shared" si="17"/>
        <v/>
      </c>
    </row>
    <row r="544" spans="1:5" x14ac:dyDescent="0.25">
      <c r="A544" t="s">
        <v>306</v>
      </c>
      <c r="D544" t="str">
        <f t="shared" si="16"/>
        <v/>
      </c>
      <c r="E544" t="str">
        <f t="shared" si="17"/>
        <v/>
      </c>
    </row>
    <row r="545" spans="1:5" x14ac:dyDescent="0.25">
      <c r="A545" t="s">
        <v>307</v>
      </c>
      <c r="D545" t="str">
        <f t="shared" si="16"/>
        <v/>
      </c>
      <c r="E545" t="str">
        <f t="shared" si="17"/>
        <v/>
      </c>
    </row>
    <row r="546" spans="1:5" x14ac:dyDescent="0.25">
      <c r="A546" t="s">
        <v>308</v>
      </c>
      <c r="D546" t="str">
        <f t="shared" si="16"/>
        <v/>
      </c>
      <c r="E546" t="str">
        <f t="shared" si="17"/>
        <v/>
      </c>
    </row>
    <row r="547" spans="1:5" x14ac:dyDescent="0.25">
      <c r="A547" t="s">
        <v>309</v>
      </c>
      <c r="D547" t="str">
        <f t="shared" si="16"/>
        <v/>
      </c>
      <c r="E547" t="str">
        <f t="shared" si="17"/>
        <v/>
      </c>
    </row>
    <row r="548" spans="1:5" x14ac:dyDescent="0.25">
      <c r="A548" t="s">
        <v>310</v>
      </c>
      <c r="D548" t="str">
        <f t="shared" si="16"/>
        <v/>
      </c>
      <c r="E548" t="str">
        <f t="shared" si="17"/>
        <v/>
      </c>
    </row>
    <row r="549" spans="1:5" x14ac:dyDescent="0.25">
      <c r="A549" t="s">
        <v>1158</v>
      </c>
      <c r="D549" t="str">
        <f t="shared" si="16"/>
        <v/>
      </c>
      <c r="E549" t="str">
        <f t="shared" si="17"/>
        <v/>
      </c>
    </row>
    <row r="550" spans="1:5" x14ac:dyDescent="0.25">
      <c r="A550" t="s">
        <v>998</v>
      </c>
      <c r="D550" t="str">
        <f t="shared" si="16"/>
        <v/>
      </c>
      <c r="E550" t="str">
        <f t="shared" si="17"/>
        <v/>
      </c>
    </row>
    <row r="551" spans="1:5" x14ac:dyDescent="0.25">
      <c r="A551" t="s">
        <v>981</v>
      </c>
      <c r="D551" t="str">
        <f t="shared" si="16"/>
        <v/>
      </c>
      <c r="E551" t="str">
        <f t="shared" si="17"/>
        <v/>
      </c>
    </row>
    <row r="552" spans="1:5" x14ac:dyDescent="0.25">
      <c r="A552" t="s">
        <v>1159</v>
      </c>
      <c r="D552" t="str">
        <f t="shared" si="16"/>
        <v/>
      </c>
      <c r="E552" t="str">
        <f t="shared" si="17"/>
        <v/>
      </c>
    </row>
    <row r="553" spans="1:5" x14ac:dyDescent="0.25">
      <c r="A553" t="s">
        <v>311</v>
      </c>
      <c r="D553" t="str">
        <f t="shared" si="16"/>
        <v/>
      </c>
      <c r="E553" t="str">
        <f t="shared" si="17"/>
        <v/>
      </c>
    </row>
    <row r="554" spans="1:5" x14ac:dyDescent="0.25">
      <c r="A554" t="s">
        <v>223</v>
      </c>
      <c r="D554" t="str">
        <f t="shared" si="16"/>
        <v/>
      </c>
      <c r="E554" t="str">
        <f t="shared" si="17"/>
        <v/>
      </c>
    </row>
    <row r="555" spans="1:5" x14ac:dyDescent="0.25">
      <c r="A555" t="s">
        <v>1160</v>
      </c>
      <c r="D555" t="str">
        <f t="shared" si="16"/>
        <v/>
      </c>
      <c r="E555" t="str">
        <f t="shared" si="17"/>
        <v/>
      </c>
    </row>
    <row r="556" spans="1:5" x14ac:dyDescent="0.25">
      <c r="A556" t="s">
        <v>1161</v>
      </c>
      <c r="D556" t="str">
        <f t="shared" si="16"/>
        <v>CAMILO LELLYS CROSARA FERRAZ</v>
      </c>
      <c r="E556">
        <f t="shared" si="17"/>
        <v>0.12</v>
      </c>
    </row>
    <row r="557" spans="1:5" x14ac:dyDescent="0.25">
      <c r="A557" t="s">
        <v>1162</v>
      </c>
      <c r="D557" t="str">
        <f t="shared" si="16"/>
        <v/>
      </c>
      <c r="E557" t="str">
        <f t="shared" si="17"/>
        <v/>
      </c>
    </row>
    <row r="558" spans="1:5" x14ac:dyDescent="0.25">
      <c r="A558" t="s">
        <v>1163</v>
      </c>
      <c r="D558" t="str">
        <f t="shared" si="16"/>
        <v/>
      </c>
      <c r="E558" t="str">
        <f t="shared" si="17"/>
        <v/>
      </c>
    </row>
    <row r="559" spans="1:5" x14ac:dyDescent="0.25">
      <c r="A559" t="s">
        <v>202</v>
      </c>
      <c r="D559" t="str">
        <f t="shared" si="16"/>
        <v/>
      </c>
      <c r="E559" t="str">
        <f t="shared" si="17"/>
        <v/>
      </c>
    </row>
    <row r="560" spans="1:5" x14ac:dyDescent="0.25">
      <c r="A560" t="s">
        <v>862</v>
      </c>
      <c r="D560" t="str">
        <f t="shared" si="16"/>
        <v/>
      </c>
      <c r="E560" t="str">
        <f t="shared" si="17"/>
        <v/>
      </c>
    </row>
    <row r="561" spans="1:5" x14ac:dyDescent="0.25">
      <c r="A561" t="s">
        <v>1164</v>
      </c>
      <c r="D561" t="str">
        <f t="shared" si="16"/>
        <v/>
      </c>
      <c r="E561" t="str">
        <f t="shared" si="17"/>
        <v/>
      </c>
    </row>
    <row r="562" spans="1:5" x14ac:dyDescent="0.25">
      <c r="A562" t="s">
        <v>1165</v>
      </c>
      <c r="D562" t="str">
        <f t="shared" si="16"/>
        <v/>
      </c>
      <c r="E562" t="str">
        <f t="shared" si="17"/>
        <v/>
      </c>
    </row>
    <row r="563" spans="1:5" x14ac:dyDescent="0.25">
      <c r="A563" t="s">
        <v>1166</v>
      </c>
      <c r="D563" t="str">
        <f t="shared" si="16"/>
        <v/>
      </c>
      <c r="E563" t="str">
        <f t="shared" si="17"/>
        <v/>
      </c>
    </row>
    <row r="564" spans="1:5" x14ac:dyDescent="0.25">
      <c r="A564" t="s">
        <v>1167</v>
      </c>
      <c r="D564" t="str">
        <f t="shared" si="16"/>
        <v/>
      </c>
      <c r="E564" t="str">
        <f t="shared" si="17"/>
        <v/>
      </c>
    </row>
    <row r="565" spans="1:5" x14ac:dyDescent="0.25">
      <c r="A565" t="s">
        <v>1168</v>
      </c>
      <c r="D565" t="str">
        <f t="shared" si="16"/>
        <v/>
      </c>
      <c r="E565" t="str">
        <f t="shared" si="17"/>
        <v/>
      </c>
    </row>
    <row r="566" spans="1:5" x14ac:dyDescent="0.25">
      <c r="A566" t="s">
        <v>1169</v>
      </c>
      <c r="D566" t="str">
        <f t="shared" si="16"/>
        <v/>
      </c>
      <c r="E566" t="str">
        <f t="shared" si="17"/>
        <v/>
      </c>
    </row>
    <row r="567" spans="1:5" x14ac:dyDescent="0.25">
      <c r="A567" t="s">
        <v>1170</v>
      </c>
      <c r="D567" t="str">
        <f t="shared" si="16"/>
        <v/>
      </c>
      <c r="E567" t="str">
        <f t="shared" si="17"/>
        <v/>
      </c>
    </row>
    <row r="568" spans="1:5" x14ac:dyDescent="0.25">
      <c r="A568" t="s">
        <v>307</v>
      </c>
      <c r="D568" t="str">
        <f t="shared" si="16"/>
        <v/>
      </c>
      <c r="E568" t="str">
        <f t="shared" si="17"/>
        <v/>
      </c>
    </row>
    <row r="569" spans="1:5" x14ac:dyDescent="0.25">
      <c r="A569" t="s">
        <v>312</v>
      </c>
      <c r="D569" t="str">
        <f t="shared" si="16"/>
        <v/>
      </c>
      <c r="E569" t="str">
        <f t="shared" si="17"/>
        <v/>
      </c>
    </row>
    <row r="570" spans="1:5" x14ac:dyDescent="0.25">
      <c r="A570" t="s">
        <v>1171</v>
      </c>
      <c r="D570" t="str">
        <f t="shared" si="16"/>
        <v/>
      </c>
      <c r="E570" t="str">
        <f t="shared" si="17"/>
        <v/>
      </c>
    </row>
    <row r="571" spans="1:5" x14ac:dyDescent="0.25">
      <c r="A571" t="s">
        <v>1172</v>
      </c>
      <c r="D571" t="str">
        <f t="shared" si="16"/>
        <v/>
      </c>
      <c r="E571" t="str">
        <f t="shared" si="17"/>
        <v/>
      </c>
    </row>
    <row r="572" spans="1:5" x14ac:dyDescent="0.25">
      <c r="A572" t="s">
        <v>1173</v>
      </c>
      <c r="D572" t="str">
        <f t="shared" si="16"/>
        <v/>
      </c>
      <c r="E572" t="str">
        <f t="shared" si="17"/>
        <v/>
      </c>
    </row>
    <row r="573" spans="1:5" x14ac:dyDescent="0.25">
      <c r="A573" t="s">
        <v>1174</v>
      </c>
      <c r="D573" t="str">
        <f t="shared" si="16"/>
        <v/>
      </c>
      <c r="E573" t="str">
        <f t="shared" si="17"/>
        <v/>
      </c>
    </row>
    <row r="574" spans="1:5" x14ac:dyDescent="0.25">
      <c r="A574" t="s">
        <v>1175</v>
      </c>
      <c r="D574" t="str">
        <f t="shared" si="16"/>
        <v/>
      </c>
      <c r="E574" t="str">
        <f t="shared" si="17"/>
        <v/>
      </c>
    </row>
    <row r="575" spans="1:5" x14ac:dyDescent="0.25">
      <c r="A575" t="s">
        <v>1176</v>
      </c>
      <c r="D575" t="str">
        <f t="shared" si="16"/>
        <v/>
      </c>
      <c r="E575" t="str">
        <f t="shared" si="17"/>
        <v/>
      </c>
    </row>
    <row r="576" spans="1:5" x14ac:dyDescent="0.25">
      <c r="A576" t="s">
        <v>313</v>
      </c>
      <c r="D576" t="str">
        <f t="shared" si="16"/>
        <v/>
      </c>
      <c r="E576" t="str">
        <f t="shared" si="17"/>
        <v/>
      </c>
    </row>
    <row r="577" spans="1:5" x14ac:dyDescent="0.25">
      <c r="A577" t="s">
        <v>1177</v>
      </c>
      <c r="D577" t="str">
        <f t="shared" si="16"/>
        <v/>
      </c>
      <c r="E577" t="str">
        <f t="shared" si="17"/>
        <v/>
      </c>
    </row>
    <row r="578" spans="1:5" x14ac:dyDescent="0.25">
      <c r="A578" t="s">
        <v>1147</v>
      </c>
      <c r="D578" t="str">
        <f t="shared" si="16"/>
        <v/>
      </c>
      <c r="E578" t="str">
        <f t="shared" si="17"/>
        <v/>
      </c>
    </row>
    <row r="579" spans="1:5" x14ac:dyDescent="0.25">
      <c r="A579" t="s">
        <v>1148</v>
      </c>
      <c r="D579" t="str">
        <f t="shared" si="16"/>
        <v/>
      </c>
      <c r="E579" t="str">
        <f t="shared" si="17"/>
        <v/>
      </c>
    </row>
    <row r="580" spans="1:5" x14ac:dyDescent="0.25">
      <c r="A580" t="s">
        <v>1178</v>
      </c>
      <c r="D580" t="str">
        <f t="shared" si="16"/>
        <v/>
      </c>
      <c r="E580" t="str">
        <f t="shared" si="17"/>
        <v/>
      </c>
    </row>
    <row r="581" spans="1:5" x14ac:dyDescent="0.25">
      <c r="A581" t="s">
        <v>314</v>
      </c>
      <c r="D581" t="str">
        <f t="shared" si="16"/>
        <v/>
      </c>
      <c r="E581" t="str">
        <f t="shared" si="17"/>
        <v/>
      </c>
    </row>
    <row r="582" spans="1:5" x14ac:dyDescent="0.25">
      <c r="A582" t="s">
        <v>210</v>
      </c>
      <c r="D582" t="str">
        <f t="shared" si="16"/>
        <v/>
      </c>
      <c r="E582" t="str">
        <f t="shared" si="17"/>
        <v/>
      </c>
    </row>
    <row r="583" spans="1:5" x14ac:dyDescent="0.25">
      <c r="A583" t="s">
        <v>1179</v>
      </c>
      <c r="D583" t="str">
        <f t="shared" ref="D583:D646" si="18">IFERROR(IF(COUNTIF(A583,"*"&amp;"NOME:"&amp;"*")&gt;0,TRIM(_xlfn.TEXTBEFORE(_xlfn.TEXTAFTER(A583,"NOME: ")," FUNCAO")),""),"")</f>
        <v/>
      </c>
      <c r="E583" t="str">
        <f t="shared" ref="E583:E646" si="19">IFERROR(VALUE(TRIM(IF(D583&lt;&gt;"",MID(MID(MID(MID(HLOOKUP("*",A583:A610,MATCH("*"&amp;"INTRA"&amp;"*",A583:A610,0),0),SEARCH("INTRA",HLOOKUP("*",A583:A610,MATCH("*"&amp;"INTRA"&amp;"*",A583:A610,0),0),1),30),SEARCH(" ",MID(HLOOKUP("*",A583:A610,MATCH("*"&amp;"INTRA"&amp;"*",A583:A610,0),0),SEARCH("INTRA",HLOOKUP("*",A583:A610,MATCH("*"&amp;"INTRA"&amp;"*",A583:A610,0),0),1),30),1)+1,20),SEARCH(" ",MID(MID(HLOOKUP("*",A583:A610,MATCH("*"&amp;"INTRA"&amp;"*",A583:A610,0),0),SEARCH("INTRA",HLOOKUP("*",A583:A610,MATCH("*"&amp;"INTRA"&amp;"*",A583:A610,0),0),1),30),SEARCH(" ",MID(HLOOKUP("*",A583:A610,MATCH("*"&amp;"INTRA"&amp;"*",A583:A610,0),0),SEARCH("INTRA",HLOOKUP("*",A583:A610,MATCH("*"&amp;"INTRA"&amp;"*",A583:A610,0),0),1),30),1)+1,20),1)+1,20),1,SEARCH(" ",MID(MID(MID(HLOOKUP("*",A583:A610,MATCH("*"&amp;"INTRA"&amp;"*",A583:A610,0),0),SEARCH("INTRA",HLOOKUP("*",A583:A610,MATCH("*"&amp;"INTRA"&amp;"*",A583:A610,0),0),1),30),SEARCH(" ",MID(HLOOKUP("*",A583:A610,MATCH("*"&amp;"INTRA"&amp;"*",A583:A610,0),0),SEARCH("INTRA",HLOOKUP("*",A583:A610,MATCH("*"&amp;"INTRA"&amp;"*",A583:A610,0),0),1),30),1)+1,20),SEARCH(" ",MID(MID(HLOOKUP("*",A583:A610,MATCH("*"&amp;"INTRA"&amp;"*",A583:A610,0),0),SEARCH("INTRA",HLOOKUP("*",A583:A610,MATCH("*"&amp;"INTRA"&amp;"*",A583:A610,0),0),1),30),SEARCH(" ",MID(HLOOKUP("*",A583:A610,MATCH("*"&amp;"INTRA"&amp;"*",A583:A610,0),0),SEARCH("INTRA",HLOOKUP("*",A583:A610,MATCH("*"&amp;"INTRA"&amp;"*",A583:A610,0),0),1),30),1)+1,20),1)+1,20))),""))),"")</f>
        <v/>
      </c>
    </row>
    <row r="584" spans="1:5" x14ac:dyDescent="0.25">
      <c r="A584" t="s">
        <v>1180</v>
      </c>
      <c r="D584" t="str">
        <f t="shared" si="18"/>
        <v>CARLOS ALBERTO GOMES GE OLIVEI</v>
      </c>
      <c r="E584">
        <f t="shared" si="19"/>
        <v>254.38</v>
      </c>
    </row>
    <row r="585" spans="1:5" x14ac:dyDescent="0.25">
      <c r="A585" t="s">
        <v>1181</v>
      </c>
      <c r="D585" t="str">
        <f t="shared" si="18"/>
        <v/>
      </c>
      <c r="E585" t="str">
        <f t="shared" si="19"/>
        <v/>
      </c>
    </row>
    <row r="586" spans="1:5" x14ac:dyDescent="0.25">
      <c r="A586" t="s">
        <v>1069</v>
      </c>
      <c r="D586" t="str">
        <f t="shared" si="18"/>
        <v/>
      </c>
      <c r="E586" t="str">
        <f t="shared" si="19"/>
        <v/>
      </c>
    </row>
    <row r="587" spans="1:5" x14ac:dyDescent="0.25">
      <c r="A587" t="s">
        <v>202</v>
      </c>
      <c r="D587" t="str">
        <f t="shared" si="18"/>
        <v/>
      </c>
      <c r="E587" t="str">
        <f t="shared" si="19"/>
        <v/>
      </c>
    </row>
    <row r="588" spans="1:5" x14ac:dyDescent="0.25">
      <c r="A588" t="s">
        <v>862</v>
      </c>
      <c r="D588" t="str">
        <f t="shared" si="18"/>
        <v/>
      </c>
      <c r="E588" t="str">
        <f t="shared" si="19"/>
        <v/>
      </c>
    </row>
    <row r="589" spans="1:5" x14ac:dyDescent="0.25">
      <c r="A589" t="s">
        <v>1182</v>
      </c>
      <c r="D589" t="str">
        <f t="shared" si="18"/>
        <v/>
      </c>
      <c r="E589" t="str">
        <f t="shared" si="19"/>
        <v/>
      </c>
    </row>
    <row r="590" spans="1:5" x14ac:dyDescent="0.25">
      <c r="A590" t="s">
        <v>1154</v>
      </c>
      <c r="D590" t="str">
        <f t="shared" si="18"/>
        <v/>
      </c>
      <c r="E590" t="str">
        <f t="shared" si="19"/>
        <v/>
      </c>
    </row>
    <row r="591" spans="1:5" x14ac:dyDescent="0.25">
      <c r="A591" t="s">
        <v>1183</v>
      </c>
      <c r="D591" t="str">
        <f t="shared" si="18"/>
        <v/>
      </c>
      <c r="E591" t="str">
        <f t="shared" si="19"/>
        <v/>
      </c>
    </row>
    <row r="592" spans="1:5" x14ac:dyDescent="0.25">
      <c r="A592" t="s">
        <v>315</v>
      </c>
      <c r="D592" t="str">
        <f t="shared" si="18"/>
        <v/>
      </c>
      <c r="E592" t="str">
        <f t="shared" si="19"/>
        <v/>
      </c>
    </row>
    <row r="593" spans="1:5" x14ac:dyDescent="0.25">
      <c r="A593" t="s">
        <v>316</v>
      </c>
      <c r="D593" t="str">
        <f t="shared" si="18"/>
        <v/>
      </c>
      <c r="E593" t="str">
        <f t="shared" si="19"/>
        <v/>
      </c>
    </row>
    <row r="594" spans="1:5" x14ac:dyDescent="0.25">
      <c r="A594" t="s">
        <v>317</v>
      </c>
      <c r="D594" t="str">
        <f t="shared" si="18"/>
        <v/>
      </c>
      <c r="E594" t="str">
        <f t="shared" si="19"/>
        <v/>
      </c>
    </row>
    <row r="595" spans="1:5" x14ac:dyDescent="0.25">
      <c r="A595" t="s">
        <v>307</v>
      </c>
      <c r="D595" t="str">
        <f t="shared" si="18"/>
        <v/>
      </c>
      <c r="E595" t="str">
        <f t="shared" si="19"/>
        <v/>
      </c>
    </row>
    <row r="596" spans="1:5" x14ac:dyDescent="0.25">
      <c r="A596" t="s">
        <v>661</v>
      </c>
      <c r="D596" t="str">
        <f t="shared" si="18"/>
        <v/>
      </c>
      <c r="E596" t="str">
        <f t="shared" si="19"/>
        <v/>
      </c>
    </row>
    <row r="597" spans="1:5" x14ac:dyDescent="0.25">
      <c r="A597" t="s">
        <v>309</v>
      </c>
      <c r="D597" t="str">
        <f t="shared" si="18"/>
        <v/>
      </c>
      <c r="E597" t="str">
        <f t="shared" si="19"/>
        <v/>
      </c>
    </row>
    <row r="598" spans="1:5" x14ac:dyDescent="0.25">
      <c r="A598" t="s">
        <v>219</v>
      </c>
      <c r="D598" t="str">
        <f t="shared" si="18"/>
        <v/>
      </c>
      <c r="E598" t="str">
        <f t="shared" si="19"/>
        <v/>
      </c>
    </row>
    <row r="599" spans="1:5" x14ac:dyDescent="0.25">
      <c r="A599" t="s">
        <v>1184</v>
      </c>
      <c r="D599" t="str">
        <f t="shared" si="18"/>
        <v/>
      </c>
      <c r="E599" t="str">
        <f t="shared" si="19"/>
        <v/>
      </c>
    </row>
    <row r="600" spans="1:5" x14ac:dyDescent="0.25">
      <c r="A600" t="s">
        <v>998</v>
      </c>
      <c r="D600" t="str">
        <f t="shared" si="18"/>
        <v/>
      </c>
      <c r="E600" t="str">
        <f t="shared" si="19"/>
        <v/>
      </c>
    </row>
    <row r="601" spans="1:5" x14ac:dyDescent="0.25">
      <c r="A601" t="s">
        <v>981</v>
      </c>
      <c r="D601" t="str">
        <f t="shared" si="18"/>
        <v/>
      </c>
      <c r="E601" t="str">
        <f t="shared" si="19"/>
        <v/>
      </c>
    </row>
    <row r="602" spans="1:5" x14ac:dyDescent="0.25">
      <c r="A602" t="s">
        <v>1012</v>
      </c>
      <c r="D602" t="str">
        <f t="shared" si="18"/>
        <v/>
      </c>
      <c r="E602" t="str">
        <f t="shared" si="19"/>
        <v/>
      </c>
    </row>
    <row r="603" spans="1:5" x14ac:dyDescent="0.25">
      <c r="A603" t="s">
        <v>313</v>
      </c>
      <c r="D603" t="str">
        <f t="shared" si="18"/>
        <v/>
      </c>
      <c r="E603" t="str">
        <f t="shared" si="19"/>
        <v/>
      </c>
    </row>
    <row r="604" spans="1:5" x14ac:dyDescent="0.25">
      <c r="A604" t="s">
        <v>223</v>
      </c>
      <c r="D604" t="str">
        <f t="shared" si="18"/>
        <v/>
      </c>
      <c r="E604" t="str">
        <f t="shared" si="19"/>
        <v/>
      </c>
    </row>
    <row r="605" spans="1:5" x14ac:dyDescent="0.25">
      <c r="A605" t="s">
        <v>1185</v>
      </c>
      <c r="D605" t="str">
        <f t="shared" si="18"/>
        <v/>
      </c>
      <c r="E605" t="str">
        <f t="shared" si="19"/>
        <v/>
      </c>
    </row>
    <row r="606" spans="1:5" x14ac:dyDescent="0.25">
      <c r="A606" t="s">
        <v>1186</v>
      </c>
      <c r="D606" t="str">
        <f t="shared" si="18"/>
        <v>CARLOS ARTUR DA SILVA</v>
      </c>
      <c r="E606">
        <f t="shared" si="19"/>
        <v>194.71</v>
      </c>
    </row>
    <row r="607" spans="1:5" x14ac:dyDescent="0.25">
      <c r="A607" t="s">
        <v>1187</v>
      </c>
      <c r="D607" t="str">
        <f t="shared" si="18"/>
        <v/>
      </c>
      <c r="E607" t="str">
        <f t="shared" si="19"/>
        <v/>
      </c>
    </row>
    <row r="608" spans="1:5" x14ac:dyDescent="0.25">
      <c r="A608" t="s">
        <v>1163</v>
      </c>
      <c r="D608" t="str">
        <f t="shared" si="18"/>
        <v/>
      </c>
      <c r="E608" t="str">
        <f t="shared" si="19"/>
        <v/>
      </c>
    </row>
    <row r="609" spans="1:5" x14ac:dyDescent="0.25">
      <c r="A609" t="s">
        <v>202</v>
      </c>
      <c r="D609" t="str">
        <f t="shared" si="18"/>
        <v/>
      </c>
      <c r="E609" t="str">
        <f t="shared" si="19"/>
        <v/>
      </c>
    </row>
    <row r="610" spans="1:5" x14ac:dyDescent="0.25">
      <c r="A610" t="s">
        <v>862</v>
      </c>
      <c r="D610" t="str">
        <f t="shared" si="18"/>
        <v/>
      </c>
      <c r="E610" t="str">
        <f t="shared" si="19"/>
        <v/>
      </c>
    </row>
    <row r="611" spans="1:5" x14ac:dyDescent="0.25">
      <c r="A611" t="s">
        <v>1188</v>
      </c>
      <c r="D611" t="str">
        <f t="shared" si="18"/>
        <v/>
      </c>
      <c r="E611" t="str">
        <f t="shared" si="19"/>
        <v/>
      </c>
    </row>
    <row r="612" spans="1:5" x14ac:dyDescent="0.25">
      <c r="A612" t="s">
        <v>1189</v>
      </c>
      <c r="D612" t="str">
        <f t="shared" si="18"/>
        <v/>
      </c>
      <c r="E612" t="str">
        <f t="shared" si="19"/>
        <v/>
      </c>
    </row>
    <row r="613" spans="1:5" x14ac:dyDescent="0.25">
      <c r="A613" t="s">
        <v>1190</v>
      </c>
      <c r="D613" t="str">
        <f t="shared" si="18"/>
        <v/>
      </c>
      <c r="E613" t="str">
        <f t="shared" si="19"/>
        <v/>
      </c>
    </row>
    <row r="614" spans="1:5" x14ac:dyDescent="0.25">
      <c r="A614" t="s">
        <v>1191</v>
      </c>
      <c r="D614" t="str">
        <f t="shared" si="18"/>
        <v/>
      </c>
      <c r="E614" t="str">
        <f t="shared" si="19"/>
        <v/>
      </c>
    </row>
    <row r="615" spans="1:5" x14ac:dyDescent="0.25">
      <c r="A615" t="s">
        <v>1192</v>
      </c>
      <c r="D615" t="str">
        <f t="shared" si="18"/>
        <v/>
      </c>
      <c r="E615" t="str">
        <f t="shared" si="19"/>
        <v/>
      </c>
    </row>
    <row r="616" spans="1:5" x14ac:dyDescent="0.25">
      <c r="A616" t="s">
        <v>1193</v>
      </c>
      <c r="D616" t="str">
        <f t="shared" si="18"/>
        <v/>
      </c>
      <c r="E616" t="str">
        <f t="shared" si="19"/>
        <v/>
      </c>
    </row>
    <row r="617" spans="1:5" x14ac:dyDescent="0.25">
      <c r="A617" t="s">
        <v>1194</v>
      </c>
      <c r="D617" t="str">
        <f t="shared" si="18"/>
        <v/>
      </c>
      <c r="E617" t="str">
        <f t="shared" si="19"/>
        <v/>
      </c>
    </row>
    <row r="618" spans="1:5" x14ac:dyDescent="0.25">
      <c r="A618" t="s">
        <v>1195</v>
      </c>
      <c r="D618" t="str">
        <f t="shared" si="18"/>
        <v/>
      </c>
      <c r="E618" t="str">
        <f t="shared" si="19"/>
        <v/>
      </c>
    </row>
    <row r="619" spans="1:5" x14ac:dyDescent="0.25">
      <c r="A619" t="s">
        <v>1196</v>
      </c>
      <c r="D619" t="str">
        <f t="shared" si="18"/>
        <v/>
      </c>
      <c r="E619" t="str">
        <f t="shared" si="19"/>
        <v/>
      </c>
    </row>
    <row r="620" spans="1:5" x14ac:dyDescent="0.25">
      <c r="A620" t="s">
        <v>1197</v>
      </c>
      <c r="D620" t="str">
        <f t="shared" si="18"/>
        <v/>
      </c>
      <c r="E620" t="str">
        <f t="shared" si="19"/>
        <v/>
      </c>
    </row>
    <row r="621" spans="1:5" x14ac:dyDescent="0.25">
      <c r="A621" t="s">
        <v>318</v>
      </c>
      <c r="D621" t="str">
        <f t="shared" si="18"/>
        <v/>
      </c>
      <c r="E621" t="str">
        <f t="shared" si="19"/>
        <v/>
      </c>
    </row>
    <row r="622" spans="1:5" x14ac:dyDescent="0.25">
      <c r="A622" t="s">
        <v>1198</v>
      </c>
      <c r="D622" t="str">
        <f t="shared" si="18"/>
        <v/>
      </c>
      <c r="E622" t="str">
        <f t="shared" si="19"/>
        <v/>
      </c>
    </row>
    <row r="623" spans="1:5" x14ac:dyDescent="0.25">
      <c r="A623" t="s">
        <v>1199</v>
      </c>
      <c r="D623" t="str">
        <f t="shared" si="18"/>
        <v/>
      </c>
      <c r="E623" t="str">
        <f t="shared" si="19"/>
        <v/>
      </c>
    </row>
    <row r="624" spans="1:5" x14ac:dyDescent="0.25">
      <c r="A624" t="s">
        <v>981</v>
      </c>
      <c r="D624" t="str">
        <f t="shared" si="18"/>
        <v/>
      </c>
      <c r="E624" t="str">
        <f t="shared" si="19"/>
        <v/>
      </c>
    </row>
    <row r="625" spans="1:5" x14ac:dyDescent="0.25">
      <c r="A625" t="s">
        <v>1034</v>
      </c>
      <c r="D625" t="str">
        <f t="shared" si="18"/>
        <v/>
      </c>
      <c r="E625" t="str">
        <f t="shared" si="19"/>
        <v/>
      </c>
    </row>
    <row r="626" spans="1:5" x14ac:dyDescent="0.25">
      <c r="A626" t="s">
        <v>328</v>
      </c>
      <c r="D626" t="str">
        <f t="shared" si="18"/>
        <v/>
      </c>
      <c r="E626" t="str">
        <f t="shared" si="19"/>
        <v/>
      </c>
    </row>
    <row r="627" spans="1:5" x14ac:dyDescent="0.25">
      <c r="A627" t="s">
        <v>1200</v>
      </c>
      <c r="D627" t="str">
        <f t="shared" si="18"/>
        <v/>
      </c>
      <c r="E627" t="str">
        <f t="shared" si="19"/>
        <v/>
      </c>
    </row>
    <row r="628" spans="1:5" x14ac:dyDescent="0.25">
      <c r="A628" t="s">
        <v>856</v>
      </c>
      <c r="D628" t="str">
        <f t="shared" si="18"/>
        <v/>
      </c>
      <c r="E628" t="str">
        <f t="shared" si="19"/>
        <v/>
      </c>
    </row>
    <row r="629" spans="1:5" x14ac:dyDescent="0.25">
      <c r="A629" t="s">
        <v>1201</v>
      </c>
      <c r="D629" t="str">
        <f t="shared" si="18"/>
        <v/>
      </c>
      <c r="E629" t="str">
        <f t="shared" si="19"/>
        <v/>
      </c>
    </row>
    <row r="630" spans="1:5" x14ac:dyDescent="0.25">
      <c r="A630" t="s">
        <v>878</v>
      </c>
      <c r="D630" t="str">
        <f t="shared" si="18"/>
        <v/>
      </c>
      <c r="E630" t="str">
        <f t="shared" si="19"/>
        <v/>
      </c>
    </row>
    <row r="631" spans="1:5" x14ac:dyDescent="0.25">
      <c r="A631" t="s">
        <v>319</v>
      </c>
      <c r="D631" t="str">
        <f t="shared" si="18"/>
        <v/>
      </c>
      <c r="E631" t="str">
        <f t="shared" si="19"/>
        <v/>
      </c>
    </row>
    <row r="632" spans="1:5" x14ac:dyDescent="0.25">
      <c r="A632" t="s">
        <v>210</v>
      </c>
      <c r="D632" t="str">
        <f t="shared" si="18"/>
        <v/>
      </c>
      <c r="E632" t="str">
        <f t="shared" si="19"/>
        <v/>
      </c>
    </row>
    <row r="633" spans="1:5" x14ac:dyDescent="0.25">
      <c r="A633" t="s">
        <v>1202</v>
      </c>
      <c r="D633" t="str">
        <f t="shared" si="18"/>
        <v/>
      </c>
      <c r="E633" t="str">
        <f t="shared" si="19"/>
        <v/>
      </c>
    </row>
    <row r="634" spans="1:5" x14ac:dyDescent="0.25">
      <c r="A634" t="s">
        <v>1203</v>
      </c>
      <c r="D634" t="str">
        <f t="shared" si="18"/>
        <v>CLAUDIO CORREIA DA SILVA</v>
      </c>
      <c r="E634">
        <f t="shared" si="19"/>
        <v>232.26</v>
      </c>
    </row>
    <row r="635" spans="1:5" x14ac:dyDescent="0.25">
      <c r="A635" t="s">
        <v>1204</v>
      </c>
      <c r="D635" t="str">
        <f t="shared" si="18"/>
        <v/>
      </c>
      <c r="E635" t="str">
        <f t="shared" si="19"/>
        <v/>
      </c>
    </row>
    <row r="636" spans="1:5" x14ac:dyDescent="0.25">
      <c r="A636" t="s">
        <v>1205</v>
      </c>
      <c r="D636" t="str">
        <f t="shared" si="18"/>
        <v/>
      </c>
      <c r="E636" t="str">
        <f t="shared" si="19"/>
        <v/>
      </c>
    </row>
    <row r="637" spans="1:5" x14ac:dyDescent="0.25">
      <c r="A637" t="s">
        <v>202</v>
      </c>
      <c r="D637" t="str">
        <f t="shared" si="18"/>
        <v/>
      </c>
      <c r="E637" t="str">
        <f t="shared" si="19"/>
        <v/>
      </c>
    </row>
    <row r="638" spans="1:5" x14ac:dyDescent="0.25">
      <c r="A638" t="s">
        <v>862</v>
      </c>
      <c r="D638" t="str">
        <f t="shared" si="18"/>
        <v/>
      </c>
      <c r="E638" t="str">
        <f t="shared" si="19"/>
        <v/>
      </c>
    </row>
    <row r="639" spans="1:5" x14ac:dyDescent="0.25">
      <c r="A639" t="s">
        <v>1206</v>
      </c>
      <c r="D639" t="str">
        <f t="shared" si="18"/>
        <v/>
      </c>
      <c r="E639" t="str">
        <f t="shared" si="19"/>
        <v/>
      </c>
    </row>
    <row r="640" spans="1:5" x14ac:dyDescent="0.25">
      <c r="A640" t="s">
        <v>1207</v>
      </c>
      <c r="D640" t="str">
        <f t="shared" si="18"/>
        <v/>
      </c>
      <c r="E640" t="str">
        <f t="shared" si="19"/>
        <v/>
      </c>
    </row>
    <row r="641" spans="1:5" x14ac:dyDescent="0.25">
      <c r="A641" t="s">
        <v>1208</v>
      </c>
      <c r="D641" t="str">
        <f t="shared" si="18"/>
        <v/>
      </c>
      <c r="E641" t="str">
        <f t="shared" si="19"/>
        <v/>
      </c>
    </row>
    <row r="642" spans="1:5" x14ac:dyDescent="0.25">
      <c r="A642" t="s">
        <v>1209</v>
      </c>
      <c r="D642" t="str">
        <f t="shared" si="18"/>
        <v/>
      </c>
      <c r="E642" t="str">
        <f t="shared" si="19"/>
        <v/>
      </c>
    </row>
    <row r="643" spans="1:5" x14ac:dyDescent="0.25">
      <c r="A643" t="s">
        <v>1210</v>
      </c>
      <c r="D643" t="str">
        <f t="shared" si="18"/>
        <v/>
      </c>
      <c r="E643" t="str">
        <f t="shared" si="19"/>
        <v/>
      </c>
    </row>
    <row r="644" spans="1:5" x14ac:dyDescent="0.25">
      <c r="A644" t="s">
        <v>1211</v>
      </c>
      <c r="D644" t="str">
        <f t="shared" si="18"/>
        <v/>
      </c>
      <c r="E644" t="str">
        <f t="shared" si="19"/>
        <v/>
      </c>
    </row>
    <row r="645" spans="1:5" x14ac:dyDescent="0.25">
      <c r="A645" t="s">
        <v>1212</v>
      </c>
      <c r="D645" t="str">
        <f t="shared" si="18"/>
        <v/>
      </c>
      <c r="E645" t="str">
        <f t="shared" si="19"/>
        <v/>
      </c>
    </row>
    <row r="646" spans="1:5" x14ac:dyDescent="0.25">
      <c r="A646" t="s">
        <v>203</v>
      </c>
      <c r="D646" t="str">
        <f t="shared" si="18"/>
        <v/>
      </c>
      <c r="E646" t="str">
        <f t="shared" si="19"/>
        <v/>
      </c>
    </row>
    <row r="647" spans="1:5" x14ac:dyDescent="0.25">
      <c r="A647" t="s">
        <v>320</v>
      </c>
      <c r="D647" t="str">
        <f t="shared" ref="D647:D710" si="20">IFERROR(IF(COUNTIF(A647,"*"&amp;"NOME:"&amp;"*")&gt;0,TRIM(_xlfn.TEXTBEFORE(_xlfn.TEXTAFTER(A647,"NOME: ")," FUNCAO")),""),"")</f>
        <v/>
      </c>
      <c r="E647" t="str">
        <f t="shared" ref="E647:E710" si="21">IFERROR(VALUE(TRIM(IF(D647&lt;&gt;"",MID(MID(MID(MID(HLOOKUP("*",A647:A674,MATCH("*"&amp;"INTRA"&amp;"*",A647:A674,0),0),SEARCH("INTRA",HLOOKUP("*",A647:A674,MATCH("*"&amp;"INTRA"&amp;"*",A647:A674,0),0),1),30),SEARCH(" ",MID(HLOOKUP("*",A647:A674,MATCH("*"&amp;"INTRA"&amp;"*",A647:A674,0),0),SEARCH("INTRA",HLOOKUP("*",A647:A674,MATCH("*"&amp;"INTRA"&amp;"*",A647:A674,0),0),1),30),1)+1,20),SEARCH(" ",MID(MID(HLOOKUP("*",A647:A674,MATCH("*"&amp;"INTRA"&amp;"*",A647:A674,0),0),SEARCH("INTRA",HLOOKUP("*",A647:A674,MATCH("*"&amp;"INTRA"&amp;"*",A647:A674,0),0),1),30),SEARCH(" ",MID(HLOOKUP("*",A647:A674,MATCH("*"&amp;"INTRA"&amp;"*",A647:A674,0),0),SEARCH("INTRA",HLOOKUP("*",A647:A674,MATCH("*"&amp;"INTRA"&amp;"*",A647:A674,0),0),1),30),1)+1,20),1)+1,20),1,SEARCH(" ",MID(MID(MID(HLOOKUP("*",A647:A674,MATCH("*"&amp;"INTRA"&amp;"*",A647:A674,0),0),SEARCH("INTRA",HLOOKUP("*",A647:A674,MATCH("*"&amp;"INTRA"&amp;"*",A647:A674,0),0),1),30),SEARCH(" ",MID(HLOOKUP("*",A647:A674,MATCH("*"&amp;"INTRA"&amp;"*",A647:A674,0),0),SEARCH("INTRA",HLOOKUP("*",A647:A674,MATCH("*"&amp;"INTRA"&amp;"*",A647:A674,0),0),1),30),1)+1,20),SEARCH(" ",MID(MID(HLOOKUP("*",A647:A674,MATCH("*"&amp;"INTRA"&amp;"*",A647:A674,0),0),SEARCH("INTRA",HLOOKUP("*",A647:A674,MATCH("*"&amp;"INTRA"&amp;"*",A647:A674,0),0),1),30),SEARCH(" ",MID(HLOOKUP("*",A647:A674,MATCH("*"&amp;"INTRA"&amp;"*",A647:A674,0),0),SEARCH("INTRA",HLOOKUP("*",A647:A674,MATCH("*"&amp;"INTRA"&amp;"*",A647:A674,0),0),1),30),1)+1,20),1)+1,20))),""))),"")</f>
        <v/>
      </c>
    </row>
    <row r="648" spans="1:5" x14ac:dyDescent="0.25">
      <c r="A648" t="s">
        <v>321</v>
      </c>
      <c r="D648" t="str">
        <f t="shared" si="20"/>
        <v/>
      </c>
      <c r="E648" t="str">
        <f t="shared" si="21"/>
        <v/>
      </c>
    </row>
    <row r="649" spans="1:5" x14ac:dyDescent="0.25">
      <c r="A649" t="s">
        <v>322</v>
      </c>
      <c r="D649" t="str">
        <f t="shared" si="20"/>
        <v/>
      </c>
      <c r="E649" t="str">
        <f t="shared" si="21"/>
        <v/>
      </c>
    </row>
    <row r="650" spans="1:5" x14ac:dyDescent="0.25">
      <c r="A650" t="s">
        <v>1213</v>
      </c>
      <c r="D650" t="str">
        <f t="shared" si="20"/>
        <v/>
      </c>
      <c r="E650" t="str">
        <f t="shared" si="21"/>
        <v/>
      </c>
    </row>
    <row r="651" spans="1:5" x14ac:dyDescent="0.25">
      <c r="A651" t="s">
        <v>1214</v>
      </c>
      <c r="D651" t="str">
        <f t="shared" si="20"/>
        <v/>
      </c>
      <c r="E651" t="str">
        <f t="shared" si="21"/>
        <v/>
      </c>
    </row>
    <row r="652" spans="1:5" x14ac:dyDescent="0.25">
      <c r="A652" t="s">
        <v>1215</v>
      </c>
      <c r="D652" t="str">
        <f t="shared" si="20"/>
        <v/>
      </c>
      <c r="E652" t="str">
        <f t="shared" si="21"/>
        <v/>
      </c>
    </row>
    <row r="653" spans="1:5" x14ac:dyDescent="0.25">
      <c r="A653" t="s">
        <v>948</v>
      </c>
      <c r="D653" t="str">
        <f t="shared" si="20"/>
        <v/>
      </c>
      <c r="E653" t="str">
        <f t="shared" si="21"/>
        <v/>
      </c>
    </row>
    <row r="654" spans="1:5" x14ac:dyDescent="0.25">
      <c r="A654" t="s">
        <v>1216</v>
      </c>
      <c r="D654" t="str">
        <f t="shared" si="20"/>
        <v/>
      </c>
      <c r="E654" t="str">
        <f t="shared" si="21"/>
        <v/>
      </c>
    </row>
    <row r="655" spans="1:5" x14ac:dyDescent="0.25">
      <c r="A655" t="s">
        <v>1217</v>
      </c>
      <c r="D655" t="str">
        <f t="shared" si="20"/>
        <v/>
      </c>
      <c r="E655" t="str">
        <f t="shared" si="21"/>
        <v/>
      </c>
    </row>
    <row r="656" spans="1:5" x14ac:dyDescent="0.25">
      <c r="A656" t="s">
        <v>323</v>
      </c>
      <c r="D656" t="str">
        <f t="shared" si="20"/>
        <v/>
      </c>
      <c r="E656" t="str">
        <f t="shared" si="21"/>
        <v/>
      </c>
    </row>
    <row r="657" spans="1:5" x14ac:dyDescent="0.25">
      <c r="A657" t="s">
        <v>210</v>
      </c>
      <c r="D657" t="str">
        <f t="shared" si="20"/>
        <v/>
      </c>
      <c r="E657" t="str">
        <f t="shared" si="21"/>
        <v/>
      </c>
    </row>
    <row r="658" spans="1:5" x14ac:dyDescent="0.25">
      <c r="A658" t="s">
        <v>1218</v>
      </c>
      <c r="D658" t="str">
        <f t="shared" si="20"/>
        <v/>
      </c>
      <c r="E658" t="str">
        <f t="shared" si="21"/>
        <v/>
      </c>
    </row>
    <row r="659" spans="1:5" x14ac:dyDescent="0.25">
      <c r="A659" t="s">
        <v>1219</v>
      </c>
      <c r="D659" t="str">
        <f t="shared" si="20"/>
        <v/>
      </c>
      <c r="E659" t="str">
        <f t="shared" si="21"/>
        <v/>
      </c>
    </row>
    <row r="660" spans="1:5" x14ac:dyDescent="0.25">
      <c r="A660" t="s">
        <v>856</v>
      </c>
      <c r="D660" t="str">
        <f t="shared" si="20"/>
        <v/>
      </c>
      <c r="E660" t="str">
        <f t="shared" si="21"/>
        <v/>
      </c>
    </row>
    <row r="661" spans="1:5" x14ac:dyDescent="0.25">
      <c r="A661" t="s">
        <v>1201</v>
      </c>
      <c r="D661" t="str">
        <f t="shared" si="20"/>
        <v/>
      </c>
      <c r="E661" t="str">
        <f t="shared" si="21"/>
        <v/>
      </c>
    </row>
    <row r="662" spans="1:5" x14ac:dyDescent="0.25">
      <c r="A662" t="s">
        <v>1220</v>
      </c>
      <c r="D662" t="str">
        <f t="shared" si="20"/>
        <v/>
      </c>
      <c r="E662" t="str">
        <f t="shared" si="21"/>
        <v/>
      </c>
    </row>
    <row r="663" spans="1:5" x14ac:dyDescent="0.25">
      <c r="A663" t="s">
        <v>324</v>
      </c>
      <c r="D663" t="str">
        <f t="shared" si="20"/>
        <v/>
      </c>
      <c r="E663" t="str">
        <f t="shared" si="21"/>
        <v/>
      </c>
    </row>
    <row r="664" spans="1:5" x14ac:dyDescent="0.25">
      <c r="A664" t="s">
        <v>2834</v>
      </c>
      <c r="D664" t="str">
        <f t="shared" si="20"/>
        <v>CLEITOM FERNANDES DE SOUZA</v>
      </c>
      <c r="E664">
        <f t="shared" si="21"/>
        <v>221.2</v>
      </c>
    </row>
    <row r="665" spans="1:5" x14ac:dyDescent="0.25">
      <c r="A665" t="s">
        <v>1221</v>
      </c>
      <c r="D665" t="str">
        <f t="shared" si="20"/>
        <v/>
      </c>
      <c r="E665" t="str">
        <f t="shared" si="21"/>
        <v/>
      </c>
    </row>
    <row r="666" spans="1:5" x14ac:dyDescent="0.25">
      <c r="A666" t="s">
        <v>917</v>
      </c>
      <c r="D666" t="str">
        <f t="shared" si="20"/>
        <v/>
      </c>
      <c r="E666" t="str">
        <f t="shared" si="21"/>
        <v/>
      </c>
    </row>
    <row r="667" spans="1:5" x14ac:dyDescent="0.25">
      <c r="A667" t="s">
        <v>202</v>
      </c>
      <c r="D667" t="str">
        <f t="shared" si="20"/>
        <v/>
      </c>
      <c r="E667" t="str">
        <f t="shared" si="21"/>
        <v/>
      </c>
    </row>
    <row r="668" spans="1:5" x14ac:dyDescent="0.25">
      <c r="A668" t="s">
        <v>862</v>
      </c>
      <c r="D668" t="str">
        <f t="shared" si="20"/>
        <v/>
      </c>
      <c r="E668" t="str">
        <f t="shared" si="21"/>
        <v/>
      </c>
    </row>
    <row r="669" spans="1:5" x14ac:dyDescent="0.25">
      <c r="A669" t="s">
        <v>905</v>
      </c>
      <c r="D669" t="str">
        <f t="shared" si="20"/>
        <v/>
      </c>
      <c r="E669" t="str">
        <f t="shared" si="21"/>
        <v/>
      </c>
    </row>
    <row r="670" spans="1:5" x14ac:dyDescent="0.25">
      <c r="A670" t="s">
        <v>1222</v>
      </c>
      <c r="D670" t="str">
        <f t="shared" si="20"/>
        <v/>
      </c>
      <c r="E670" t="str">
        <f t="shared" si="21"/>
        <v/>
      </c>
    </row>
    <row r="671" spans="1:5" x14ac:dyDescent="0.25">
      <c r="A671" t="s">
        <v>1223</v>
      </c>
      <c r="D671" t="str">
        <f t="shared" si="20"/>
        <v/>
      </c>
      <c r="E671" t="str">
        <f t="shared" si="21"/>
        <v/>
      </c>
    </row>
    <row r="672" spans="1:5" x14ac:dyDescent="0.25">
      <c r="A672" t="s">
        <v>1224</v>
      </c>
      <c r="D672" t="str">
        <f t="shared" si="20"/>
        <v/>
      </c>
      <c r="E672" t="str">
        <f t="shared" si="21"/>
        <v/>
      </c>
    </row>
    <row r="673" spans="1:5" x14ac:dyDescent="0.25">
      <c r="A673" t="s">
        <v>1225</v>
      </c>
      <c r="D673" t="str">
        <f t="shared" si="20"/>
        <v/>
      </c>
      <c r="E673" t="str">
        <f t="shared" si="21"/>
        <v/>
      </c>
    </row>
    <row r="674" spans="1:5" x14ac:dyDescent="0.25">
      <c r="A674" t="s">
        <v>1226</v>
      </c>
      <c r="D674" t="str">
        <f t="shared" si="20"/>
        <v/>
      </c>
      <c r="E674" t="str">
        <f t="shared" si="21"/>
        <v/>
      </c>
    </row>
    <row r="675" spans="1:5" x14ac:dyDescent="0.25">
      <c r="A675" t="s">
        <v>1227</v>
      </c>
      <c r="D675" t="str">
        <f t="shared" si="20"/>
        <v/>
      </c>
      <c r="E675" t="str">
        <f t="shared" si="21"/>
        <v/>
      </c>
    </row>
    <row r="676" spans="1:5" x14ac:dyDescent="0.25">
      <c r="A676" t="s">
        <v>1228</v>
      </c>
      <c r="D676" t="str">
        <f t="shared" si="20"/>
        <v/>
      </c>
      <c r="E676" t="str">
        <f t="shared" si="21"/>
        <v/>
      </c>
    </row>
    <row r="677" spans="1:5" x14ac:dyDescent="0.25">
      <c r="A677" t="s">
        <v>325</v>
      </c>
      <c r="D677" t="str">
        <f t="shared" si="20"/>
        <v/>
      </c>
      <c r="E677" t="str">
        <f t="shared" si="21"/>
        <v/>
      </c>
    </row>
    <row r="678" spans="1:5" x14ac:dyDescent="0.25">
      <c r="A678" t="s">
        <v>1229</v>
      </c>
      <c r="D678" t="str">
        <f t="shared" si="20"/>
        <v/>
      </c>
      <c r="E678" t="str">
        <f t="shared" si="21"/>
        <v/>
      </c>
    </row>
    <row r="679" spans="1:5" x14ac:dyDescent="0.25">
      <c r="A679" t="s">
        <v>1230</v>
      </c>
      <c r="D679" t="str">
        <f t="shared" si="20"/>
        <v/>
      </c>
      <c r="E679" t="str">
        <f t="shared" si="21"/>
        <v/>
      </c>
    </row>
    <row r="680" spans="1:5" x14ac:dyDescent="0.25">
      <c r="A680" t="s">
        <v>1231</v>
      </c>
      <c r="D680" t="str">
        <f t="shared" si="20"/>
        <v/>
      </c>
      <c r="E680" t="str">
        <f t="shared" si="21"/>
        <v/>
      </c>
    </row>
    <row r="681" spans="1:5" x14ac:dyDescent="0.25">
      <c r="A681" t="s">
        <v>998</v>
      </c>
      <c r="D681" t="str">
        <f t="shared" si="20"/>
        <v/>
      </c>
      <c r="E681" t="str">
        <f t="shared" si="21"/>
        <v/>
      </c>
    </row>
    <row r="682" spans="1:5" x14ac:dyDescent="0.25">
      <c r="A682" t="s">
        <v>981</v>
      </c>
      <c r="D682" t="str">
        <f t="shared" si="20"/>
        <v/>
      </c>
      <c r="E682" t="str">
        <f t="shared" si="21"/>
        <v/>
      </c>
    </row>
    <row r="683" spans="1:5" x14ac:dyDescent="0.25">
      <c r="A683" t="s">
        <v>1232</v>
      </c>
      <c r="D683" t="str">
        <f t="shared" si="20"/>
        <v/>
      </c>
      <c r="E683" t="str">
        <f t="shared" si="21"/>
        <v/>
      </c>
    </row>
    <row r="684" spans="1:5" x14ac:dyDescent="0.25">
      <c r="A684" t="s">
        <v>311</v>
      </c>
      <c r="D684" t="str">
        <f t="shared" si="20"/>
        <v/>
      </c>
      <c r="E684" t="str">
        <f t="shared" si="21"/>
        <v/>
      </c>
    </row>
    <row r="685" spans="1:5" x14ac:dyDescent="0.25">
      <c r="A685" t="s">
        <v>223</v>
      </c>
      <c r="D685" t="str">
        <f t="shared" si="20"/>
        <v/>
      </c>
      <c r="E685" t="str">
        <f t="shared" si="21"/>
        <v/>
      </c>
    </row>
    <row r="686" spans="1:5" x14ac:dyDescent="0.25">
      <c r="A686" t="s">
        <v>1233</v>
      </c>
      <c r="D686" t="str">
        <f t="shared" si="20"/>
        <v/>
      </c>
      <c r="E686" t="str">
        <f t="shared" si="21"/>
        <v/>
      </c>
    </row>
    <row r="687" spans="1:5" x14ac:dyDescent="0.25">
      <c r="A687" t="s">
        <v>1234</v>
      </c>
      <c r="D687" t="str">
        <f t="shared" si="20"/>
        <v/>
      </c>
      <c r="E687" t="str">
        <f t="shared" si="21"/>
        <v/>
      </c>
    </row>
    <row r="688" spans="1:5" x14ac:dyDescent="0.25">
      <c r="A688" t="s">
        <v>1235</v>
      </c>
      <c r="D688" t="str">
        <f t="shared" si="20"/>
        <v/>
      </c>
      <c r="E688" t="str">
        <f t="shared" si="21"/>
        <v/>
      </c>
    </row>
    <row r="689" spans="1:5" x14ac:dyDescent="0.25">
      <c r="A689" t="s">
        <v>933</v>
      </c>
      <c r="D689" t="str">
        <f t="shared" si="20"/>
        <v/>
      </c>
      <c r="E689" t="str">
        <f t="shared" si="21"/>
        <v/>
      </c>
    </row>
    <row r="690" spans="1:5" x14ac:dyDescent="0.25">
      <c r="A690" t="s">
        <v>202</v>
      </c>
      <c r="D690" t="str">
        <f t="shared" si="20"/>
        <v/>
      </c>
      <c r="E690" t="str">
        <f t="shared" si="21"/>
        <v/>
      </c>
    </row>
    <row r="691" spans="1:5" x14ac:dyDescent="0.25">
      <c r="A691" t="s">
        <v>1236</v>
      </c>
      <c r="D691" t="str">
        <f t="shared" si="20"/>
        <v/>
      </c>
      <c r="E691" t="str">
        <f t="shared" si="21"/>
        <v/>
      </c>
    </row>
    <row r="692" spans="1:5" x14ac:dyDescent="0.25">
      <c r="A692" t="s">
        <v>1237</v>
      </c>
      <c r="D692" t="str">
        <f t="shared" si="20"/>
        <v/>
      </c>
      <c r="E692" t="str">
        <f t="shared" si="21"/>
        <v/>
      </c>
    </row>
    <row r="693" spans="1:5" x14ac:dyDescent="0.25">
      <c r="A693" t="s">
        <v>1238</v>
      </c>
      <c r="D693" t="str">
        <f t="shared" si="20"/>
        <v/>
      </c>
      <c r="E693" t="str">
        <f t="shared" si="21"/>
        <v/>
      </c>
    </row>
    <row r="694" spans="1:5" x14ac:dyDescent="0.25">
      <c r="A694" t="s">
        <v>1239</v>
      </c>
      <c r="D694" t="str">
        <f t="shared" si="20"/>
        <v/>
      </c>
      <c r="E694" t="str">
        <f t="shared" si="21"/>
        <v/>
      </c>
    </row>
    <row r="695" spans="1:5" x14ac:dyDescent="0.25">
      <c r="A695" t="s">
        <v>1240</v>
      </c>
      <c r="D695" t="str">
        <f t="shared" si="20"/>
        <v/>
      </c>
      <c r="E695" t="str">
        <f t="shared" si="21"/>
        <v/>
      </c>
    </row>
    <row r="696" spans="1:5" x14ac:dyDescent="0.25">
      <c r="A696" t="s">
        <v>1241</v>
      </c>
      <c r="D696" t="str">
        <f t="shared" si="20"/>
        <v/>
      </c>
      <c r="E696" t="str">
        <f t="shared" si="21"/>
        <v/>
      </c>
    </row>
    <row r="697" spans="1:5" x14ac:dyDescent="0.25">
      <c r="A697" t="s">
        <v>1242</v>
      </c>
      <c r="D697" t="str">
        <f t="shared" si="20"/>
        <v/>
      </c>
      <c r="E697" t="str">
        <f t="shared" si="21"/>
        <v/>
      </c>
    </row>
    <row r="698" spans="1:5" x14ac:dyDescent="0.25">
      <c r="A698" t="s">
        <v>1228</v>
      </c>
      <c r="D698" t="str">
        <f t="shared" si="20"/>
        <v/>
      </c>
      <c r="E698" t="str">
        <f t="shared" si="21"/>
        <v/>
      </c>
    </row>
    <row r="699" spans="1:5" x14ac:dyDescent="0.25">
      <c r="A699" t="s">
        <v>1243</v>
      </c>
      <c r="D699" t="str">
        <f t="shared" si="20"/>
        <v/>
      </c>
      <c r="E699" t="str">
        <f t="shared" si="21"/>
        <v/>
      </c>
    </row>
    <row r="700" spans="1:5" x14ac:dyDescent="0.25">
      <c r="A700" t="s">
        <v>326</v>
      </c>
      <c r="D700" t="str">
        <f t="shared" si="20"/>
        <v/>
      </c>
      <c r="E700" t="str">
        <f t="shared" si="21"/>
        <v/>
      </c>
    </row>
    <row r="701" spans="1:5" x14ac:dyDescent="0.25">
      <c r="A701" t="s">
        <v>327</v>
      </c>
      <c r="D701" t="str">
        <f t="shared" si="20"/>
        <v/>
      </c>
      <c r="E701" t="str">
        <f t="shared" si="21"/>
        <v/>
      </c>
    </row>
    <row r="702" spans="1:5" x14ac:dyDescent="0.25">
      <c r="A702" t="s">
        <v>1244</v>
      </c>
      <c r="D702" t="str">
        <f t="shared" si="20"/>
        <v/>
      </c>
      <c r="E702" t="str">
        <f t="shared" si="21"/>
        <v/>
      </c>
    </row>
    <row r="703" spans="1:5" x14ac:dyDescent="0.25">
      <c r="A703" t="s">
        <v>998</v>
      </c>
      <c r="D703" t="str">
        <f t="shared" si="20"/>
        <v/>
      </c>
      <c r="E703" t="str">
        <f t="shared" si="21"/>
        <v/>
      </c>
    </row>
    <row r="704" spans="1:5" x14ac:dyDescent="0.25">
      <c r="A704" t="s">
        <v>981</v>
      </c>
      <c r="D704" t="str">
        <f t="shared" si="20"/>
        <v/>
      </c>
      <c r="E704" t="str">
        <f t="shared" si="21"/>
        <v/>
      </c>
    </row>
    <row r="705" spans="1:5" x14ac:dyDescent="0.25">
      <c r="A705" t="s">
        <v>1245</v>
      </c>
      <c r="D705" t="str">
        <f t="shared" si="20"/>
        <v/>
      </c>
      <c r="E705" t="str">
        <f t="shared" si="21"/>
        <v/>
      </c>
    </row>
    <row r="706" spans="1:5" x14ac:dyDescent="0.25">
      <c r="A706" t="s">
        <v>328</v>
      </c>
      <c r="D706" t="str">
        <f t="shared" si="20"/>
        <v/>
      </c>
      <c r="E706" t="str">
        <f t="shared" si="21"/>
        <v/>
      </c>
    </row>
    <row r="707" spans="1:5" x14ac:dyDescent="0.25">
      <c r="A707" t="s">
        <v>223</v>
      </c>
      <c r="D707" t="str">
        <f t="shared" si="20"/>
        <v/>
      </c>
      <c r="E707" t="str">
        <f t="shared" si="21"/>
        <v/>
      </c>
    </row>
    <row r="708" spans="1:5" x14ac:dyDescent="0.25">
      <c r="A708" t="s">
        <v>1246</v>
      </c>
      <c r="D708" t="str">
        <f t="shared" si="20"/>
        <v/>
      </c>
      <c r="E708" t="str">
        <f t="shared" si="21"/>
        <v/>
      </c>
    </row>
    <row r="709" spans="1:5" x14ac:dyDescent="0.25">
      <c r="A709" t="s">
        <v>329</v>
      </c>
      <c r="D709" t="str">
        <f t="shared" si="20"/>
        <v/>
      </c>
      <c r="E709" t="str">
        <f t="shared" si="21"/>
        <v/>
      </c>
    </row>
    <row r="710" spans="1:5" x14ac:dyDescent="0.25">
      <c r="A710" t="s">
        <v>1106</v>
      </c>
      <c r="D710" t="str">
        <f t="shared" si="20"/>
        <v/>
      </c>
      <c r="E710" t="str">
        <f t="shared" si="21"/>
        <v/>
      </c>
    </row>
    <row r="711" spans="1:5" x14ac:dyDescent="0.25">
      <c r="A711" t="s">
        <v>1247</v>
      </c>
      <c r="D711" t="str">
        <f t="shared" ref="D711:D774" si="22">IFERROR(IF(COUNTIF(A711,"*"&amp;"NOME:"&amp;"*")&gt;0,TRIM(_xlfn.TEXTBEFORE(_xlfn.TEXTAFTER(A711,"NOME: ")," FUNCAO")),""),"")</f>
        <v/>
      </c>
      <c r="E711" t="str">
        <f t="shared" ref="E711:E774" si="23">IFERROR(VALUE(TRIM(IF(D711&lt;&gt;"",MID(MID(MID(MID(HLOOKUP("*",A711:A738,MATCH("*"&amp;"INTRA"&amp;"*",A711:A738,0),0),SEARCH("INTRA",HLOOKUP("*",A711:A738,MATCH("*"&amp;"INTRA"&amp;"*",A711:A738,0),0),1),30),SEARCH(" ",MID(HLOOKUP("*",A711:A738,MATCH("*"&amp;"INTRA"&amp;"*",A711:A738,0),0),SEARCH("INTRA",HLOOKUP("*",A711:A738,MATCH("*"&amp;"INTRA"&amp;"*",A711:A738,0),0),1),30),1)+1,20),SEARCH(" ",MID(MID(HLOOKUP("*",A711:A738,MATCH("*"&amp;"INTRA"&amp;"*",A711:A738,0),0),SEARCH("INTRA",HLOOKUP("*",A711:A738,MATCH("*"&amp;"INTRA"&amp;"*",A711:A738,0),0),1),30),SEARCH(" ",MID(HLOOKUP("*",A711:A738,MATCH("*"&amp;"INTRA"&amp;"*",A711:A738,0),0),SEARCH("INTRA",HLOOKUP("*",A711:A738,MATCH("*"&amp;"INTRA"&amp;"*",A711:A738,0),0),1),30),1)+1,20),1)+1,20),1,SEARCH(" ",MID(MID(MID(HLOOKUP("*",A711:A738,MATCH("*"&amp;"INTRA"&amp;"*",A711:A738,0),0),SEARCH("INTRA",HLOOKUP("*",A711:A738,MATCH("*"&amp;"INTRA"&amp;"*",A711:A738,0),0),1),30),SEARCH(" ",MID(HLOOKUP("*",A711:A738,MATCH("*"&amp;"INTRA"&amp;"*",A711:A738,0),0),SEARCH("INTRA",HLOOKUP("*",A711:A738,MATCH("*"&amp;"INTRA"&amp;"*",A711:A738,0),0),1),30),1)+1,20),SEARCH(" ",MID(MID(HLOOKUP("*",A711:A738,MATCH("*"&amp;"INTRA"&amp;"*",A711:A738,0),0),SEARCH("INTRA",HLOOKUP("*",A711:A738,MATCH("*"&amp;"INTRA"&amp;"*",A711:A738,0),0),1),30),SEARCH(" ",MID(HLOOKUP("*",A711:A738,MATCH("*"&amp;"INTRA"&amp;"*",A711:A738,0),0),SEARCH("INTRA",HLOOKUP("*",A711:A738,MATCH("*"&amp;"INTRA"&amp;"*",A711:A738,0),0),1),30),1)+1,20),1)+1,20))),""))),"")</f>
        <v/>
      </c>
    </row>
    <row r="712" spans="1:5" x14ac:dyDescent="0.25">
      <c r="A712" t="s">
        <v>1248</v>
      </c>
      <c r="D712" t="str">
        <f t="shared" si="22"/>
        <v/>
      </c>
      <c r="E712" t="str">
        <f t="shared" si="23"/>
        <v/>
      </c>
    </row>
    <row r="713" spans="1:5" x14ac:dyDescent="0.25">
      <c r="A713" t="s">
        <v>1249</v>
      </c>
      <c r="D713" t="str">
        <f t="shared" si="22"/>
        <v/>
      </c>
      <c r="E713" t="str">
        <f t="shared" si="23"/>
        <v/>
      </c>
    </row>
    <row r="714" spans="1:5" x14ac:dyDescent="0.25">
      <c r="A714" t="s">
        <v>1250</v>
      </c>
      <c r="D714" t="str">
        <f t="shared" si="22"/>
        <v/>
      </c>
      <c r="E714" t="str">
        <f t="shared" si="23"/>
        <v/>
      </c>
    </row>
    <row r="715" spans="1:5" x14ac:dyDescent="0.25">
      <c r="A715" t="s">
        <v>247</v>
      </c>
      <c r="D715" t="str">
        <f t="shared" si="22"/>
        <v/>
      </c>
      <c r="E715" t="str">
        <f t="shared" si="23"/>
        <v/>
      </c>
    </row>
    <row r="716" spans="1:5" x14ac:dyDescent="0.25">
      <c r="A716">
        <v>1</v>
      </c>
      <c r="D716" t="str">
        <f t="shared" si="22"/>
        <v/>
      </c>
      <c r="E716" t="str">
        <f t="shared" si="23"/>
        <v/>
      </c>
    </row>
    <row r="717" spans="1:5" x14ac:dyDescent="0.25">
      <c r="A717" t="s">
        <v>248</v>
      </c>
      <c r="D717" t="str">
        <f t="shared" si="22"/>
        <v/>
      </c>
      <c r="E717" t="str">
        <f t="shared" si="23"/>
        <v/>
      </c>
    </row>
    <row r="718" spans="1:5" x14ac:dyDescent="0.25">
      <c r="A718" t="s">
        <v>248</v>
      </c>
      <c r="D718" t="str">
        <f t="shared" si="22"/>
        <v/>
      </c>
      <c r="E718" t="str">
        <f t="shared" si="23"/>
        <v/>
      </c>
    </row>
    <row r="719" spans="1:5" x14ac:dyDescent="0.25">
      <c r="A719" t="s">
        <v>248</v>
      </c>
      <c r="D719" t="str">
        <f t="shared" si="22"/>
        <v/>
      </c>
      <c r="E719" t="str">
        <f t="shared" si="23"/>
        <v/>
      </c>
    </row>
    <row r="720" spans="1:5" x14ac:dyDescent="0.25">
      <c r="A720" t="s">
        <v>286</v>
      </c>
      <c r="D720" t="str">
        <f t="shared" si="22"/>
        <v/>
      </c>
      <c r="E720" t="str">
        <f t="shared" si="23"/>
        <v/>
      </c>
    </row>
    <row r="721" spans="1:5" x14ac:dyDescent="0.25">
      <c r="A721">
        <v>2</v>
      </c>
      <c r="D721" t="str">
        <f t="shared" si="22"/>
        <v/>
      </c>
      <c r="E721" t="str">
        <f t="shared" si="23"/>
        <v/>
      </c>
    </row>
    <row r="722" spans="1:5" x14ac:dyDescent="0.25">
      <c r="A722">
        <v>23</v>
      </c>
      <c r="D722" t="str">
        <f t="shared" si="22"/>
        <v/>
      </c>
      <c r="E722" t="str">
        <f t="shared" si="23"/>
        <v/>
      </c>
    </row>
    <row r="723" spans="1:5" x14ac:dyDescent="0.25">
      <c r="A723">
        <v>24</v>
      </c>
      <c r="D723" t="str">
        <f t="shared" si="22"/>
        <v/>
      </c>
      <c r="E723" t="str">
        <f t="shared" si="23"/>
        <v/>
      </c>
    </row>
    <row r="724" spans="1:5" x14ac:dyDescent="0.25">
      <c r="A724">
        <v>101</v>
      </c>
      <c r="D724" t="str">
        <f t="shared" si="22"/>
        <v/>
      </c>
      <c r="E724" t="str">
        <f t="shared" si="23"/>
        <v/>
      </c>
    </row>
    <row r="725" spans="1:5" x14ac:dyDescent="0.25">
      <c r="A725">
        <v>121</v>
      </c>
      <c r="D725" t="str">
        <f t="shared" si="22"/>
        <v/>
      </c>
      <c r="E725" t="str">
        <f t="shared" si="23"/>
        <v/>
      </c>
    </row>
    <row r="726" spans="1:5" x14ac:dyDescent="0.25">
      <c r="A726">
        <v>126</v>
      </c>
      <c r="D726" t="str">
        <f t="shared" si="22"/>
        <v/>
      </c>
      <c r="E726" t="str">
        <f t="shared" si="23"/>
        <v/>
      </c>
    </row>
    <row r="727" spans="1:5" x14ac:dyDescent="0.25">
      <c r="A727">
        <v>146</v>
      </c>
      <c r="D727" t="str">
        <f t="shared" si="22"/>
        <v/>
      </c>
      <c r="E727" t="str">
        <f t="shared" si="23"/>
        <v/>
      </c>
    </row>
    <row r="728" spans="1:5" x14ac:dyDescent="0.25">
      <c r="A728">
        <v>147</v>
      </c>
      <c r="D728" t="str">
        <f t="shared" si="22"/>
        <v/>
      </c>
      <c r="E728" t="str">
        <f t="shared" si="23"/>
        <v/>
      </c>
    </row>
    <row r="729" spans="1:5" x14ac:dyDescent="0.25">
      <c r="A729">
        <v>163</v>
      </c>
      <c r="D729" t="str">
        <f t="shared" si="22"/>
        <v/>
      </c>
      <c r="E729" t="str">
        <f t="shared" si="23"/>
        <v/>
      </c>
    </row>
    <row r="730" spans="1:5" x14ac:dyDescent="0.25">
      <c r="A730">
        <v>160</v>
      </c>
      <c r="D730" t="str">
        <f t="shared" si="22"/>
        <v/>
      </c>
      <c r="E730" t="str">
        <f t="shared" si="23"/>
        <v/>
      </c>
    </row>
    <row r="731" spans="1:5" x14ac:dyDescent="0.25">
      <c r="A731">
        <v>103</v>
      </c>
      <c r="D731" t="str">
        <f t="shared" si="22"/>
        <v/>
      </c>
      <c r="E731" t="str">
        <f t="shared" si="23"/>
        <v/>
      </c>
    </row>
    <row r="732" spans="1:5" x14ac:dyDescent="0.25">
      <c r="A732">
        <v>106</v>
      </c>
      <c r="D732" t="str">
        <f t="shared" si="22"/>
        <v/>
      </c>
      <c r="E732" t="str">
        <f t="shared" si="23"/>
        <v/>
      </c>
    </row>
    <row r="733" spans="1:5" x14ac:dyDescent="0.25">
      <c r="A733">
        <v>252</v>
      </c>
      <c r="D733" t="str">
        <f t="shared" si="22"/>
        <v/>
      </c>
      <c r="E733" t="str">
        <f t="shared" si="23"/>
        <v/>
      </c>
    </row>
    <row r="734" spans="1:5" x14ac:dyDescent="0.25">
      <c r="A734">
        <v>274</v>
      </c>
      <c r="D734" t="str">
        <f t="shared" si="22"/>
        <v/>
      </c>
      <c r="E734" t="str">
        <f t="shared" si="23"/>
        <v/>
      </c>
    </row>
    <row r="735" spans="1:5" x14ac:dyDescent="0.25">
      <c r="A735">
        <v>398</v>
      </c>
      <c r="D735" t="str">
        <f t="shared" si="22"/>
        <v/>
      </c>
      <c r="E735" t="str">
        <f t="shared" si="23"/>
        <v/>
      </c>
    </row>
    <row r="736" spans="1:5" x14ac:dyDescent="0.25">
      <c r="A736" t="s">
        <v>286</v>
      </c>
      <c r="D736" t="str">
        <f t="shared" si="22"/>
        <v/>
      </c>
      <c r="E736" t="str">
        <f t="shared" si="23"/>
        <v/>
      </c>
    </row>
    <row r="737" spans="1:5" x14ac:dyDescent="0.25">
      <c r="A737">
        <v>711</v>
      </c>
      <c r="D737" t="str">
        <f t="shared" si="22"/>
        <v/>
      </c>
      <c r="E737" t="str">
        <f t="shared" si="23"/>
        <v/>
      </c>
    </row>
    <row r="738" spans="1:5" x14ac:dyDescent="0.25">
      <c r="A738">
        <v>719</v>
      </c>
      <c r="D738" t="str">
        <f t="shared" si="22"/>
        <v/>
      </c>
      <c r="E738" t="str">
        <f t="shared" si="23"/>
        <v/>
      </c>
    </row>
    <row r="739" spans="1:5" x14ac:dyDescent="0.25">
      <c r="A739">
        <v>727</v>
      </c>
      <c r="D739" t="str">
        <f t="shared" si="22"/>
        <v/>
      </c>
      <c r="E739" t="str">
        <f t="shared" si="23"/>
        <v/>
      </c>
    </row>
    <row r="740" spans="1:5" x14ac:dyDescent="0.25">
      <c r="A740">
        <v>728</v>
      </c>
      <c r="D740" t="str">
        <f t="shared" si="22"/>
        <v/>
      </c>
      <c r="E740" t="str">
        <f t="shared" si="23"/>
        <v/>
      </c>
    </row>
    <row r="741" spans="1:5" x14ac:dyDescent="0.25">
      <c r="A741">
        <v>737</v>
      </c>
      <c r="D741" t="str">
        <f t="shared" si="22"/>
        <v/>
      </c>
      <c r="E741" t="str">
        <f t="shared" si="23"/>
        <v/>
      </c>
    </row>
    <row r="742" spans="1:5" x14ac:dyDescent="0.25">
      <c r="A742">
        <v>755</v>
      </c>
      <c r="D742" t="str">
        <f t="shared" si="22"/>
        <v/>
      </c>
      <c r="E742" t="str">
        <f t="shared" si="23"/>
        <v/>
      </c>
    </row>
    <row r="743" spans="1:5" x14ac:dyDescent="0.25">
      <c r="A743">
        <v>756</v>
      </c>
      <c r="D743" t="str">
        <f t="shared" si="22"/>
        <v/>
      </c>
      <c r="E743" t="str">
        <f t="shared" si="23"/>
        <v/>
      </c>
    </row>
    <row r="744" spans="1:5" x14ac:dyDescent="0.25">
      <c r="A744">
        <v>759</v>
      </c>
      <c r="D744" t="str">
        <f t="shared" si="22"/>
        <v/>
      </c>
      <c r="E744" t="str">
        <f t="shared" si="23"/>
        <v/>
      </c>
    </row>
    <row r="745" spans="1:5" x14ac:dyDescent="0.25">
      <c r="A745">
        <v>767</v>
      </c>
      <c r="D745" t="str">
        <f t="shared" si="22"/>
        <v/>
      </c>
      <c r="E745" t="str">
        <f t="shared" si="23"/>
        <v/>
      </c>
    </row>
    <row r="746" spans="1:5" x14ac:dyDescent="0.25">
      <c r="A746">
        <v>768</v>
      </c>
      <c r="D746" t="str">
        <f t="shared" si="22"/>
        <v/>
      </c>
      <c r="E746" t="str">
        <f t="shared" si="23"/>
        <v/>
      </c>
    </row>
    <row r="747" spans="1:5" x14ac:dyDescent="0.25">
      <c r="A747">
        <v>769</v>
      </c>
      <c r="D747" t="str">
        <f t="shared" si="22"/>
        <v/>
      </c>
      <c r="E747" t="str">
        <f t="shared" si="23"/>
        <v/>
      </c>
    </row>
    <row r="748" spans="1:5" x14ac:dyDescent="0.25">
      <c r="A748">
        <v>799</v>
      </c>
      <c r="D748" t="str">
        <f t="shared" si="22"/>
        <v/>
      </c>
      <c r="E748" t="str">
        <f t="shared" si="23"/>
        <v/>
      </c>
    </row>
    <row r="749" spans="1:5" x14ac:dyDescent="0.25">
      <c r="A749">
        <v>800</v>
      </c>
      <c r="D749" t="str">
        <f t="shared" si="22"/>
        <v/>
      </c>
      <c r="E749" t="str">
        <f t="shared" si="23"/>
        <v/>
      </c>
    </row>
    <row r="750" spans="1:5" x14ac:dyDescent="0.25">
      <c r="A750">
        <v>825</v>
      </c>
      <c r="D750" t="str">
        <f t="shared" si="22"/>
        <v/>
      </c>
      <c r="E750" t="str">
        <f t="shared" si="23"/>
        <v/>
      </c>
    </row>
    <row r="751" spans="1:5" x14ac:dyDescent="0.25">
      <c r="A751">
        <v>853</v>
      </c>
      <c r="D751" t="str">
        <f t="shared" si="22"/>
        <v/>
      </c>
      <c r="E751" t="str">
        <f t="shared" si="23"/>
        <v/>
      </c>
    </row>
    <row r="752" spans="1:5" x14ac:dyDescent="0.25">
      <c r="A752">
        <v>916</v>
      </c>
      <c r="D752" t="str">
        <f t="shared" si="22"/>
        <v/>
      </c>
      <c r="E752" t="str">
        <f t="shared" si="23"/>
        <v/>
      </c>
    </row>
    <row r="753" spans="1:5" x14ac:dyDescent="0.25">
      <c r="A753">
        <v>953</v>
      </c>
      <c r="D753" t="str">
        <f t="shared" si="22"/>
        <v/>
      </c>
      <c r="E753" t="str">
        <f t="shared" si="23"/>
        <v/>
      </c>
    </row>
    <row r="754" spans="1:5" x14ac:dyDescent="0.25">
      <c r="A754" t="s">
        <v>1129</v>
      </c>
      <c r="D754" t="str">
        <f t="shared" si="22"/>
        <v/>
      </c>
      <c r="E754" t="str">
        <f t="shared" si="23"/>
        <v/>
      </c>
    </row>
    <row r="755" spans="1:5" x14ac:dyDescent="0.25">
      <c r="A755">
        <v>212.67</v>
      </c>
      <c r="D755" t="str">
        <f t="shared" si="22"/>
        <v/>
      </c>
      <c r="E755" t="str">
        <f t="shared" si="23"/>
        <v/>
      </c>
    </row>
    <row r="756" spans="1:5" x14ac:dyDescent="0.25">
      <c r="A756">
        <v>0</v>
      </c>
      <c r="D756" t="str">
        <f t="shared" si="22"/>
        <v/>
      </c>
      <c r="E756" t="str">
        <f t="shared" si="23"/>
        <v/>
      </c>
    </row>
    <row r="757" spans="1:5" x14ac:dyDescent="0.25">
      <c r="A757">
        <v>0</v>
      </c>
      <c r="D757" t="str">
        <f t="shared" si="22"/>
        <v/>
      </c>
      <c r="E757" t="str">
        <f t="shared" si="23"/>
        <v/>
      </c>
    </row>
    <row r="758" spans="1:5" x14ac:dyDescent="0.25">
      <c r="A758">
        <v>29</v>
      </c>
      <c r="D758" t="str">
        <f t="shared" si="22"/>
        <v/>
      </c>
      <c r="E758" t="str">
        <f t="shared" si="23"/>
        <v/>
      </c>
    </row>
    <row r="759" spans="1:5" x14ac:dyDescent="0.25">
      <c r="A759">
        <v>0</v>
      </c>
      <c r="D759" t="str">
        <f t="shared" si="22"/>
        <v/>
      </c>
      <c r="E759" t="str">
        <f t="shared" si="23"/>
        <v/>
      </c>
    </row>
    <row r="760" spans="1:5" x14ac:dyDescent="0.25">
      <c r="A760">
        <v>1</v>
      </c>
      <c r="D760" t="str">
        <f t="shared" si="22"/>
        <v/>
      </c>
      <c r="E760" t="str">
        <f t="shared" si="23"/>
        <v/>
      </c>
    </row>
    <row r="761" spans="1:5" x14ac:dyDescent="0.25">
      <c r="A761">
        <v>1</v>
      </c>
      <c r="D761" t="str">
        <f t="shared" si="22"/>
        <v/>
      </c>
      <c r="E761" t="str">
        <f t="shared" si="23"/>
        <v/>
      </c>
    </row>
    <row r="762" spans="1:5" x14ac:dyDescent="0.25">
      <c r="A762">
        <v>29.11</v>
      </c>
      <c r="D762" t="str">
        <f t="shared" si="22"/>
        <v/>
      </c>
      <c r="E762" t="str">
        <f t="shared" si="23"/>
        <v/>
      </c>
    </row>
    <row r="763" spans="1:5" x14ac:dyDescent="0.25">
      <c r="A763">
        <v>29.11</v>
      </c>
      <c r="D763" t="str">
        <f t="shared" si="22"/>
        <v/>
      </c>
      <c r="E763" t="str">
        <f t="shared" si="23"/>
        <v/>
      </c>
    </row>
    <row r="764" spans="1:5" x14ac:dyDescent="0.25">
      <c r="A764">
        <v>0</v>
      </c>
      <c r="D764" t="str">
        <f t="shared" si="22"/>
        <v/>
      </c>
      <c r="E764" t="str">
        <f t="shared" si="23"/>
        <v/>
      </c>
    </row>
    <row r="765" spans="1:5" x14ac:dyDescent="0.25">
      <c r="A765">
        <v>29</v>
      </c>
      <c r="D765" t="str">
        <f t="shared" si="22"/>
        <v/>
      </c>
      <c r="E765" t="str">
        <f t="shared" si="23"/>
        <v/>
      </c>
    </row>
    <row r="766" spans="1:5" x14ac:dyDescent="0.25">
      <c r="A766">
        <v>0</v>
      </c>
      <c r="D766" t="str">
        <f t="shared" si="22"/>
        <v/>
      </c>
      <c r="E766" t="str">
        <f t="shared" si="23"/>
        <v/>
      </c>
    </row>
    <row r="767" spans="1:5" x14ac:dyDescent="0.25">
      <c r="A767">
        <v>1</v>
      </c>
      <c r="D767" t="str">
        <f t="shared" si="22"/>
        <v/>
      </c>
      <c r="E767" t="str">
        <f t="shared" si="23"/>
        <v/>
      </c>
    </row>
    <row r="768" spans="1:5" x14ac:dyDescent="0.25">
      <c r="A768">
        <v>4</v>
      </c>
      <c r="D768" t="str">
        <f t="shared" si="22"/>
        <v/>
      </c>
      <c r="E768" t="str">
        <f t="shared" si="23"/>
        <v/>
      </c>
    </row>
    <row r="769" spans="1:5" x14ac:dyDescent="0.25">
      <c r="A769">
        <v>12</v>
      </c>
      <c r="D769" t="str">
        <f t="shared" si="22"/>
        <v/>
      </c>
      <c r="E769" t="str">
        <f t="shared" si="23"/>
        <v/>
      </c>
    </row>
    <row r="770" spans="1:5" x14ac:dyDescent="0.25">
      <c r="A770" t="s">
        <v>330</v>
      </c>
      <c r="D770" t="str">
        <f t="shared" si="22"/>
        <v/>
      </c>
      <c r="E770" t="str">
        <f t="shared" si="23"/>
        <v/>
      </c>
    </row>
    <row r="771" spans="1:5" x14ac:dyDescent="0.25">
      <c r="A771" t="s">
        <v>1251</v>
      </c>
      <c r="D771" t="str">
        <f t="shared" si="22"/>
        <v/>
      </c>
      <c r="E771" t="str">
        <f t="shared" si="23"/>
        <v/>
      </c>
    </row>
    <row r="772" spans="1:5" x14ac:dyDescent="0.25">
      <c r="A772" t="s">
        <v>1252</v>
      </c>
      <c r="D772" t="str">
        <f t="shared" si="22"/>
        <v/>
      </c>
      <c r="E772" t="str">
        <f t="shared" si="23"/>
        <v/>
      </c>
    </row>
    <row r="773" spans="1:5" x14ac:dyDescent="0.25">
      <c r="A773" t="s">
        <v>1253</v>
      </c>
      <c r="D773" t="str">
        <f t="shared" si="22"/>
        <v/>
      </c>
      <c r="E773" t="str">
        <f t="shared" si="23"/>
        <v/>
      </c>
    </row>
    <row r="774" spans="1:5" x14ac:dyDescent="0.25">
      <c r="A774" t="s">
        <v>1254</v>
      </c>
      <c r="D774" t="str">
        <f t="shared" si="22"/>
        <v/>
      </c>
      <c r="E774" t="str">
        <f t="shared" si="23"/>
        <v/>
      </c>
    </row>
    <row r="775" spans="1:5" x14ac:dyDescent="0.25">
      <c r="A775" t="s">
        <v>1255</v>
      </c>
      <c r="D775" t="str">
        <f t="shared" ref="D775:D838" si="24">IFERROR(IF(COUNTIF(A775,"*"&amp;"NOME:"&amp;"*")&gt;0,TRIM(_xlfn.TEXTBEFORE(_xlfn.TEXTAFTER(A775,"NOME: ")," FUNCAO")),""),"")</f>
        <v/>
      </c>
      <c r="E775" t="str">
        <f t="shared" ref="E775:E838" si="25">IFERROR(VALUE(TRIM(IF(D775&lt;&gt;"",MID(MID(MID(MID(HLOOKUP("*",A775:A802,MATCH("*"&amp;"INTRA"&amp;"*",A775:A802,0),0),SEARCH("INTRA",HLOOKUP("*",A775:A802,MATCH("*"&amp;"INTRA"&amp;"*",A775:A802,0),0),1),30),SEARCH(" ",MID(HLOOKUP("*",A775:A802,MATCH("*"&amp;"INTRA"&amp;"*",A775:A802,0),0),SEARCH("INTRA",HLOOKUP("*",A775:A802,MATCH("*"&amp;"INTRA"&amp;"*",A775:A802,0),0),1),30),1)+1,20),SEARCH(" ",MID(MID(HLOOKUP("*",A775:A802,MATCH("*"&amp;"INTRA"&amp;"*",A775:A802,0),0),SEARCH("INTRA",HLOOKUP("*",A775:A802,MATCH("*"&amp;"INTRA"&amp;"*",A775:A802,0),0),1),30),SEARCH(" ",MID(HLOOKUP("*",A775:A802,MATCH("*"&amp;"INTRA"&amp;"*",A775:A802,0),0),SEARCH("INTRA",HLOOKUP("*",A775:A802,MATCH("*"&amp;"INTRA"&amp;"*",A775:A802,0),0),1),30),1)+1,20),1)+1,20),1,SEARCH(" ",MID(MID(MID(HLOOKUP("*",A775:A802,MATCH("*"&amp;"INTRA"&amp;"*",A775:A802,0),0),SEARCH("INTRA",HLOOKUP("*",A775:A802,MATCH("*"&amp;"INTRA"&amp;"*",A775:A802,0),0),1),30),SEARCH(" ",MID(HLOOKUP("*",A775:A802,MATCH("*"&amp;"INTRA"&amp;"*",A775:A802,0),0),SEARCH("INTRA",HLOOKUP("*",A775:A802,MATCH("*"&amp;"INTRA"&amp;"*",A775:A802,0),0),1),30),1)+1,20),SEARCH(" ",MID(MID(HLOOKUP("*",A775:A802,MATCH("*"&amp;"INTRA"&amp;"*",A775:A802,0),0),SEARCH("INTRA",HLOOKUP("*",A775:A802,MATCH("*"&amp;"INTRA"&amp;"*",A775:A802,0),0),1),30),SEARCH(" ",MID(HLOOKUP("*",A775:A802,MATCH("*"&amp;"INTRA"&amp;"*",A775:A802,0),0),SEARCH("INTRA",HLOOKUP("*",A775:A802,MATCH("*"&amp;"INTRA"&amp;"*",A775:A802,0),0),1),30),1)+1,20),1)+1,20))),""))),"")</f>
        <v/>
      </c>
    </row>
    <row r="776" spans="1:5" x14ac:dyDescent="0.25">
      <c r="A776" t="s">
        <v>1256</v>
      </c>
      <c r="D776" t="str">
        <f t="shared" si="24"/>
        <v/>
      </c>
      <c r="E776" t="str">
        <f t="shared" si="25"/>
        <v/>
      </c>
    </row>
    <row r="777" spans="1:5" x14ac:dyDescent="0.25">
      <c r="A777" t="s">
        <v>1257</v>
      </c>
      <c r="D777" t="str">
        <f t="shared" si="24"/>
        <v/>
      </c>
      <c r="E777" t="str">
        <f t="shared" si="25"/>
        <v/>
      </c>
    </row>
    <row r="778" spans="1:5" x14ac:dyDescent="0.25">
      <c r="A778" t="s">
        <v>1258</v>
      </c>
      <c r="D778" t="str">
        <f t="shared" si="24"/>
        <v/>
      </c>
      <c r="E778" t="str">
        <f t="shared" si="25"/>
        <v/>
      </c>
    </row>
    <row r="779" spans="1:5" x14ac:dyDescent="0.25">
      <c r="A779" t="s">
        <v>1259</v>
      </c>
      <c r="D779" t="str">
        <f t="shared" si="24"/>
        <v/>
      </c>
      <c r="E779" t="str">
        <f t="shared" si="25"/>
        <v/>
      </c>
    </row>
    <row r="780" spans="1:5" x14ac:dyDescent="0.25">
      <c r="A780" t="s">
        <v>1260</v>
      </c>
      <c r="D780" t="str">
        <f t="shared" si="24"/>
        <v/>
      </c>
      <c r="E780" t="str">
        <f t="shared" si="25"/>
        <v/>
      </c>
    </row>
    <row r="781" spans="1:5" x14ac:dyDescent="0.25">
      <c r="A781" t="s">
        <v>1261</v>
      </c>
      <c r="D781" t="str">
        <f t="shared" si="24"/>
        <v/>
      </c>
      <c r="E781" t="str">
        <f t="shared" si="25"/>
        <v/>
      </c>
    </row>
    <row r="782" spans="1:5" x14ac:dyDescent="0.25">
      <c r="A782" t="s">
        <v>1262</v>
      </c>
      <c r="D782" t="str">
        <f t="shared" si="24"/>
        <v/>
      </c>
      <c r="E782" t="str">
        <f t="shared" si="25"/>
        <v/>
      </c>
    </row>
    <row r="783" spans="1:5" x14ac:dyDescent="0.25">
      <c r="A783" t="s">
        <v>1263</v>
      </c>
      <c r="D783" t="str">
        <f t="shared" si="24"/>
        <v/>
      </c>
      <c r="E783" t="str">
        <f t="shared" si="25"/>
        <v/>
      </c>
    </row>
    <row r="784" spans="1:5" x14ac:dyDescent="0.25">
      <c r="A784" t="s">
        <v>1264</v>
      </c>
      <c r="D784" t="str">
        <f t="shared" si="24"/>
        <v/>
      </c>
      <c r="E784" t="str">
        <f t="shared" si="25"/>
        <v/>
      </c>
    </row>
    <row r="785" spans="1:5" x14ac:dyDescent="0.25">
      <c r="A785" t="s">
        <v>1265</v>
      </c>
      <c r="D785" t="str">
        <f t="shared" si="24"/>
        <v/>
      </c>
      <c r="E785" t="str">
        <f t="shared" si="25"/>
        <v/>
      </c>
    </row>
    <row r="786" spans="1:5" x14ac:dyDescent="0.25">
      <c r="A786" t="s">
        <v>269</v>
      </c>
      <c r="D786" t="str">
        <f t="shared" si="24"/>
        <v/>
      </c>
      <c r="E786" t="str">
        <f t="shared" si="25"/>
        <v/>
      </c>
    </row>
    <row r="787" spans="1:5" x14ac:dyDescent="0.25">
      <c r="A787" t="s">
        <v>289</v>
      </c>
      <c r="D787" t="str">
        <f t="shared" si="24"/>
        <v/>
      </c>
      <c r="E787" t="str">
        <f t="shared" si="25"/>
        <v/>
      </c>
    </row>
    <row r="788" spans="1:5" x14ac:dyDescent="0.25">
      <c r="A788" t="s">
        <v>289</v>
      </c>
      <c r="D788" t="str">
        <f t="shared" si="24"/>
        <v/>
      </c>
      <c r="E788" t="str">
        <f t="shared" si="25"/>
        <v/>
      </c>
    </row>
    <row r="789" spans="1:5" x14ac:dyDescent="0.25">
      <c r="A789" t="s">
        <v>289</v>
      </c>
      <c r="D789" t="str">
        <f t="shared" si="24"/>
        <v/>
      </c>
      <c r="E789" t="str">
        <f t="shared" si="25"/>
        <v/>
      </c>
    </row>
    <row r="790" spans="1:5" x14ac:dyDescent="0.25">
      <c r="A790" t="s">
        <v>290</v>
      </c>
      <c r="D790" t="str">
        <f t="shared" si="24"/>
        <v/>
      </c>
      <c r="E790" t="str">
        <f t="shared" si="25"/>
        <v/>
      </c>
    </row>
    <row r="791" spans="1:5" x14ac:dyDescent="0.25">
      <c r="A791" t="s">
        <v>331</v>
      </c>
      <c r="D791" t="str">
        <f t="shared" si="24"/>
        <v/>
      </c>
      <c r="E791" t="str">
        <f t="shared" si="25"/>
        <v/>
      </c>
    </row>
    <row r="792" spans="1:5" x14ac:dyDescent="0.25">
      <c r="A792" t="s">
        <v>332</v>
      </c>
      <c r="D792" t="str">
        <f t="shared" si="24"/>
        <v/>
      </c>
      <c r="E792" t="str">
        <f t="shared" si="25"/>
        <v/>
      </c>
    </row>
    <row r="793" spans="1:5" x14ac:dyDescent="0.25">
      <c r="A793" t="s">
        <v>333</v>
      </c>
      <c r="D793" t="str">
        <f t="shared" si="24"/>
        <v/>
      </c>
      <c r="E793" t="str">
        <f t="shared" si="25"/>
        <v/>
      </c>
    </row>
    <row r="794" spans="1:5" x14ac:dyDescent="0.25">
      <c r="A794" t="s">
        <v>334</v>
      </c>
      <c r="D794" t="str">
        <f t="shared" si="24"/>
        <v/>
      </c>
      <c r="E794" t="str">
        <f t="shared" si="25"/>
        <v/>
      </c>
    </row>
    <row r="795" spans="1:5" x14ac:dyDescent="0.25">
      <c r="A795" t="s">
        <v>335</v>
      </c>
      <c r="D795" t="str">
        <f t="shared" si="24"/>
        <v/>
      </c>
      <c r="E795" t="str">
        <f t="shared" si="25"/>
        <v/>
      </c>
    </row>
    <row r="796" spans="1:5" x14ac:dyDescent="0.25">
      <c r="A796" t="s">
        <v>336</v>
      </c>
      <c r="D796" t="str">
        <f t="shared" si="24"/>
        <v/>
      </c>
      <c r="E796" t="str">
        <f t="shared" si="25"/>
        <v/>
      </c>
    </row>
    <row r="797" spans="1:5" x14ac:dyDescent="0.25">
      <c r="A797" t="s">
        <v>337</v>
      </c>
      <c r="D797" t="str">
        <f t="shared" si="24"/>
        <v/>
      </c>
      <c r="E797" t="str">
        <f t="shared" si="25"/>
        <v/>
      </c>
    </row>
    <row r="798" spans="1:5" x14ac:dyDescent="0.25">
      <c r="A798" t="s">
        <v>338</v>
      </c>
      <c r="D798" t="str">
        <f t="shared" si="24"/>
        <v/>
      </c>
      <c r="E798" t="str">
        <f t="shared" si="25"/>
        <v/>
      </c>
    </row>
    <row r="799" spans="1:5" x14ac:dyDescent="0.25">
      <c r="A799" t="s">
        <v>339</v>
      </c>
      <c r="D799" t="str">
        <f t="shared" si="24"/>
        <v/>
      </c>
      <c r="E799" t="str">
        <f t="shared" si="25"/>
        <v/>
      </c>
    </row>
    <row r="800" spans="1:5" x14ac:dyDescent="0.25">
      <c r="A800" t="s">
        <v>291</v>
      </c>
      <c r="D800" t="str">
        <f t="shared" si="24"/>
        <v/>
      </c>
      <c r="E800" t="str">
        <f t="shared" si="25"/>
        <v/>
      </c>
    </row>
    <row r="801" spans="1:5" x14ac:dyDescent="0.25">
      <c r="A801" t="s">
        <v>340</v>
      </c>
      <c r="D801" t="str">
        <f t="shared" si="24"/>
        <v/>
      </c>
      <c r="E801" t="str">
        <f t="shared" si="25"/>
        <v/>
      </c>
    </row>
    <row r="802" spans="1:5" x14ac:dyDescent="0.25">
      <c r="A802" t="s">
        <v>269</v>
      </c>
      <c r="D802" t="str">
        <f t="shared" si="24"/>
        <v/>
      </c>
      <c r="E802" t="str">
        <f t="shared" si="25"/>
        <v/>
      </c>
    </row>
    <row r="803" spans="1:5" x14ac:dyDescent="0.25">
      <c r="A803" t="s">
        <v>341</v>
      </c>
      <c r="D803" t="str">
        <f t="shared" si="24"/>
        <v/>
      </c>
      <c r="E803" t="str">
        <f t="shared" si="25"/>
        <v/>
      </c>
    </row>
    <row r="804" spans="1:5" x14ac:dyDescent="0.25">
      <c r="A804" t="s">
        <v>271</v>
      </c>
      <c r="D804" t="str">
        <f t="shared" si="24"/>
        <v/>
      </c>
      <c r="E804" t="str">
        <f t="shared" si="25"/>
        <v/>
      </c>
    </row>
    <row r="805" spans="1:5" x14ac:dyDescent="0.25">
      <c r="A805" t="s">
        <v>272</v>
      </c>
      <c r="D805" t="str">
        <f t="shared" si="24"/>
        <v/>
      </c>
      <c r="E805" t="str">
        <f t="shared" si="25"/>
        <v/>
      </c>
    </row>
    <row r="806" spans="1:5" x14ac:dyDescent="0.25">
      <c r="A806" t="s">
        <v>273</v>
      </c>
      <c r="D806" t="str">
        <f t="shared" si="24"/>
        <v/>
      </c>
      <c r="E806" t="str">
        <f t="shared" si="25"/>
        <v/>
      </c>
    </row>
    <row r="807" spans="1:5" x14ac:dyDescent="0.25">
      <c r="A807" t="s">
        <v>342</v>
      </c>
      <c r="D807" t="str">
        <f t="shared" si="24"/>
        <v/>
      </c>
      <c r="E807" t="str">
        <f t="shared" si="25"/>
        <v/>
      </c>
    </row>
    <row r="808" spans="1:5" x14ac:dyDescent="0.25">
      <c r="A808" t="s">
        <v>343</v>
      </c>
      <c r="D808" t="str">
        <f t="shared" si="24"/>
        <v/>
      </c>
      <c r="E808" t="str">
        <f t="shared" si="25"/>
        <v/>
      </c>
    </row>
    <row r="809" spans="1:5" x14ac:dyDescent="0.25">
      <c r="A809" t="s">
        <v>344</v>
      </c>
      <c r="D809" t="str">
        <f t="shared" si="24"/>
        <v/>
      </c>
      <c r="E809" t="str">
        <f t="shared" si="25"/>
        <v/>
      </c>
    </row>
    <row r="810" spans="1:5" x14ac:dyDescent="0.25">
      <c r="A810" t="s">
        <v>276</v>
      </c>
      <c r="D810" t="str">
        <f t="shared" si="24"/>
        <v/>
      </c>
      <c r="E810" t="str">
        <f t="shared" si="25"/>
        <v/>
      </c>
    </row>
    <row r="811" spans="1:5" x14ac:dyDescent="0.25">
      <c r="A811" t="s">
        <v>277</v>
      </c>
      <c r="D811" t="str">
        <f t="shared" si="24"/>
        <v/>
      </c>
      <c r="E811" t="str">
        <f t="shared" si="25"/>
        <v/>
      </c>
    </row>
    <row r="812" spans="1:5" x14ac:dyDescent="0.25">
      <c r="A812" t="s">
        <v>278</v>
      </c>
      <c r="D812" t="str">
        <f t="shared" si="24"/>
        <v/>
      </c>
      <c r="E812" t="str">
        <f t="shared" si="25"/>
        <v/>
      </c>
    </row>
    <row r="813" spans="1:5" x14ac:dyDescent="0.25">
      <c r="A813" t="s">
        <v>345</v>
      </c>
      <c r="D813" t="str">
        <f t="shared" si="24"/>
        <v/>
      </c>
      <c r="E813" t="str">
        <f t="shared" si="25"/>
        <v/>
      </c>
    </row>
    <row r="814" spans="1:5" x14ac:dyDescent="0.25">
      <c r="A814" t="s">
        <v>346</v>
      </c>
      <c r="D814" t="str">
        <f t="shared" si="24"/>
        <v/>
      </c>
      <c r="E814" t="str">
        <f t="shared" si="25"/>
        <v/>
      </c>
    </row>
    <row r="815" spans="1:5" x14ac:dyDescent="0.25">
      <c r="A815" t="s">
        <v>1123</v>
      </c>
      <c r="D815" t="str">
        <f t="shared" si="24"/>
        <v/>
      </c>
      <c r="E815" t="str">
        <f t="shared" si="25"/>
        <v/>
      </c>
    </row>
    <row r="816" spans="1:5" x14ac:dyDescent="0.25">
      <c r="A816" t="s">
        <v>281</v>
      </c>
      <c r="D816" t="str">
        <f t="shared" si="24"/>
        <v/>
      </c>
      <c r="E816" t="str">
        <f t="shared" si="25"/>
        <v/>
      </c>
    </row>
    <row r="817" spans="1:5" x14ac:dyDescent="0.25">
      <c r="A817" t="s">
        <v>347</v>
      </c>
      <c r="D817" t="str">
        <f t="shared" si="24"/>
        <v/>
      </c>
      <c r="E817" t="str">
        <f t="shared" si="25"/>
        <v/>
      </c>
    </row>
    <row r="818" spans="1:5" x14ac:dyDescent="0.25">
      <c r="A818" t="s">
        <v>348</v>
      </c>
      <c r="D818" t="str">
        <f t="shared" si="24"/>
        <v/>
      </c>
      <c r="E818" t="str">
        <f t="shared" si="25"/>
        <v/>
      </c>
    </row>
    <row r="819" spans="1:5" x14ac:dyDescent="0.25">
      <c r="A819" t="s">
        <v>284</v>
      </c>
      <c r="D819" t="str">
        <f t="shared" si="24"/>
        <v/>
      </c>
      <c r="E819" t="str">
        <f t="shared" si="25"/>
        <v/>
      </c>
    </row>
    <row r="820" spans="1:5" x14ac:dyDescent="0.25">
      <c r="A820" t="s">
        <v>285</v>
      </c>
      <c r="D820" t="str">
        <f t="shared" si="24"/>
        <v/>
      </c>
      <c r="E820" t="str">
        <f t="shared" si="25"/>
        <v/>
      </c>
    </row>
    <row r="821" spans="1:5" x14ac:dyDescent="0.25">
      <c r="A821" s="163">
        <v>2477.15</v>
      </c>
      <c r="D821" t="str">
        <f t="shared" si="24"/>
        <v/>
      </c>
      <c r="E821" t="str">
        <f t="shared" si="25"/>
        <v/>
      </c>
    </row>
    <row r="822" spans="1:5" x14ac:dyDescent="0.25">
      <c r="A822" s="163">
        <v>2822.06</v>
      </c>
      <c r="D822" t="str">
        <f t="shared" si="24"/>
        <v/>
      </c>
      <c r="E822" t="str">
        <f t="shared" si="25"/>
        <v/>
      </c>
    </row>
    <row r="823" spans="1:5" x14ac:dyDescent="0.25">
      <c r="A823" s="163">
        <v>2822.06</v>
      </c>
      <c r="D823" t="str">
        <f t="shared" si="24"/>
        <v/>
      </c>
      <c r="E823" t="str">
        <f t="shared" si="25"/>
        <v/>
      </c>
    </row>
    <row r="824" spans="1:5" x14ac:dyDescent="0.25">
      <c r="A824">
        <v>225.76</v>
      </c>
      <c r="D824" t="str">
        <f t="shared" si="24"/>
        <v/>
      </c>
      <c r="E824" t="str">
        <f t="shared" si="25"/>
        <v/>
      </c>
    </row>
    <row r="825" spans="1:5" x14ac:dyDescent="0.25">
      <c r="A825">
        <v>13.16</v>
      </c>
      <c r="D825" t="str">
        <f t="shared" si="24"/>
        <v/>
      </c>
      <c r="E825" t="str">
        <f t="shared" si="25"/>
        <v/>
      </c>
    </row>
    <row r="826" spans="1:5" x14ac:dyDescent="0.25">
      <c r="A826">
        <v>247.17</v>
      </c>
      <c r="D826" t="str">
        <f t="shared" si="24"/>
        <v/>
      </c>
      <c r="E826" t="str">
        <f t="shared" si="25"/>
        <v/>
      </c>
    </row>
    <row r="827" spans="1:5" x14ac:dyDescent="0.25">
      <c r="A827">
        <v>211.44</v>
      </c>
      <c r="D827" t="str">
        <f t="shared" si="24"/>
        <v/>
      </c>
      <c r="E827" t="str">
        <f t="shared" si="25"/>
        <v/>
      </c>
    </row>
    <row r="828" spans="1:5" x14ac:dyDescent="0.25">
      <c r="A828">
        <v>131.87</v>
      </c>
      <c r="D828" t="str">
        <f t="shared" si="24"/>
        <v/>
      </c>
      <c r="E828" t="str">
        <f t="shared" si="25"/>
        <v/>
      </c>
    </row>
    <row r="829" spans="1:5" x14ac:dyDescent="0.25">
      <c r="A829">
        <v>564.41</v>
      </c>
      <c r="D829" t="str">
        <f t="shared" si="24"/>
        <v/>
      </c>
      <c r="E829" t="str">
        <f t="shared" si="25"/>
        <v/>
      </c>
    </row>
    <row r="830" spans="1:5" x14ac:dyDescent="0.25">
      <c r="A830">
        <v>163.68</v>
      </c>
      <c r="D830" t="str">
        <f t="shared" si="24"/>
        <v/>
      </c>
      <c r="E830" t="str">
        <f t="shared" si="25"/>
        <v/>
      </c>
    </row>
    <row r="831" spans="1:5" x14ac:dyDescent="0.25">
      <c r="A831">
        <v>84.66</v>
      </c>
      <c r="D831" t="str">
        <f t="shared" si="24"/>
        <v/>
      </c>
      <c r="E831" t="str">
        <f t="shared" si="25"/>
        <v/>
      </c>
    </row>
    <row r="832" spans="1:5" x14ac:dyDescent="0.25">
      <c r="A832" s="163">
        <v>2769.47</v>
      </c>
      <c r="D832" t="str">
        <f t="shared" si="24"/>
        <v/>
      </c>
      <c r="E832" t="str">
        <f t="shared" si="25"/>
        <v/>
      </c>
    </row>
    <row r="833" spans="1:5" x14ac:dyDescent="0.25">
      <c r="A833">
        <v>106.38</v>
      </c>
      <c r="D833" t="str">
        <f t="shared" si="24"/>
        <v/>
      </c>
      <c r="E833" t="str">
        <f t="shared" si="25"/>
        <v/>
      </c>
    </row>
    <row r="834" spans="1:5" x14ac:dyDescent="0.25">
      <c r="A834" s="163">
        <v>1872.18</v>
      </c>
      <c r="D834" t="str">
        <f t="shared" si="24"/>
        <v/>
      </c>
      <c r="E834" t="str">
        <f t="shared" si="25"/>
        <v/>
      </c>
    </row>
    <row r="835" spans="1:5" x14ac:dyDescent="0.25">
      <c r="A835">
        <v>313.95</v>
      </c>
      <c r="D835" t="str">
        <f t="shared" si="24"/>
        <v/>
      </c>
      <c r="E835" t="str">
        <f t="shared" si="25"/>
        <v/>
      </c>
    </row>
    <row r="836" spans="1:5" x14ac:dyDescent="0.25">
      <c r="A836">
        <v>15.94</v>
      </c>
      <c r="D836" t="str">
        <f t="shared" si="24"/>
        <v/>
      </c>
      <c r="E836" t="str">
        <f t="shared" si="25"/>
        <v/>
      </c>
    </row>
    <row r="837" spans="1:5" x14ac:dyDescent="0.25">
      <c r="A837">
        <v>130.32</v>
      </c>
      <c r="D837" t="str">
        <f t="shared" si="24"/>
        <v/>
      </c>
      <c r="E837" t="str">
        <f t="shared" si="25"/>
        <v/>
      </c>
    </row>
    <row r="838" spans="1:5" x14ac:dyDescent="0.25">
      <c r="A838" t="s">
        <v>1266</v>
      </c>
      <c r="D838" t="str">
        <f t="shared" si="24"/>
        <v/>
      </c>
      <c r="E838" t="str">
        <f t="shared" si="25"/>
        <v/>
      </c>
    </row>
    <row r="839" spans="1:5" x14ac:dyDescent="0.25">
      <c r="A839" t="s">
        <v>1038</v>
      </c>
      <c r="D839" t="str">
        <f t="shared" ref="D839:D902" si="26">IFERROR(IF(COUNTIF(A839,"*"&amp;"NOME:"&amp;"*")&gt;0,TRIM(_xlfn.TEXTBEFORE(_xlfn.TEXTAFTER(A839,"NOME: ")," FUNCAO")),""),"")</f>
        <v/>
      </c>
      <c r="E839" t="str">
        <f t="shared" ref="E839:E902" si="27">IFERROR(VALUE(TRIM(IF(D839&lt;&gt;"",MID(MID(MID(MID(HLOOKUP("*",A839:A866,MATCH("*"&amp;"INTRA"&amp;"*",A839:A866,0),0),SEARCH("INTRA",HLOOKUP("*",A839:A866,MATCH("*"&amp;"INTRA"&amp;"*",A839:A866,0),0),1),30),SEARCH(" ",MID(HLOOKUP("*",A839:A866,MATCH("*"&amp;"INTRA"&amp;"*",A839:A866,0),0),SEARCH("INTRA",HLOOKUP("*",A839:A866,MATCH("*"&amp;"INTRA"&amp;"*",A839:A866,0),0),1),30),1)+1,20),SEARCH(" ",MID(MID(HLOOKUP("*",A839:A866,MATCH("*"&amp;"INTRA"&amp;"*",A839:A866,0),0),SEARCH("INTRA",HLOOKUP("*",A839:A866,MATCH("*"&amp;"INTRA"&amp;"*",A839:A866,0),0),1),30),SEARCH(" ",MID(HLOOKUP("*",A839:A866,MATCH("*"&amp;"INTRA"&amp;"*",A839:A866,0),0),SEARCH("INTRA",HLOOKUP("*",A839:A866,MATCH("*"&amp;"INTRA"&amp;"*",A839:A866,0),0),1),30),1)+1,20),1)+1,20),1,SEARCH(" ",MID(MID(MID(HLOOKUP("*",A839:A866,MATCH("*"&amp;"INTRA"&amp;"*",A839:A866,0),0),SEARCH("INTRA",HLOOKUP("*",A839:A866,MATCH("*"&amp;"INTRA"&amp;"*",A839:A866,0),0),1),30),SEARCH(" ",MID(HLOOKUP("*",A839:A866,MATCH("*"&amp;"INTRA"&amp;"*",A839:A866,0),0),SEARCH("INTRA",HLOOKUP("*",A839:A866,MATCH("*"&amp;"INTRA"&amp;"*",A839:A866,0),0),1),30),1)+1,20),SEARCH(" ",MID(MID(HLOOKUP("*",A839:A866,MATCH("*"&amp;"INTRA"&amp;"*",A839:A866,0),0),SEARCH("INTRA",HLOOKUP("*",A839:A866,MATCH("*"&amp;"INTRA"&amp;"*",A839:A866,0),0),1),30),SEARCH(" ",MID(HLOOKUP("*",A839:A866,MATCH("*"&amp;"INTRA"&amp;"*",A839:A866,0),0),SEARCH("INTRA",HLOOKUP("*",A839:A866,MATCH("*"&amp;"INTRA"&amp;"*",A839:A866,0),0),1),30),1)+1,20),1)+1,20))),""))),"")</f>
        <v/>
      </c>
    </row>
    <row r="840" spans="1:5" x14ac:dyDescent="0.25">
      <c r="A840" t="s">
        <v>1267</v>
      </c>
      <c r="D840" t="str">
        <f t="shared" si="26"/>
        <v/>
      </c>
      <c r="E840" t="str">
        <f t="shared" si="27"/>
        <v/>
      </c>
    </row>
    <row r="841" spans="1:5" x14ac:dyDescent="0.25">
      <c r="A841" t="s">
        <v>1268</v>
      </c>
      <c r="D841" t="str">
        <f t="shared" si="26"/>
        <v/>
      </c>
      <c r="E841" t="str">
        <f t="shared" si="27"/>
        <v/>
      </c>
    </row>
    <row r="842" spans="1:5" x14ac:dyDescent="0.25">
      <c r="A842" t="s">
        <v>212</v>
      </c>
      <c r="D842" t="str">
        <f t="shared" si="26"/>
        <v/>
      </c>
      <c r="E842" t="str">
        <f t="shared" si="27"/>
        <v/>
      </c>
    </row>
    <row r="843" spans="1:5" x14ac:dyDescent="0.25">
      <c r="A843" t="s">
        <v>1269</v>
      </c>
      <c r="D843" t="str">
        <f t="shared" si="26"/>
        <v/>
      </c>
      <c r="E843" t="str">
        <f t="shared" si="27"/>
        <v/>
      </c>
    </row>
    <row r="844" spans="1:5" x14ac:dyDescent="0.25">
      <c r="A844" t="s">
        <v>1270</v>
      </c>
      <c r="D844" t="str">
        <f t="shared" si="26"/>
        <v/>
      </c>
      <c r="E844" t="str">
        <f t="shared" si="27"/>
        <v/>
      </c>
    </row>
    <row r="845" spans="1:5" x14ac:dyDescent="0.25">
      <c r="A845" t="s">
        <v>933</v>
      </c>
      <c r="D845" t="str">
        <f t="shared" si="26"/>
        <v/>
      </c>
      <c r="E845" t="str">
        <f t="shared" si="27"/>
        <v/>
      </c>
    </row>
    <row r="846" spans="1:5" x14ac:dyDescent="0.25">
      <c r="A846" t="s">
        <v>349</v>
      </c>
      <c r="D846" t="str">
        <f t="shared" si="26"/>
        <v/>
      </c>
      <c r="E846" t="str">
        <f t="shared" si="27"/>
        <v/>
      </c>
    </row>
    <row r="847" spans="1:5" x14ac:dyDescent="0.25">
      <c r="A847" t="s">
        <v>1106</v>
      </c>
      <c r="D847" t="str">
        <f t="shared" si="26"/>
        <v/>
      </c>
      <c r="E847" t="str">
        <f t="shared" si="27"/>
        <v/>
      </c>
    </row>
    <row r="848" spans="1:5" x14ac:dyDescent="0.25">
      <c r="A848" t="s">
        <v>1271</v>
      </c>
      <c r="D848" t="str">
        <f t="shared" si="26"/>
        <v/>
      </c>
      <c r="E848" t="str">
        <f t="shared" si="27"/>
        <v/>
      </c>
    </row>
    <row r="849" spans="1:5" x14ac:dyDescent="0.25">
      <c r="A849" t="s">
        <v>1272</v>
      </c>
      <c r="D849" t="str">
        <f t="shared" si="26"/>
        <v/>
      </c>
      <c r="E849" t="str">
        <f t="shared" si="27"/>
        <v/>
      </c>
    </row>
    <row r="850" spans="1:5" x14ac:dyDescent="0.25">
      <c r="A850" t="s">
        <v>1273</v>
      </c>
      <c r="D850" t="str">
        <f t="shared" si="26"/>
        <v/>
      </c>
      <c r="E850" t="str">
        <f t="shared" si="27"/>
        <v/>
      </c>
    </row>
    <row r="851" spans="1:5" x14ac:dyDescent="0.25">
      <c r="A851" t="s">
        <v>350</v>
      </c>
      <c r="D851" t="str">
        <f t="shared" si="26"/>
        <v/>
      </c>
      <c r="E851" t="str">
        <f t="shared" si="27"/>
        <v/>
      </c>
    </row>
    <row r="852" spans="1:5" x14ac:dyDescent="0.25">
      <c r="A852" t="s">
        <v>1274</v>
      </c>
      <c r="D852" t="str">
        <f t="shared" si="26"/>
        <v/>
      </c>
      <c r="E852" t="str">
        <f t="shared" si="27"/>
        <v/>
      </c>
    </row>
    <row r="853" spans="1:5" x14ac:dyDescent="0.25">
      <c r="A853" t="s">
        <v>1275</v>
      </c>
      <c r="D853" t="str">
        <f t="shared" si="26"/>
        <v/>
      </c>
      <c r="E853" t="str">
        <f t="shared" si="27"/>
        <v/>
      </c>
    </row>
    <row r="854" spans="1:5" x14ac:dyDescent="0.25">
      <c r="A854" t="s">
        <v>1276</v>
      </c>
      <c r="D854" t="str">
        <f t="shared" si="26"/>
        <v/>
      </c>
      <c r="E854" t="str">
        <f t="shared" si="27"/>
        <v/>
      </c>
    </row>
    <row r="855" spans="1:5" x14ac:dyDescent="0.25">
      <c r="A855" t="s">
        <v>1277</v>
      </c>
      <c r="D855" t="str">
        <f t="shared" si="26"/>
        <v/>
      </c>
      <c r="E855" t="str">
        <f t="shared" si="27"/>
        <v/>
      </c>
    </row>
    <row r="856" spans="1:5" x14ac:dyDescent="0.25">
      <c r="A856" t="s">
        <v>1278</v>
      </c>
      <c r="D856" t="str">
        <f t="shared" si="26"/>
        <v/>
      </c>
      <c r="E856" t="str">
        <f t="shared" si="27"/>
        <v/>
      </c>
    </row>
    <row r="857" spans="1:5" x14ac:dyDescent="0.25">
      <c r="A857" t="s">
        <v>1279</v>
      </c>
      <c r="D857" t="str">
        <f t="shared" si="26"/>
        <v/>
      </c>
      <c r="E857" t="str">
        <f t="shared" si="27"/>
        <v/>
      </c>
    </row>
    <row r="858" spans="1:5" x14ac:dyDescent="0.25">
      <c r="A858" t="s">
        <v>300</v>
      </c>
      <c r="D858" t="str">
        <f t="shared" si="26"/>
        <v/>
      </c>
      <c r="E858" t="str">
        <f t="shared" si="27"/>
        <v/>
      </c>
    </row>
    <row r="859" spans="1:5" x14ac:dyDescent="0.25">
      <c r="A859" t="s">
        <v>301</v>
      </c>
      <c r="D859" t="str">
        <f t="shared" si="26"/>
        <v/>
      </c>
      <c r="E859" t="str">
        <f t="shared" si="27"/>
        <v/>
      </c>
    </row>
    <row r="860" spans="1:5" x14ac:dyDescent="0.25">
      <c r="A860" t="s">
        <v>1280</v>
      </c>
      <c r="D860" t="str">
        <f t="shared" si="26"/>
        <v/>
      </c>
      <c r="E860" t="str">
        <f t="shared" si="27"/>
        <v/>
      </c>
    </row>
    <row r="861" spans="1:5" x14ac:dyDescent="0.25">
      <c r="A861" t="s">
        <v>1281</v>
      </c>
      <c r="D861" t="str">
        <f t="shared" si="26"/>
        <v/>
      </c>
      <c r="E861" t="str">
        <f t="shared" si="27"/>
        <v/>
      </c>
    </row>
    <row r="862" spans="1:5" x14ac:dyDescent="0.25">
      <c r="A862" t="s">
        <v>1282</v>
      </c>
      <c r="D862" t="str">
        <f t="shared" si="26"/>
        <v/>
      </c>
      <c r="E862" t="str">
        <f t="shared" si="27"/>
        <v/>
      </c>
    </row>
    <row r="863" spans="1:5" x14ac:dyDescent="0.25">
      <c r="A863" t="s">
        <v>1283</v>
      </c>
      <c r="D863" t="str">
        <f t="shared" si="26"/>
        <v/>
      </c>
      <c r="E863" t="str">
        <f t="shared" si="27"/>
        <v/>
      </c>
    </row>
    <row r="864" spans="1:5" x14ac:dyDescent="0.25">
      <c r="A864" t="s">
        <v>1284</v>
      </c>
      <c r="D864" t="str">
        <f t="shared" si="26"/>
        <v/>
      </c>
      <c r="E864" t="str">
        <f t="shared" si="27"/>
        <v/>
      </c>
    </row>
    <row r="865" spans="1:5" x14ac:dyDescent="0.25">
      <c r="A865" t="s">
        <v>458</v>
      </c>
      <c r="D865" t="str">
        <f t="shared" si="26"/>
        <v/>
      </c>
      <c r="E865" t="str">
        <f t="shared" si="27"/>
        <v/>
      </c>
    </row>
    <row r="866" spans="1:5" x14ac:dyDescent="0.25">
      <c r="A866" t="s">
        <v>1285</v>
      </c>
      <c r="D866" t="str">
        <f t="shared" si="26"/>
        <v/>
      </c>
      <c r="E866" t="str">
        <f t="shared" si="27"/>
        <v/>
      </c>
    </row>
    <row r="867" spans="1:5" x14ac:dyDescent="0.25">
      <c r="A867" t="s">
        <v>1286</v>
      </c>
      <c r="D867" t="str">
        <f t="shared" si="26"/>
        <v/>
      </c>
      <c r="E867" t="str">
        <f t="shared" si="27"/>
        <v/>
      </c>
    </row>
    <row r="868" spans="1:5" x14ac:dyDescent="0.25">
      <c r="A868" t="s">
        <v>1287</v>
      </c>
      <c r="D868" t="str">
        <f t="shared" si="26"/>
        <v/>
      </c>
      <c r="E868" t="str">
        <f t="shared" si="27"/>
        <v/>
      </c>
    </row>
    <row r="869" spans="1:5" x14ac:dyDescent="0.25">
      <c r="A869" t="s">
        <v>1288</v>
      </c>
      <c r="D869" t="str">
        <f t="shared" si="26"/>
        <v/>
      </c>
      <c r="E869" t="str">
        <f t="shared" si="27"/>
        <v/>
      </c>
    </row>
    <row r="870" spans="1:5" x14ac:dyDescent="0.25">
      <c r="A870" t="s">
        <v>1289</v>
      </c>
      <c r="D870" t="str">
        <f t="shared" si="26"/>
        <v/>
      </c>
      <c r="E870" t="str">
        <f t="shared" si="27"/>
        <v/>
      </c>
    </row>
    <row r="871" spans="1:5" x14ac:dyDescent="0.25">
      <c r="A871" t="s">
        <v>1290</v>
      </c>
      <c r="D871" t="str">
        <f t="shared" si="26"/>
        <v/>
      </c>
      <c r="E871" t="str">
        <f t="shared" si="27"/>
        <v/>
      </c>
    </row>
    <row r="872" spans="1:5" x14ac:dyDescent="0.25">
      <c r="A872" t="s">
        <v>1291</v>
      </c>
      <c r="D872" t="str">
        <f t="shared" si="26"/>
        <v/>
      </c>
      <c r="E872" t="str">
        <f t="shared" si="27"/>
        <v/>
      </c>
    </row>
    <row r="873" spans="1:5" x14ac:dyDescent="0.25">
      <c r="A873" t="s">
        <v>351</v>
      </c>
      <c r="D873" t="str">
        <f t="shared" si="26"/>
        <v/>
      </c>
      <c r="E873" t="str">
        <f t="shared" si="27"/>
        <v/>
      </c>
    </row>
    <row r="874" spans="1:5" x14ac:dyDescent="0.25">
      <c r="A874" t="s">
        <v>1292</v>
      </c>
      <c r="D874" t="str">
        <f t="shared" si="26"/>
        <v/>
      </c>
      <c r="E874" t="str">
        <f t="shared" si="27"/>
        <v/>
      </c>
    </row>
    <row r="875" spans="1:5" x14ac:dyDescent="0.25">
      <c r="A875" t="s">
        <v>1293</v>
      </c>
      <c r="D875" t="str">
        <f t="shared" si="26"/>
        <v/>
      </c>
      <c r="E875" t="str">
        <f t="shared" si="27"/>
        <v/>
      </c>
    </row>
    <row r="876" spans="1:5" x14ac:dyDescent="0.25">
      <c r="A876" t="s">
        <v>1294</v>
      </c>
      <c r="D876" t="str">
        <f t="shared" si="26"/>
        <v>DIEGO SILVA DOS SANTOS</v>
      </c>
      <c r="E876">
        <f t="shared" si="27"/>
        <v>176.96</v>
      </c>
    </row>
    <row r="877" spans="1:5" x14ac:dyDescent="0.25">
      <c r="A877" t="s">
        <v>1295</v>
      </c>
      <c r="D877" t="str">
        <f t="shared" si="26"/>
        <v/>
      </c>
      <c r="E877" t="str">
        <f t="shared" si="27"/>
        <v/>
      </c>
    </row>
    <row r="878" spans="1:5" x14ac:dyDescent="0.25">
      <c r="A878" t="s">
        <v>1296</v>
      </c>
      <c r="D878" t="str">
        <f t="shared" si="26"/>
        <v/>
      </c>
      <c r="E878" t="str">
        <f t="shared" si="27"/>
        <v/>
      </c>
    </row>
    <row r="879" spans="1:5" x14ac:dyDescent="0.25">
      <c r="A879" t="s">
        <v>1297</v>
      </c>
      <c r="D879" t="str">
        <f t="shared" si="26"/>
        <v/>
      </c>
      <c r="E879" t="str">
        <f t="shared" si="27"/>
        <v/>
      </c>
    </row>
    <row r="880" spans="1:5" x14ac:dyDescent="0.25">
      <c r="A880" t="s">
        <v>1298</v>
      </c>
      <c r="D880" t="str">
        <f t="shared" si="26"/>
        <v/>
      </c>
      <c r="E880" t="str">
        <f t="shared" si="27"/>
        <v/>
      </c>
    </row>
    <row r="881" spans="1:5" x14ac:dyDescent="0.25">
      <c r="A881" t="s">
        <v>1299</v>
      </c>
      <c r="D881" t="str">
        <f t="shared" si="26"/>
        <v/>
      </c>
      <c r="E881" t="str">
        <f t="shared" si="27"/>
        <v/>
      </c>
    </row>
    <row r="882" spans="1:5" x14ac:dyDescent="0.25">
      <c r="A882" t="s">
        <v>1267</v>
      </c>
      <c r="D882" t="str">
        <f t="shared" si="26"/>
        <v/>
      </c>
      <c r="E882" t="str">
        <f t="shared" si="27"/>
        <v/>
      </c>
    </row>
    <row r="883" spans="1:5" x14ac:dyDescent="0.25">
      <c r="A883" t="s">
        <v>1220</v>
      </c>
      <c r="D883" t="str">
        <f t="shared" si="26"/>
        <v/>
      </c>
      <c r="E883" t="str">
        <f t="shared" si="27"/>
        <v/>
      </c>
    </row>
    <row r="884" spans="1:5" x14ac:dyDescent="0.25">
      <c r="A884" t="s">
        <v>240</v>
      </c>
      <c r="D884" t="str">
        <f t="shared" si="26"/>
        <v/>
      </c>
      <c r="E884" t="str">
        <f t="shared" si="27"/>
        <v/>
      </c>
    </row>
    <row r="885" spans="1:5" x14ac:dyDescent="0.25">
      <c r="A885" t="s">
        <v>2835</v>
      </c>
      <c r="D885" t="str">
        <f t="shared" si="26"/>
        <v>EDERSON PEREIRA DA SILVA</v>
      </c>
      <c r="E885">
        <f t="shared" si="27"/>
        <v>176.96</v>
      </c>
    </row>
    <row r="886" spans="1:5" x14ac:dyDescent="0.25">
      <c r="A886" t="s">
        <v>1300</v>
      </c>
      <c r="D886" t="str">
        <f t="shared" si="26"/>
        <v/>
      </c>
      <c r="E886" t="str">
        <f t="shared" si="27"/>
        <v/>
      </c>
    </row>
    <row r="887" spans="1:5" x14ac:dyDescent="0.25">
      <c r="A887" t="s">
        <v>933</v>
      </c>
      <c r="D887" t="str">
        <f t="shared" si="26"/>
        <v/>
      </c>
      <c r="E887" t="str">
        <f t="shared" si="27"/>
        <v/>
      </c>
    </row>
    <row r="888" spans="1:5" x14ac:dyDescent="0.25">
      <c r="A888" t="s">
        <v>202</v>
      </c>
      <c r="D888" t="str">
        <f t="shared" si="26"/>
        <v/>
      </c>
      <c r="E888" t="str">
        <f t="shared" si="27"/>
        <v/>
      </c>
    </row>
    <row r="889" spans="1:5" x14ac:dyDescent="0.25">
      <c r="A889" t="s">
        <v>862</v>
      </c>
      <c r="D889" t="str">
        <f t="shared" si="26"/>
        <v/>
      </c>
      <c r="E889" t="str">
        <f t="shared" si="27"/>
        <v/>
      </c>
    </row>
    <row r="890" spans="1:5" x14ac:dyDescent="0.25">
      <c r="A890" t="s">
        <v>1301</v>
      </c>
      <c r="D890" t="str">
        <f t="shared" si="26"/>
        <v/>
      </c>
      <c r="E890" t="str">
        <f t="shared" si="27"/>
        <v/>
      </c>
    </row>
    <row r="891" spans="1:5" x14ac:dyDescent="0.25">
      <c r="A891" t="s">
        <v>1302</v>
      </c>
      <c r="D891" t="str">
        <f t="shared" si="26"/>
        <v/>
      </c>
      <c r="E891" t="str">
        <f t="shared" si="27"/>
        <v/>
      </c>
    </row>
    <row r="892" spans="1:5" x14ac:dyDescent="0.25">
      <c r="A892" t="s">
        <v>1303</v>
      </c>
      <c r="D892" t="str">
        <f t="shared" si="26"/>
        <v/>
      </c>
      <c r="E892" t="str">
        <f t="shared" si="27"/>
        <v/>
      </c>
    </row>
    <row r="893" spans="1:5" x14ac:dyDescent="0.25">
      <c r="A893" t="s">
        <v>1304</v>
      </c>
      <c r="D893" t="str">
        <f t="shared" si="26"/>
        <v/>
      </c>
      <c r="E893" t="str">
        <f t="shared" si="27"/>
        <v/>
      </c>
    </row>
    <row r="894" spans="1:5" x14ac:dyDescent="0.25">
      <c r="A894" t="s">
        <v>1305</v>
      </c>
      <c r="D894" t="str">
        <f t="shared" si="26"/>
        <v/>
      </c>
      <c r="E894" t="str">
        <f t="shared" si="27"/>
        <v/>
      </c>
    </row>
    <row r="895" spans="1:5" x14ac:dyDescent="0.25">
      <c r="A895" t="s">
        <v>1306</v>
      </c>
      <c r="D895" t="str">
        <f t="shared" si="26"/>
        <v/>
      </c>
      <c r="E895" t="str">
        <f t="shared" si="27"/>
        <v/>
      </c>
    </row>
    <row r="896" spans="1:5" x14ac:dyDescent="0.25">
      <c r="A896" t="s">
        <v>352</v>
      </c>
      <c r="D896" t="str">
        <f t="shared" si="26"/>
        <v/>
      </c>
      <c r="E896" t="str">
        <f t="shared" si="27"/>
        <v/>
      </c>
    </row>
    <row r="897" spans="1:5" x14ac:dyDescent="0.25">
      <c r="A897" t="s">
        <v>203</v>
      </c>
      <c r="D897" t="str">
        <f t="shared" si="26"/>
        <v/>
      </c>
      <c r="E897" t="str">
        <f t="shared" si="27"/>
        <v/>
      </c>
    </row>
    <row r="898" spans="1:5" x14ac:dyDescent="0.25">
      <c r="A898" t="s">
        <v>353</v>
      </c>
      <c r="D898" t="str">
        <f t="shared" si="26"/>
        <v/>
      </c>
      <c r="E898" t="str">
        <f t="shared" si="27"/>
        <v/>
      </c>
    </row>
    <row r="899" spans="1:5" x14ac:dyDescent="0.25">
      <c r="A899" t="s">
        <v>354</v>
      </c>
      <c r="D899" t="str">
        <f t="shared" si="26"/>
        <v/>
      </c>
      <c r="E899" t="str">
        <f t="shared" si="27"/>
        <v/>
      </c>
    </row>
    <row r="900" spans="1:5" x14ac:dyDescent="0.25">
      <c r="A900" t="s">
        <v>1307</v>
      </c>
      <c r="D900" t="str">
        <f t="shared" si="26"/>
        <v/>
      </c>
      <c r="E900" t="str">
        <f t="shared" si="27"/>
        <v/>
      </c>
    </row>
    <row r="901" spans="1:5" x14ac:dyDescent="0.25">
      <c r="A901" t="s">
        <v>1308</v>
      </c>
      <c r="D901" t="str">
        <f t="shared" si="26"/>
        <v/>
      </c>
      <c r="E901" t="str">
        <f t="shared" si="27"/>
        <v/>
      </c>
    </row>
    <row r="902" spans="1:5" x14ac:dyDescent="0.25">
      <c r="A902" t="s">
        <v>1309</v>
      </c>
      <c r="D902" t="str">
        <f t="shared" si="26"/>
        <v/>
      </c>
      <c r="E902" t="str">
        <f t="shared" si="27"/>
        <v/>
      </c>
    </row>
    <row r="903" spans="1:5" x14ac:dyDescent="0.25">
      <c r="A903" t="s">
        <v>948</v>
      </c>
      <c r="D903" t="str">
        <f t="shared" ref="D903:D966" si="28">IFERROR(IF(COUNTIF(A903,"*"&amp;"NOME:"&amp;"*")&gt;0,TRIM(_xlfn.TEXTBEFORE(_xlfn.TEXTAFTER(A903,"NOME: ")," FUNCAO")),""),"")</f>
        <v/>
      </c>
      <c r="E903" t="str">
        <f t="shared" ref="E903:E966" si="29">IFERROR(VALUE(TRIM(IF(D903&lt;&gt;"",MID(MID(MID(MID(HLOOKUP("*",A903:A930,MATCH("*"&amp;"INTRA"&amp;"*",A903:A930,0),0),SEARCH("INTRA",HLOOKUP("*",A903:A930,MATCH("*"&amp;"INTRA"&amp;"*",A903:A930,0),0),1),30),SEARCH(" ",MID(HLOOKUP("*",A903:A930,MATCH("*"&amp;"INTRA"&amp;"*",A903:A930,0),0),SEARCH("INTRA",HLOOKUP("*",A903:A930,MATCH("*"&amp;"INTRA"&amp;"*",A903:A930,0),0),1),30),1)+1,20),SEARCH(" ",MID(MID(HLOOKUP("*",A903:A930,MATCH("*"&amp;"INTRA"&amp;"*",A903:A930,0),0),SEARCH("INTRA",HLOOKUP("*",A903:A930,MATCH("*"&amp;"INTRA"&amp;"*",A903:A930,0),0),1),30),SEARCH(" ",MID(HLOOKUP("*",A903:A930,MATCH("*"&amp;"INTRA"&amp;"*",A903:A930,0),0),SEARCH("INTRA",HLOOKUP("*",A903:A930,MATCH("*"&amp;"INTRA"&amp;"*",A903:A930,0),0),1),30),1)+1,20),1)+1,20),1,SEARCH(" ",MID(MID(MID(HLOOKUP("*",A903:A930,MATCH("*"&amp;"INTRA"&amp;"*",A903:A930,0),0),SEARCH("INTRA",HLOOKUP("*",A903:A930,MATCH("*"&amp;"INTRA"&amp;"*",A903:A930,0),0),1),30),SEARCH(" ",MID(HLOOKUP("*",A903:A930,MATCH("*"&amp;"INTRA"&amp;"*",A903:A930,0),0),SEARCH("INTRA",HLOOKUP("*",A903:A930,MATCH("*"&amp;"INTRA"&amp;"*",A903:A930,0),0),1),30),1)+1,20),SEARCH(" ",MID(MID(HLOOKUP("*",A903:A930,MATCH("*"&amp;"INTRA"&amp;"*",A903:A930,0),0),SEARCH("INTRA",HLOOKUP("*",A903:A930,MATCH("*"&amp;"INTRA"&amp;"*",A903:A930,0),0),1),30),SEARCH(" ",MID(HLOOKUP("*",A903:A930,MATCH("*"&amp;"INTRA"&amp;"*",A903:A930,0),0),SEARCH("INTRA",HLOOKUP("*",A903:A930,MATCH("*"&amp;"INTRA"&amp;"*",A903:A930,0),0),1),30),1)+1,20),1)+1,20))),""))),"")</f>
        <v/>
      </c>
    </row>
    <row r="904" spans="1:5" x14ac:dyDescent="0.25">
      <c r="A904" t="s">
        <v>1310</v>
      </c>
      <c r="D904" t="str">
        <f t="shared" si="28"/>
        <v/>
      </c>
      <c r="E904" t="str">
        <f t="shared" si="29"/>
        <v/>
      </c>
    </row>
    <row r="905" spans="1:5" x14ac:dyDescent="0.25">
      <c r="A905" t="s">
        <v>204</v>
      </c>
      <c r="D905" t="str">
        <f t="shared" si="28"/>
        <v/>
      </c>
      <c r="E905" t="str">
        <f t="shared" si="29"/>
        <v/>
      </c>
    </row>
    <row r="906" spans="1:5" x14ac:dyDescent="0.25">
      <c r="A906" t="s">
        <v>210</v>
      </c>
      <c r="D906" t="str">
        <f t="shared" si="28"/>
        <v/>
      </c>
      <c r="E906" t="str">
        <f t="shared" si="29"/>
        <v/>
      </c>
    </row>
    <row r="907" spans="1:5" x14ac:dyDescent="0.25">
      <c r="A907" t="s">
        <v>1311</v>
      </c>
      <c r="D907" t="str">
        <f t="shared" si="28"/>
        <v/>
      </c>
      <c r="E907" t="str">
        <f t="shared" si="29"/>
        <v/>
      </c>
    </row>
    <row r="908" spans="1:5" x14ac:dyDescent="0.25">
      <c r="A908" t="s">
        <v>2836</v>
      </c>
      <c r="D908" t="str">
        <f t="shared" si="28"/>
        <v>EDIMILSON APARECIDO DUARTE</v>
      </c>
      <c r="E908" t="str">
        <f t="shared" si="29"/>
        <v/>
      </c>
    </row>
    <row r="909" spans="1:5" x14ac:dyDescent="0.25">
      <c r="A909" t="s">
        <v>1312</v>
      </c>
      <c r="D909" t="str">
        <f t="shared" si="28"/>
        <v/>
      </c>
      <c r="E909" t="str">
        <f t="shared" si="29"/>
        <v/>
      </c>
    </row>
    <row r="910" spans="1:5" x14ac:dyDescent="0.25">
      <c r="A910" t="s">
        <v>933</v>
      </c>
      <c r="D910" t="str">
        <f t="shared" si="28"/>
        <v/>
      </c>
      <c r="E910" t="str">
        <f t="shared" si="29"/>
        <v/>
      </c>
    </row>
    <row r="911" spans="1:5" x14ac:dyDescent="0.25">
      <c r="A911" t="s">
        <v>202</v>
      </c>
      <c r="D911" t="str">
        <f t="shared" si="28"/>
        <v/>
      </c>
      <c r="E911" t="str">
        <f t="shared" si="29"/>
        <v/>
      </c>
    </row>
    <row r="912" spans="1:5" x14ac:dyDescent="0.25">
      <c r="A912" t="s">
        <v>862</v>
      </c>
      <c r="D912" t="str">
        <f t="shared" si="28"/>
        <v/>
      </c>
      <c r="E912" t="str">
        <f t="shared" si="29"/>
        <v/>
      </c>
    </row>
    <row r="913" spans="1:5" x14ac:dyDescent="0.25">
      <c r="A913" t="s">
        <v>1313</v>
      </c>
      <c r="D913" t="str">
        <f t="shared" si="28"/>
        <v/>
      </c>
      <c r="E913" t="str">
        <f t="shared" si="29"/>
        <v/>
      </c>
    </row>
    <row r="914" spans="1:5" x14ac:dyDescent="0.25">
      <c r="A914" t="s">
        <v>1314</v>
      </c>
      <c r="D914" t="str">
        <f t="shared" si="28"/>
        <v/>
      </c>
      <c r="E914" t="str">
        <f t="shared" si="29"/>
        <v/>
      </c>
    </row>
    <row r="915" spans="1:5" x14ac:dyDescent="0.25">
      <c r="A915" t="s">
        <v>1315</v>
      </c>
      <c r="D915" t="str">
        <f t="shared" si="28"/>
        <v/>
      </c>
      <c r="E915" t="str">
        <f t="shared" si="29"/>
        <v/>
      </c>
    </row>
    <row r="916" spans="1:5" x14ac:dyDescent="0.25">
      <c r="A916" t="s">
        <v>355</v>
      </c>
      <c r="D916" t="str">
        <f t="shared" si="28"/>
        <v/>
      </c>
      <c r="E916" t="str">
        <f t="shared" si="29"/>
        <v/>
      </c>
    </row>
    <row r="917" spans="1:5" x14ac:dyDescent="0.25">
      <c r="A917" t="s">
        <v>1316</v>
      </c>
      <c r="D917" t="str">
        <f t="shared" si="28"/>
        <v/>
      </c>
      <c r="E917" t="str">
        <f t="shared" si="29"/>
        <v/>
      </c>
    </row>
    <row r="918" spans="1:5" x14ac:dyDescent="0.25">
      <c r="A918" t="s">
        <v>1317</v>
      </c>
      <c r="D918" t="str">
        <f t="shared" si="28"/>
        <v/>
      </c>
      <c r="E918" t="str">
        <f t="shared" si="29"/>
        <v/>
      </c>
    </row>
    <row r="919" spans="1:5" x14ac:dyDescent="0.25">
      <c r="A919" t="s">
        <v>307</v>
      </c>
      <c r="D919" t="str">
        <f t="shared" si="28"/>
        <v/>
      </c>
      <c r="E919" t="str">
        <f t="shared" si="29"/>
        <v/>
      </c>
    </row>
    <row r="920" spans="1:5" x14ac:dyDescent="0.25">
      <c r="A920" t="s">
        <v>1318</v>
      </c>
      <c r="D920" t="str">
        <f t="shared" si="28"/>
        <v/>
      </c>
      <c r="E920" t="str">
        <f t="shared" si="29"/>
        <v/>
      </c>
    </row>
    <row r="921" spans="1:5" x14ac:dyDescent="0.25">
      <c r="A921" t="s">
        <v>356</v>
      </c>
      <c r="D921" t="str">
        <f t="shared" si="28"/>
        <v/>
      </c>
      <c r="E921" t="str">
        <f t="shared" si="29"/>
        <v/>
      </c>
    </row>
    <row r="922" spans="1:5" x14ac:dyDescent="0.25">
      <c r="A922" t="s">
        <v>357</v>
      </c>
      <c r="D922" t="str">
        <f t="shared" si="28"/>
        <v/>
      </c>
      <c r="E922" t="str">
        <f t="shared" si="29"/>
        <v/>
      </c>
    </row>
    <row r="923" spans="1:5" x14ac:dyDescent="0.25">
      <c r="A923" t="s">
        <v>358</v>
      </c>
      <c r="D923" t="str">
        <f t="shared" si="28"/>
        <v/>
      </c>
      <c r="E923" t="str">
        <f t="shared" si="29"/>
        <v/>
      </c>
    </row>
    <row r="924" spans="1:5" x14ac:dyDescent="0.25">
      <c r="A924" t="s">
        <v>1319</v>
      </c>
      <c r="D924" t="str">
        <f t="shared" si="28"/>
        <v/>
      </c>
      <c r="E924" t="str">
        <f t="shared" si="29"/>
        <v/>
      </c>
    </row>
    <row r="925" spans="1:5" x14ac:dyDescent="0.25">
      <c r="A925" t="s">
        <v>1320</v>
      </c>
      <c r="D925" t="str">
        <f t="shared" si="28"/>
        <v/>
      </c>
      <c r="E925" t="str">
        <f t="shared" si="29"/>
        <v/>
      </c>
    </row>
    <row r="926" spans="1:5" x14ac:dyDescent="0.25">
      <c r="A926" t="s">
        <v>1232</v>
      </c>
      <c r="D926" t="str">
        <f t="shared" si="28"/>
        <v/>
      </c>
      <c r="E926" t="str">
        <f t="shared" si="29"/>
        <v/>
      </c>
    </row>
    <row r="927" spans="1:5" x14ac:dyDescent="0.25">
      <c r="A927" t="s">
        <v>367</v>
      </c>
      <c r="D927" t="str">
        <f t="shared" si="28"/>
        <v/>
      </c>
      <c r="E927" t="str">
        <f t="shared" si="29"/>
        <v/>
      </c>
    </row>
    <row r="928" spans="1:5" x14ac:dyDescent="0.25">
      <c r="A928" t="s">
        <v>1321</v>
      </c>
      <c r="D928" t="str">
        <f t="shared" si="28"/>
        <v/>
      </c>
      <c r="E928" t="str">
        <f t="shared" si="29"/>
        <v/>
      </c>
    </row>
    <row r="929" spans="1:5" x14ac:dyDescent="0.25">
      <c r="A929" t="s">
        <v>1322</v>
      </c>
      <c r="D929" t="str">
        <f t="shared" si="28"/>
        <v/>
      </c>
      <c r="E929" t="str">
        <f t="shared" si="29"/>
        <v/>
      </c>
    </row>
    <row r="930" spans="1:5" x14ac:dyDescent="0.25">
      <c r="A930" t="s">
        <v>1323</v>
      </c>
      <c r="D930" t="str">
        <f t="shared" si="28"/>
        <v/>
      </c>
      <c r="E930" t="str">
        <f t="shared" si="29"/>
        <v/>
      </c>
    </row>
    <row r="931" spans="1:5" x14ac:dyDescent="0.25">
      <c r="A931" t="s">
        <v>856</v>
      </c>
      <c r="D931" t="str">
        <f t="shared" si="28"/>
        <v/>
      </c>
      <c r="E931" t="str">
        <f t="shared" si="29"/>
        <v/>
      </c>
    </row>
    <row r="932" spans="1:5" x14ac:dyDescent="0.25">
      <c r="A932" t="s">
        <v>1324</v>
      </c>
      <c r="D932" t="str">
        <f t="shared" si="28"/>
        <v/>
      </c>
      <c r="E932" t="str">
        <f t="shared" si="29"/>
        <v/>
      </c>
    </row>
    <row r="933" spans="1:5" x14ac:dyDescent="0.25">
      <c r="A933" t="s">
        <v>1268</v>
      </c>
      <c r="D933" t="str">
        <f t="shared" si="28"/>
        <v/>
      </c>
      <c r="E933" t="str">
        <f t="shared" si="29"/>
        <v/>
      </c>
    </row>
    <row r="934" spans="1:5" x14ac:dyDescent="0.25">
      <c r="A934" t="s">
        <v>212</v>
      </c>
      <c r="D934" t="str">
        <f t="shared" si="28"/>
        <v/>
      </c>
      <c r="E934" t="str">
        <f t="shared" si="29"/>
        <v/>
      </c>
    </row>
    <row r="935" spans="1:5" x14ac:dyDescent="0.25">
      <c r="A935" t="s">
        <v>1325</v>
      </c>
      <c r="D935" t="str">
        <f t="shared" si="28"/>
        <v>EDIOMAR SOARES RODRIGUES</v>
      </c>
      <c r="E935" t="str">
        <f t="shared" si="29"/>
        <v/>
      </c>
    </row>
    <row r="936" spans="1:5" x14ac:dyDescent="0.25">
      <c r="A936" t="s">
        <v>1326</v>
      </c>
      <c r="D936" t="str">
        <f t="shared" si="28"/>
        <v/>
      </c>
      <c r="E936" t="str">
        <f t="shared" si="29"/>
        <v/>
      </c>
    </row>
    <row r="937" spans="1:5" x14ac:dyDescent="0.25">
      <c r="A937" t="s">
        <v>1069</v>
      </c>
      <c r="D937" t="str">
        <f t="shared" si="28"/>
        <v/>
      </c>
      <c r="E937" t="str">
        <f t="shared" si="29"/>
        <v/>
      </c>
    </row>
    <row r="938" spans="1:5" x14ac:dyDescent="0.25">
      <c r="A938" t="s">
        <v>202</v>
      </c>
      <c r="D938" t="str">
        <f t="shared" si="28"/>
        <v/>
      </c>
      <c r="E938" t="str">
        <f t="shared" si="29"/>
        <v/>
      </c>
    </row>
    <row r="939" spans="1:5" x14ac:dyDescent="0.25">
      <c r="A939" t="s">
        <v>862</v>
      </c>
      <c r="D939" t="str">
        <f t="shared" si="28"/>
        <v/>
      </c>
      <c r="E939" t="str">
        <f t="shared" si="29"/>
        <v/>
      </c>
    </row>
    <row r="940" spans="1:5" x14ac:dyDescent="0.25">
      <c r="A940" t="s">
        <v>1182</v>
      </c>
      <c r="D940" t="str">
        <f t="shared" si="28"/>
        <v/>
      </c>
      <c r="E940" t="str">
        <f t="shared" si="29"/>
        <v/>
      </c>
    </row>
    <row r="941" spans="1:5" x14ac:dyDescent="0.25">
      <c r="A941" t="s">
        <v>1327</v>
      </c>
      <c r="D941" t="str">
        <f t="shared" si="28"/>
        <v/>
      </c>
      <c r="E941" t="str">
        <f t="shared" si="29"/>
        <v/>
      </c>
    </row>
    <row r="942" spans="1:5" x14ac:dyDescent="0.25">
      <c r="A942" t="s">
        <v>1328</v>
      </c>
      <c r="D942" t="str">
        <f t="shared" si="28"/>
        <v/>
      </c>
      <c r="E942" t="str">
        <f t="shared" si="29"/>
        <v/>
      </c>
    </row>
    <row r="943" spans="1:5" x14ac:dyDescent="0.25">
      <c r="A943" t="s">
        <v>233</v>
      </c>
      <c r="D943" t="str">
        <f t="shared" si="28"/>
        <v/>
      </c>
      <c r="E943" t="str">
        <f t="shared" si="29"/>
        <v/>
      </c>
    </row>
    <row r="944" spans="1:5" x14ac:dyDescent="0.25">
      <c r="A944" t="s">
        <v>316</v>
      </c>
      <c r="D944" t="str">
        <f t="shared" si="28"/>
        <v/>
      </c>
      <c r="E944" t="str">
        <f t="shared" si="29"/>
        <v/>
      </c>
    </row>
    <row r="945" spans="1:5" x14ac:dyDescent="0.25">
      <c r="A945" t="s">
        <v>234</v>
      </c>
      <c r="D945" t="str">
        <f t="shared" si="28"/>
        <v/>
      </c>
      <c r="E945" t="str">
        <f t="shared" si="29"/>
        <v/>
      </c>
    </row>
    <row r="946" spans="1:5" x14ac:dyDescent="0.25">
      <c r="A946" t="s">
        <v>307</v>
      </c>
      <c r="D946" t="str">
        <f t="shared" si="28"/>
        <v/>
      </c>
      <c r="E946" t="str">
        <f t="shared" si="29"/>
        <v/>
      </c>
    </row>
    <row r="947" spans="1:5" x14ac:dyDescent="0.25">
      <c r="A947" t="s">
        <v>359</v>
      </c>
      <c r="D947" t="str">
        <f t="shared" si="28"/>
        <v/>
      </c>
      <c r="E947" t="str">
        <f t="shared" si="29"/>
        <v/>
      </c>
    </row>
    <row r="948" spans="1:5" x14ac:dyDescent="0.25">
      <c r="A948" t="s">
        <v>394</v>
      </c>
      <c r="D948" t="str">
        <f t="shared" si="28"/>
        <v/>
      </c>
      <c r="E948" t="str">
        <f t="shared" si="29"/>
        <v/>
      </c>
    </row>
    <row r="949" spans="1:5" x14ac:dyDescent="0.25">
      <c r="A949" t="s">
        <v>230</v>
      </c>
      <c r="D949" t="str">
        <f t="shared" si="28"/>
        <v/>
      </c>
      <c r="E949" t="str">
        <f t="shared" si="29"/>
        <v/>
      </c>
    </row>
    <row r="950" spans="1:5" x14ac:dyDescent="0.25">
      <c r="A950" t="s">
        <v>1329</v>
      </c>
      <c r="D950" t="str">
        <f t="shared" si="28"/>
        <v/>
      </c>
      <c r="E950" t="str">
        <f t="shared" si="29"/>
        <v/>
      </c>
    </row>
    <row r="951" spans="1:5" x14ac:dyDescent="0.25">
      <c r="A951" t="s">
        <v>1199</v>
      </c>
      <c r="D951" t="str">
        <f t="shared" si="28"/>
        <v/>
      </c>
      <c r="E951" t="str">
        <f t="shared" si="29"/>
        <v/>
      </c>
    </row>
    <row r="952" spans="1:5" x14ac:dyDescent="0.25">
      <c r="A952" t="s">
        <v>981</v>
      </c>
      <c r="D952" t="str">
        <f t="shared" si="28"/>
        <v/>
      </c>
      <c r="E952" t="str">
        <f t="shared" si="29"/>
        <v/>
      </c>
    </row>
    <row r="953" spans="1:5" x14ac:dyDescent="0.25">
      <c r="A953" t="s">
        <v>1012</v>
      </c>
      <c r="D953" t="str">
        <f t="shared" si="28"/>
        <v/>
      </c>
      <c r="E953" t="str">
        <f t="shared" si="29"/>
        <v/>
      </c>
    </row>
    <row r="954" spans="1:5" x14ac:dyDescent="0.25">
      <c r="A954" t="s">
        <v>313</v>
      </c>
      <c r="D954" t="str">
        <f t="shared" si="28"/>
        <v/>
      </c>
      <c r="E954" t="str">
        <f t="shared" si="29"/>
        <v/>
      </c>
    </row>
    <row r="955" spans="1:5" x14ac:dyDescent="0.25">
      <c r="A955" t="s">
        <v>360</v>
      </c>
      <c r="D955" t="str">
        <f t="shared" si="28"/>
        <v/>
      </c>
      <c r="E955" t="str">
        <f t="shared" si="29"/>
        <v/>
      </c>
    </row>
    <row r="956" spans="1:5" x14ac:dyDescent="0.25">
      <c r="A956" t="s">
        <v>1330</v>
      </c>
      <c r="D956" t="str">
        <f t="shared" si="28"/>
        <v/>
      </c>
      <c r="E956" t="str">
        <f t="shared" si="29"/>
        <v/>
      </c>
    </row>
    <row r="957" spans="1:5" x14ac:dyDescent="0.25">
      <c r="A957" t="s">
        <v>1331</v>
      </c>
      <c r="D957" t="str">
        <f t="shared" si="28"/>
        <v/>
      </c>
      <c r="E957" t="str">
        <f t="shared" si="29"/>
        <v/>
      </c>
    </row>
    <row r="958" spans="1:5" x14ac:dyDescent="0.25">
      <c r="A958" t="s">
        <v>1332</v>
      </c>
      <c r="D958" t="str">
        <f t="shared" si="28"/>
        <v/>
      </c>
      <c r="E958" t="str">
        <f t="shared" si="29"/>
        <v/>
      </c>
    </row>
    <row r="959" spans="1:5" x14ac:dyDescent="0.25">
      <c r="A959" t="s">
        <v>1069</v>
      </c>
      <c r="D959" t="str">
        <f t="shared" si="28"/>
        <v/>
      </c>
      <c r="E959" t="str">
        <f t="shared" si="29"/>
        <v/>
      </c>
    </row>
    <row r="960" spans="1:5" x14ac:dyDescent="0.25">
      <c r="A960" t="s">
        <v>202</v>
      </c>
      <c r="D960" t="str">
        <f t="shared" si="28"/>
        <v/>
      </c>
      <c r="E960" t="str">
        <f t="shared" si="29"/>
        <v/>
      </c>
    </row>
    <row r="961" spans="1:5" x14ac:dyDescent="0.25">
      <c r="A961" t="s">
        <v>862</v>
      </c>
      <c r="D961" t="str">
        <f t="shared" si="28"/>
        <v/>
      </c>
      <c r="E961" t="str">
        <f t="shared" si="29"/>
        <v/>
      </c>
    </row>
    <row r="962" spans="1:5" x14ac:dyDescent="0.25">
      <c r="A962" t="s">
        <v>1333</v>
      </c>
      <c r="D962" t="str">
        <f t="shared" si="28"/>
        <v/>
      </c>
      <c r="E962" t="str">
        <f t="shared" si="29"/>
        <v/>
      </c>
    </row>
    <row r="963" spans="1:5" x14ac:dyDescent="0.25">
      <c r="A963" t="s">
        <v>1334</v>
      </c>
      <c r="D963" t="str">
        <f t="shared" si="28"/>
        <v/>
      </c>
      <c r="E963" t="str">
        <f t="shared" si="29"/>
        <v/>
      </c>
    </row>
    <row r="964" spans="1:5" x14ac:dyDescent="0.25">
      <c r="A964" t="s">
        <v>1335</v>
      </c>
      <c r="D964" t="str">
        <f t="shared" si="28"/>
        <v/>
      </c>
      <c r="E964" t="str">
        <f t="shared" si="29"/>
        <v/>
      </c>
    </row>
    <row r="965" spans="1:5" x14ac:dyDescent="0.25">
      <c r="A965" t="s">
        <v>1336</v>
      </c>
      <c r="D965" t="str">
        <f t="shared" si="28"/>
        <v/>
      </c>
      <c r="E965" t="str">
        <f t="shared" si="29"/>
        <v/>
      </c>
    </row>
    <row r="966" spans="1:5" x14ac:dyDescent="0.25">
      <c r="A966" t="s">
        <v>316</v>
      </c>
      <c r="D966" t="str">
        <f t="shared" si="28"/>
        <v/>
      </c>
      <c r="E966" t="str">
        <f t="shared" si="29"/>
        <v/>
      </c>
    </row>
    <row r="967" spans="1:5" x14ac:dyDescent="0.25">
      <c r="A967" t="s">
        <v>1337</v>
      </c>
      <c r="D967" t="str">
        <f t="shared" ref="D967:D1030" si="30">IFERROR(IF(COUNTIF(A967,"*"&amp;"NOME:"&amp;"*")&gt;0,TRIM(_xlfn.TEXTBEFORE(_xlfn.TEXTAFTER(A967,"NOME: ")," FUNCAO")),""),"")</f>
        <v/>
      </c>
      <c r="E967" t="str">
        <f t="shared" ref="E967:E1030" si="31">IFERROR(VALUE(TRIM(IF(D967&lt;&gt;"",MID(MID(MID(MID(HLOOKUP("*",A967:A994,MATCH("*"&amp;"INTRA"&amp;"*",A967:A994,0),0),SEARCH("INTRA",HLOOKUP("*",A967:A994,MATCH("*"&amp;"INTRA"&amp;"*",A967:A994,0),0),1),30),SEARCH(" ",MID(HLOOKUP("*",A967:A994,MATCH("*"&amp;"INTRA"&amp;"*",A967:A994,0),0),SEARCH("INTRA",HLOOKUP("*",A967:A994,MATCH("*"&amp;"INTRA"&amp;"*",A967:A994,0),0),1),30),1)+1,20),SEARCH(" ",MID(MID(HLOOKUP("*",A967:A994,MATCH("*"&amp;"INTRA"&amp;"*",A967:A994,0),0),SEARCH("INTRA",HLOOKUP("*",A967:A994,MATCH("*"&amp;"INTRA"&amp;"*",A967:A994,0),0),1),30),SEARCH(" ",MID(HLOOKUP("*",A967:A994,MATCH("*"&amp;"INTRA"&amp;"*",A967:A994,0),0),SEARCH("INTRA",HLOOKUP("*",A967:A994,MATCH("*"&amp;"INTRA"&amp;"*",A967:A994,0),0),1),30),1)+1,20),1)+1,20),1,SEARCH(" ",MID(MID(MID(HLOOKUP("*",A967:A994,MATCH("*"&amp;"INTRA"&amp;"*",A967:A994,0),0),SEARCH("INTRA",HLOOKUP("*",A967:A994,MATCH("*"&amp;"INTRA"&amp;"*",A967:A994,0),0),1),30),SEARCH(" ",MID(HLOOKUP("*",A967:A994,MATCH("*"&amp;"INTRA"&amp;"*",A967:A994,0),0),SEARCH("INTRA",HLOOKUP("*",A967:A994,MATCH("*"&amp;"INTRA"&amp;"*",A967:A994,0),0),1),30),1)+1,20),SEARCH(" ",MID(MID(HLOOKUP("*",A967:A994,MATCH("*"&amp;"INTRA"&amp;"*",A967:A994,0),0),SEARCH("INTRA",HLOOKUP("*",A967:A994,MATCH("*"&amp;"INTRA"&amp;"*",A967:A994,0),0),1),30),SEARCH(" ",MID(HLOOKUP("*",A967:A994,MATCH("*"&amp;"INTRA"&amp;"*",A967:A994,0),0),SEARCH("INTRA",HLOOKUP("*",A967:A994,MATCH("*"&amp;"INTRA"&amp;"*",A967:A994,0),0),1),30),1)+1,20),1)+1,20))),""))),"")</f>
        <v/>
      </c>
    </row>
    <row r="968" spans="1:5" x14ac:dyDescent="0.25">
      <c r="A968" t="s">
        <v>307</v>
      </c>
      <c r="D968" t="str">
        <f t="shared" si="30"/>
        <v/>
      </c>
      <c r="E968" t="str">
        <f t="shared" si="31"/>
        <v/>
      </c>
    </row>
    <row r="969" spans="1:5" x14ac:dyDescent="0.25">
      <c r="A969" t="s">
        <v>359</v>
      </c>
      <c r="D969" t="str">
        <f t="shared" si="30"/>
        <v/>
      </c>
      <c r="E969" t="str">
        <f t="shared" si="31"/>
        <v/>
      </c>
    </row>
    <row r="970" spans="1:5" x14ac:dyDescent="0.25">
      <c r="A970" t="s">
        <v>1338</v>
      </c>
      <c r="D970" t="str">
        <f t="shared" si="30"/>
        <v/>
      </c>
      <c r="E970" t="str">
        <f t="shared" si="31"/>
        <v/>
      </c>
    </row>
    <row r="971" spans="1:5" x14ac:dyDescent="0.25">
      <c r="A971" t="s">
        <v>230</v>
      </c>
      <c r="D971" t="str">
        <f t="shared" si="30"/>
        <v/>
      </c>
      <c r="E971" t="str">
        <f t="shared" si="31"/>
        <v/>
      </c>
    </row>
    <row r="972" spans="1:5" x14ac:dyDescent="0.25">
      <c r="A972" t="s">
        <v>1339</v>
      </c>
      <c r="D972" t="str">
        <f t="shared" si="30"/>
        <v/>
      </c>
      <c r="E972" t="str">
        <f t="shared" si="31"/>
        <v/>
      </c>
    </row>
    <row r="973" spans="1:5" x14ac:dyDescent="0.25">
      <c r="A973" t="s">
        <v>1340</v>
      </c>
      <c r="D973" t="str">
        <f t="shared" si="30"/>
        <v/>
      </c>
      <c r="E973" t="str">
        <f t="shared" si="31"/>
        <v/>
      </c>
    </row>
    <row r="974" spans="1:5" x14ac:dyDescent="0.25">
      <c r="A974" t="s">
        <v>981</v>
      </c>
      <c r="D974" t="str">
        <f t="shared" si="30"/>
        <v/>
      </c>
      <c r="E974" t="str">
        <f t="shared" si="31"/>
        <v/>
      </c>
    </row>
    <row r="975" spans="1:5" x14ac:dyDescent="0.25">
      <c r="A975" t="s">
        <v>1176</v>
      </c>
      <c r="D975" t="str">
        <f t="shared" si="30"/>
        <v/>
      </c>
      <c r="E975" t="str">
        <f t="shared" si="31"/>
        <v/>
      </c>
    </row>
    <row r="976" spans="1:5" x14ac:dyDescent="0.25">
      <c r="A976" t="s">
        <v>313</v>
      </c>
      <c r="D976" t="str">
        <f t="shared" si="30"/>
        <v/>
      </c>
      <c r="E976" t="str">
        <f t="shared" si="31"/>
        <v/>
      </c>
    </row>
    <row r="977" spans="1:5" x14ac:dyDescent="0.25">
      <c r="A977" t="s">
        <v>210</v>
      </c>
      <c r="D977" t="str">
        <f t="shared" si="30"/>
        <v/>
      </c>
      <c r="E977" t="str">
        <f t="shared" si="31"/>
        <v/>
      </c>
    </row>
    <row r="978" spans="1:5" x14ac:dyDescent="0.25">
      <c r="A978" t="s">
        <v>1341</v>
      </c>
      <c r="D978" t="str">
        <f t="shared" si="30"/>
        <v/>
      </c>
      <c r="E978" t="str">
        <f t="shared" si="31"/>
        <v/>
      </c>
    </row>
    <row r="979" spans="1:5" x14ac:dyDescent="0.25">
      <c r="A979" t="s">
        <v>1342</v>
      </c>
      <c r="D979" t="str">
        <f t="shared" si="30"/>
        <v/>
      </c>
      <c r="E979" t="str">
        <f t="shared" si="31"/>
        <v/>
      </c>
    </row>
    <row r="980" spans="1:5" x14ac:dyDescent="0.25">
      <c r="A980" t="s">
        <v>1299</v>
      </c>
      <c r="D980" t="str">
        <f t="shared" si="30"/>
        <v/>
      </c>
      <c r="E980" t="str">
        <f t="shared" si="31"/>
        <v/>
      </c>
    </row>
    <row r="981" spans="1:5" x14ac:dyDescent="0.25">
      <c r="A981" t="s">
        <v>1324</v>
      </c>
      <c r="D981" t="str">
        <f t="shared" si="30"/>
        <v/>
      </c>
      <c r="E981" t="str">
        <f t="shared" si="31"/>
        <v/>
      </c>
    </row>
    <row r="982" spans="1:5" x14ac:dyDescent="0.25">
      <c r="A982" t="s">
        <v>929</v>
      </c>
      <c r="D982" t="str">
        <f t="shared" si="30"/>
        <v/>
      </c>
      <c r="E982" t="str">
        <f t="shared" si="31"/>
        <v/>
      </c>
    </row>
    <row r="983" spans="1:5" x14ac:dyDescent="0.25">
      <c r="A983" t="s">
        <v>361</v>
      </c>
      <c r="D983" t="str">
        <f t="shared" si="30"/>
        <v/>
      </c>
      <c r="E983" t="str">
        <f t="shared" si="31"/>
        <v/>
      </c>
    </row>
    <row r="984" spans="1:5" x14ac:dyDescent="0.25">
      <c r="A984" t="s">
        <v>1343</v>
      </c>
      <c r="D984" t="str">
        <f t="shared" si="30"/>
        <v>EDT CARLOS NEVES PINTO</v>
      </c>
      <c r="E984">
        <f t="shared" si="31"/>
        <v>165.9</v>
      </c>
    </row>
    <row r="985" spans="1:5" x14ac:dyDescent="0.25">
      <c r="A985" t="s">
        <v>1344</v>
      </c>
      <c r="D985" t="str">
        <f t="shared" si="30"/>
        <v/>
      </c>
      <c r="E985" t="str">
        <f t="shared" si="31"/>
        <v/>
      </c>
    </row>
    <row r="986" spans="1:5" x14ac:dyDescent="0.25">
      <c r="A986" t="s">
        <v>933</v>
      </c>
      <c r="D986" t="str">
        <f t="shared" si="30"/>
        <v/>
      </c>
      <c r="E986" t="str">
        <f t="shared" si="31"/>
        <v/>
      </c>
    </row>
    <row r="987" spans="1:5" x14ac:dyDescent="0.25">
      <c r="A987" t="s">
        <v>202</v>
      </c>
      <c r="D987" t="str">
        <f t="shared" si="30"/>
        <v/>
      </c>
      <c r="E987" t="str">
        <f t="shared" si="31"/>
        <v/>
      </c>
    </row>
    <row r="988" spans="1:5" x14ac:dyDescent="0.25">
      <c r="A988" t="s">
        <v>862</v>
      </c>
      <c r="D988" t="str">
        <f t="shared" si="30"/>
        <v/>
      </c>
      <c r="E988" t="str">
        <f t="shared" si="31"/>
        <v/>
      </c>
    </row>
    <row r="989" spans="1:5" x14ac:dyDescent="0.25">
      <c r="A989" t="s">
        <v>1345</v>
      </c>
      <c r="D989" t="str">
        <f t="shared" si="30"/>
        <v/>
      </c>
      <c r="E989" t="str">
        <f t="shared" si="31"/>
        <v/>
      </c>
    </row>
    <row r="990" spans="1:5" x14ac:dyDescent="0.25">
      <c r="A990" t="s">
        <v>1346</v>
      </c>
      <c r="D990" t="str">
        <f t="shared" si="30"/>
        <v/>
      </c>
      <c r="E990" t="str">
        <f t="shared" si="31"/>
        <v/>
      </c>
    </row>
    <row r="991" spans="1:5" x14ac:dyDescent="0.25">
      <c r="A991" t="s">
        <v>1347</v>
      </c>
      <c r="D991" t="str">
        <f t="shared" si="30"/>
        <v/>
      </c>
      <c r="E991" t="str">
        <f t="shared" si="31"/>
        <v/>
      </c>
    </row>
    <row r="992" spans="1:5" x14ac:dyDescent="0.25">
      <c r="A992" t="s">
        <v>1348</v>
      </c>
      <c r="D992" t="str">
        <f t="shared" si="30"/>
        <v/>
      </c>
      <c r="E992" t="str">
        <f t="shared" si="31"/>
        <v/>
      </c>
    </row>
    <row r="993" spans="1:5" x14ac:dyDescent="0.25">
      <c r="A993" t="s">
        <v>1349</v>
      </c>
      <c r="D993" t="str">
        <f t="shared" si="30"/>
        <v/>
      </c>
      <c r="E993" t="str">
        <f t="shared" si="31"/>
        <v/>
      </c>
    </row>
    <row r="994" spans="1:5" x14ac:dyDescent="0.25">
      <c r="A994" t="s">
        <v>494</v>
      </c>
      <c r="D994" t="str">
        <f t="shared" si="30"/>
        <v/>
      </c>
      <c r="E994" t="str">
        <f t="shared" si="31"/>
        <v/>
      </c>
    </row>
    <row r="995" spans="1:5" x14ac:dyDescent="0.25">
      <c r="A995" t="s">
        <v>1350</v>
      </c>
      <c r="D995" t="str">
        <f t="shared" si="30"/>
        <v/>
      </c>
      <c r="E995" t="str">
        <f t="shared" si="31"/>
        <v/>
      </c>
    </row>
    <row r="996" spans="1:5" x14ac:dyDescent="0.25">
      <c r="A996" t="s">
        <v>362</v>
      </c>
      <c r="D996" t="str">
        <f t="shared" si="30"/>
        <v/>
      </c>
      <c r="E996" t="str">
        <f t="shared" si="31"/>
        <v/>
      </c>
    </row>
    <row r="997" spans="1:5" x14ac:dyDescent="0.25">
      <c r="A997" t="s">
        <v>363</v>
      </c>
      <c r="D997" t="str">
        <f t="shared" si="30"/>
        <v/>
      </c>
      <c r="E997" t="str">
        <f t="shared" si="31"/>
        <v/>
      </c>
    </row>
    <row r="998" spans="1:5" x14ac:dyDescent="0.25">
      <c r="A998" t="s">
        <v>1351</v>
      </c>
      <c r="D998" t="str">
        <f t="shared" si="30"/>
        <v/>
      </c>
      <c r="E998" t="str">
        <f t="shared" si="31"/>
        <v/>
      </c>
    </row>
    <row r="999" spans="1:5" x14ac:dyDescent="0.25">
      <c r="A999" t="s">
        <v>1352</v>
      </c>
      <c r="D999" t="str">
        <f t="shared" si="30"/>
        <v/>
      </c>
      <c r="E999" t="str">
        <f t="shared" si="31"/>
        <v/>
      </c>
    </row>
    <row r="1000" spans="1:5" x14ac:dyDescent="0.25">
      <c r="A1000" t="s">
        <v>1353</v>
      </c>
      <c r="D1000" t="str">
        <f t="shared" si="30"/>
        <v/>
      </c>
      <c r="E1000" t="str">
        <f t="shared" si="31"/>
        <v/>
      </c>
    </row>
    <row r="1001" spans="1:5" x14ac:dyDescent="0.25">
      <c r="A1001" t="s">
        <v>925</v>
      </c>
      <c r="D1001" t="str">
        <f t="shared" si="30"/>
        <v/>
      </c>
      <c r="E1001" t="str">
        <f t="shared" si="31"/>
        <v/>
      </c>
    </row>
    <row r="1002" spans="1:5" x14ac:dyDescent="0.25">
      <c r="A1002" t="s">
        <v>926</v>
      </c>
      <c r="D1002" t="str">
        <f t="shared" si="30"/>
        <v/>
      </c>
      <c r="E1002" t="str">
        <f t="shared" si="31"/>
        <v/>
      </c>
    </row>
    <row r="1003" spans="1:5" x14ac:dyDescent="0.25">
      <c r="A1003" t="s">
        <v>914</v>
      </c>
      <c r="D1003" t="str">
        <f t="shared" si="30"/>
        <v/>
      </c>
      <c r="E1003" t="str">
        <f t="shared" si="31"/>
        <v/>
      </c>
    </row>
    <row r="1004" spans="1:5" x14ac:dyDescent="0.25">
      <c r="A1004" t="s">
        <v>215</v>
      </c>
      <c r="D1004" t="str">
        <f t="shared" si="30"/>
        <v/>
      </c>
      <c r="E1004" t="str">
        <f t="shared" si="31"/>
        <v/>
      </c>
    </row>
    <row r="1005" spans="1:5" x14ac:dyDescent="0.25">
      <c r="A1005" t="s">
        <v>223</v>
      </c>
      <c r="D1005" t="str">
        <f t="shared" si="30"/>
        <v/>
      </c>
      <c r="E1005" t="str">
        <f t="shared" si="31"/>
        <v/>
      </c>
    </row>
    <row r="1006" spans="1:5" x14ac:dyDescent="0.25">
      <c r="A1006" t="s">
        <v>1354</v>
      </c>
      <c r="D1006" t="str">
        <f t="shared" si="30"/>
        <v/>
      </c>
      <c r="E1006" t="str">
        <f t="shared" si="31"/>
        <v/>
      </c>
    </row>
    <row r="1007" spans="1:5" x14ac:dyDescent="0.25">
      <c r="A1007" t="s">
        <v>1355</v>
      </c>
      <c r="D1007" t="str">
        <f t="shared" si="30"/>
        <v>ELIZANGELA APARECIDA DX AMORIM</v>
      </c>
      <c r="E1007">
        <f t="shared" si="31"/>
        <v>55.3</v>
      </c>
    </row>
    <row r="1008" spans="1:5" x14ac:dyDescent="0.25">
      <c r="A1008" t="s">
        <v>1356</v>
      </c>
      <c r="D1008" t="str">
        <f t="shared" si="30"/>
        <v/>
      </c>
      <c r="E1008" t="str">
        <f t="shared" si="31"/>
        <v/>
      </c>
    </row>
    <row r="1009" spans="1:5" x14ac:dyDescent="0.25">
      <c r="A1009" t="s">
        <v>933</v>
      </c>
      <c r="D1009" t="str">
        <f t="shared" si="30"/>
        <v/>
      </c>
      <c r="E1009" t="str">
        <f t="shared" si="31"/>
        <v/>
      </c>
    </row>
    <row r="1010" spans="1:5" x14ac:dyDescent="0.25">
      <c r="A1010" t="s">
        <v>364</v>
      </c>
      <c r="D1010" t="str">
        <f t="shared" si="30"/>
        <v/>
      </c>
      <c r="E1010" t="str">
        <f t="shared" si="31"/>
        <v/>
      </c>
    </row>
    <row r="1011" spans="1:5" x14ac:dyDescent="0.25">
      <c r="A1011" t="s">
        <v>862</v>
      </c>
      <c r="D1011" t="str">
        <f t="shared" si="30"/>
        <v/>
      </c>
      <c r="E1011" t="str">
        <f t="shared" si="31"/>
        <v/>
      </c>
    </row>
    <row r="1012" spans="1:5" x14ac:dyDescent="0.25">
      <c r="A1012" t="s">
        <v>1357</v>
      </c>
      <c r="D1012" t="str">
        <f t="shared" si="30"/>
        <v/>
      </c>
      <c r="E1012" t="str">
        <f t="shared" si="31"/>
        <v/>
      </c>
    </row>
    <row r="1013" spans="1:5" x14ac:dyDescent="0.25">
      <c r="A1013" t="s">
        <v>1358</v>
      </c>
      <c r="D1013" t="str">
        <f t="shared" si="30"/>
        <v/>
      </c>
      <c r="E1013" t="str">
        <f t="shared" si="31"/>
        <v/>
      </c>
    </row>
    <row r="1014" spans="1:5" x14ac:dyDescent="0.25">
      <c r="A1014" t="s">
        <v>1359</v>
      </c>
      <c r="D1014" t="str">
        <f t="shared" si="30"/>
        <v/>
      </c>
      <c r="E1014" t="str">
        <f t="shared" si="31"/>
        <v/>
      </c>
    </row>
    <row r="1015" spans="1:5" x14ac:dyDescent="0.25">
      <c r="A1015" t="s">
        <v>1360</v>
      </c>
      <c r="D1015" t="str">
        <f t="shared" si="30"/>
        <v/>
      </c>
      <c r="E1015" t="str">
        <f t="shared" si="31"/>
        <v/>
      </c>
    </row>
    <row r="1016" spans="1:5" x14ac:dyDescent="0.25">
      <c r="A1016" t="s">
        <v>1361</v>
      </c>
      <c r="D1016" t="str">
        <f t="shared" si="30"/>
        <v/>
      </c>
      <c r="E1016" t="str">
        <f t="shared" si="31"/>
        <v/>
      </c>
    </row>
    <row r="1017" spans="1:5" x14ac:dyDescent="0.25">
      <c r="A1017" t="s">
        <v>1362</v>
      </c>
      <c r="D1017" t="str">
        <f t="shared" si="30"/>
        <v/>
      </c>
      <c r="E1017" t="str">
        <f t="shared" si="31"/>
        <v/>
      </c>
    </row>
    <row r="1018" spans="1:5" x14ac:dyDescent="0.25">
      <c r="A1018" t="s">
        <v>1363</v>
      </c>
      <c r="D1018" t="str">
        <f t="shared" si="30"/>
        <v/>
      </c>
      <c r="E1018" t="str">
        <f t="shared" si="31"/>
        <v/>
      </c>
    </row>
    <row r="1019" spans="1:5" x14ac:dyDescent="0.25">
      <c r="A1019" t="s">
        <v>1364</v>
      </c>
      <c r="D1019" t="str">
        <f t="shared" si="30"/>
        <v/>
      </c>
      <c r="E1019" t="str">
        <f t="shared" si="31"/>
        <v/>
      </c>
    </row>
    <row r="1020" spans="1:5" x14ac:dyDescent="0.25">
      <c r="A1020" t="s">
        <v>1365</v>
      </c>
      <c r="D1020" t="str">
        <f t="shared" si="30"/>
        <v/>
      </c>
      <c r="E1020" t="str">
        <f t="shared" si="31"/>
        <v/>
      </c>
    </row>
    <row r="1021" spans="1:5" x14ac:dyDescent="0.25">
      <c r="A1021" t="s">
        <v>479</v>
      </c>
      <c r="D1021" t="str">
        <f t="shared" si="30"/>
        <v/>
      </c>
      <c r="E1021" t="str">
        <f t="shared" si="31"/>
        <v/>
      </c>
    </row>
    <row r="1022" spans="1:5" x14ac:dyDescent="0.25">
      <c r="A1022" t="s">
        <v>910</v>
      </c>
      <c r="D1022" t="str">
        <f t="shared" si="30"/>
        <v/>
      </c>
      <c r="E1022" t="str">
        <f t="shared" si="31"/>
        <v/>
      </c>
    </row>
    <row r="1023" spans="1:5" x14ac:dyDescent="0.25">
      <c r="A1023" t="s">
        <v>1366</v>
      </c>
      <c r="D1023" t="str">
        <f t="shared" si="30"/>
        <v/>
      </c>
      <c r="E1023" t="str">
        <f t="shared" si="31"/>
        <v/>
      </c>
    </row>
    <row r="1024" spans="1:5" x14ac:dyDescent="0.25">
      <c r="A1024" t="s">
        <v>1367</v>
      </c>
      <c r="D1024" t="str">
        <f t="shared" si="30"/>
        <v/>
      </c>
      <c r="E1024" t="str">
        <f t="shared" si="31"/>
        <v/>
      </c>
    </row>
    <row r="1025" spans="1:5" x14ac:dyDescent="0.25">
      <c r="A1025" t="s">
        <v>1368</v>
      </c>
      <c r="D1025" t="str">
        <f t="shared" si="30"/>
        <v/>
      </c>
      <c r="E1025" t="str">
        <f t="shared" si="31"/>
        <v/>
      </c>
    </row>
    <row r="1026" spans="1:5" x14ac:dyDescent="0.25">
      <c r="A1026" t="s">
        <v>926</v>
      </c>
      <c r="D1026" t="str">
        <f t="shared" si="30"/>
        <v/>
      </c>
      <c r="E1026" t="str">
        <f t="shared" si="31"/>
        <v/>
      </c>
    </row>
    <row r="1027" spans="1:5" x14ac:dyDescent="0.25">
      <c r="A1027" t="s">
        <v>1369</v>
      </c>
      <c r="D1027" t="str">
        <f t="shared" si="30"/>
        <v/>
      </c>
      <c r="E1027" t="str">
        <f t="shared" si="31"/>
        <v/>
      </c>
    </row>
    <row r="1028" spans="1:5" x14ac:dyDescent="0.25">
      <c r="A1028" t="s">
        <v>365</v>
      </c>
      <c r="D1028" t="str">
        <f t="shared" si="30"/>
        <v/>
      </c>
      <c r="E1028" t="str">
        <f t="shared" si="31"/>
        <v/>
      </c>
    </row>
    <row r="1029" spans="1:5" x14ac:dyDescent="0.25">
      <c r="A1029" t="s">
        <v>366</v>
      </c>
      <c r="D1029" t="str">
        <f t="shared" si="30"/>
        <v/>
      </c>
      <c r="E1029" t="str">
        <f t="shared" si="31"/>
        <v/>
      </c>
    </row>
    <row r="1030" spans="1:5" x14ac:dyDescent="0.25">
      <c r="A1030" t="s">
        <v>367</v>
      </c>
      <c r="D1030" t="str">
        <f t="shared" si="30"/>
        <v/>
      </c>
      <c r="E1030" t="str">
        <f t="shared" si="31"/>
        <v/>
      </c>
    </row>
    <row r="1031" spans="1:5" x14ac:dyDescent="0.25">
      <c r="A1031" t="s">
        <v>368</v>
      </c>
      <c r="D1031" t="str">
        <f t="shared" ref="D1031:D1094" si="32">IFERROR(IF(COUNTIF(A1031,"*"&amp;"NOME:"&amp;"*")&gt;0,TRIM(_xlfn.TEXTBEFORE(_xlfn.TEXTAFTER(A1031,"NOME: ")," FUNCAO")),""),"")</f>
        <v/>
      </c>
      <c r="E1031" t="str">
        <f t="shared" ref="E1031:E1094" si="33">IFERROR(VALUE(TRIM(IF(D1031&lt;&gt;"",MID(MID(MID(MID(HLOOKUP("*",A1031:A1058,MATCH("*"&amp;"INTRA"&amp;"*",A1031:A1058,0),0),SEARCH("INTRA",HLOOKUP("*",A1031:A1058,MATCH("*"&amp;"INTRA"&amp;"*",A1031:A1058,0),0),1),30),SEARCH(" ",MID(HLOOKUP("*",A1031:A1058,MATCH("*"&amp;"INTRA"&amp;"*",A1031:A1058,0),0),SEARCH("INTRA",HLOOKUP("*",A1031:A1058,MATCH("*"&amp;"INTRA"&amp;"*",A1031:A1058,0),0),1),30),1)+1,20),SEARCH(" ",MID(MID(HLOOKUP("*",A1031:A1058,MATCH("*"&amp;"INTRA"&amp;"*",A1031:A1058,0),0),SEARCH("INTRA",HLOOKUP("*",A1031:A1058,MATCH("*"&amp;"INTRA"&amp;"*",A1031:A1058,0),0),1),30),SEARCH(" ",MID(HLOOKUP("*",A1031:A1058,MATCH("*"&amp;"INTRA"&amp;"*",A1031:A1058,0),0),SEARCH("INTRA",HLOOKUP("*",A1031:A1058,MATCH("*"&amp;"INTRA"&amp;"*",A1031:A1058,0),0),1),30),1)+1,20),1)+1,20),1,SEARCH(" ",MID(MID(MID(HLOOKUP("*",A1031:A1058,MATCH("*"&amp;"INTRA"&amp;"*",A1031:A1058,0),0),SEARCH("INTRA",HLOOKUP("*",A1031:A1058,MATCH("*"&amp;"INTRA"&amp;"*",A1031:A1058,0),0),1),30),SEARCH(" ",MID(HLOOKUP("*",A1031:A1058,MATCH("*"&amp;"INTRA"&amp;"*",A1031:A1058,0),0),SEARCH("INTRA",HLOOKUP("*",A1031:A1058,MATCH("*"&amp;"INTRA"&amp;"*",A1031:A1058,0),0),1),30),1)+1,20),SEARCH(" ",MID(MID(HLOOKUP("*",A1031:A1058,MATCH("*"&amp;"INTRA"&amp;"*",A1031:A1058,0),0),SEARCH("INTRA",HLOOKUP("*",A1031:A1058,MATCH("*"&amp;"INTRA"&amp;"*",A1031:A1058,0),0),1),30),SEARCH(" ",MID(HLOOKUP("*",A1031:A1058,MATCH("*"&amp;"INTRA"&amp;"*",A1031:A1058,0),0),SEARCH("INTRA",HLOOKUP("*",A1031:A1058,MATCH("*"&amp;"INTRA"&amp;"*",A1031:A1058,0),0),1),30),1)+1,20),1)+1,20))),""))),"")</f>
        <v/>
      </c>
    </row>
    <row r="1032" spans="1:5" x14ac:dyDescent="0.25">
      <c r="A1032" t="s">
        <v>1129</v>
      </c>
      <c r="D1032" t="str">
        <f t="shared" si="32"/>
        <v/>
      </c>
      <c r="E1032" t="str">
        <f t="shared" si="33"/>
        <v/>
      </c>
    </row>
    <row r="1033" spans="1:5" x14ac:dyDescent="0.25">
      <c r="A1033">
        <v>183.33</v>
      </c>
      <c r="D1033" t="str">
        <f t="shared" si="32"/>
        <v/>
      </c>
      <c r="E1033" t="str">
        <f t="shared" si="33"/>
        <v/>
      </c>
    </row>
    <row r="1034" spans="1:5" x14ac:dyDescent="0.25">
      <c r="A1034">
        <v>0</v>
      </c>
      <c r="D1034" t="str">
        <f t="shared" si="32"/>
        <v/>
      </c>
      <c r="E1034" t="str">
        <f t="shared" si="33"/>
        <v/>
      </c>
    </row>
    <row r="1035" spans="1:5" x14ac:dyDescent="0.25">
      <c r="A1035">
        <v>25.11</v>
      </c>
      <c r="D1035" t="str">
        <f t="shared" si="32"/>
        <v/>
      </c>
      <c r="E1035" t="str">
        <f t="shared" si="33"/>
        <v/>
      </c>
    </row>
    <row r="1036" spans="1:5" x14ac:dyDescent="0.25">
      <c r="A1036">
        <v>0</v>
      </c>
      <c r="D1036" t="str">
        <f t="shared" si="32"/>
        <v/>
      </c>
      <c r="E1036" t="str">
        <f t="shared" si="33"/>
        <v/>
      </c>
    </row>
    <row r="1037" spans="1:5" x14ac:dyDescent="0.25">
      <c r="A1037">
        <v>5</v>
      </c>
      <c r="D1037" t="str">
        <f t="shared" si="32"/>
        <v/>
      </c>
      <c r="E1037" t="str">
        <f t="shared" si="33"/>
        <v/>
      </c>
    </row>
    <row r="1038" spans="1:5" x14ac:dyDescent="0.25">
      <c r="A1038">
        <v>5</v>
      </c>
      <c r="D1038" t="str">
        <f t="shared" si="32"/>
        <v/>
      </c>
      <c r="E1038" t="str">
        <f t="shared" si="33"/>
        <v/>
      </c>
    </row>
    <row r="1039" spans="1:5" x14ac:dyDescent="0.25">
      <c r="A1039">
        <v>1</v>
      </c>
      <c r="D1039" t="str">
        <f t="shared" si="32"/>
        <v/>
      </c>
      <c r="E1039" t="str">
        <f t="shared" si="33"/>
        <v/>
      </c>
    </row>
    <row r="1040" spans="1:5" x14ac:dyDescent="0.25">
      <c r="A1040" t="s">
        <v>285</v>
      </c>
      <c r="D1040" t="str">
        <f t="shared" si="32"/>
        <v/>
      </c>
      <c r="E1040" t="str">
        <f t="shared" si="33"/>
        <v/>
      </c>
    </row>
    <row r="1041" spans="1:5" x14ac:dyDescent="0.25">
      <c r="A1041">
        <v>468.05</v>
      </c>
      <c r="D1041" t="str">
        <f t="shared" si="32"/>
        <v/>
      </c>
      <c r="E1041" t="str">
        <f t="shared" si="33"/>
        <v/>
      </c>
    </row>
    <row r="1042" spans="1:5" x14ac:dyDescent="0.25">
      <c r="A1042">
        <v>93.61</v>
      </c>
      <c r="D1042" t="str">
        <f t="shared" si="32"/>
        <v/>
      </c>
      <c r="E1042" t="str">
        <f t="shared" si="33"/>
        <v/>
      </c>
    </row>
    <row r="1043" spans="1:5" x14ac:dyDescent="0.25">
      <c r="A1043" s="163">
        <v>1560.15</v>
      </c>
      <c r="D1043" t="str">
        <f t="shared" si="32"/>
        <v/>
      </c>
      <c r="E1043" t="str">
        <f t="shared" si="33"/>
        <v/>
      </c>
    </row>
    <row r="1044" spans="1:5" x14ac:dyDescent="0.25">
      <c r="A1044">
        <v>137.34</v>
      </c>
      <c r="D1044" t="str">
        <f t="shared" si="32"/>
        <v/>
      </c>
      <c r="E1044" t="str">
        <f t="shared" si="33"/>
        <v/>
      </c>
    </row>
    <row r="1045" spans="1:5" x14ac:dyDescent="0.25">
      <c r="A1045">
        <v>312.52999999999997</v>
      </c>
      <c r="D1045" t="str">
        <f t="shared" si="32"/>
        <v/>
      </c>
      <c r="E1045" t="str">
        <f t="shared" si="33"/>
        <v/>
      </c>
    </row>
    <row r="1046" spans="1:5" x14ac:dyDescent="0.25">
      <c r="A1046">
        <v>6.39</v>
      </c>
      <c r="D1046" t="str">
        <f t="shared" si="32"/>
        <v/>
      </c>
      <c r="E1046" t="str">
        <f t="shared" si="33"/>
        <v/>
      </c>
    </row>
    <row r="1047" spans="1:5" x14ac:dyDescent="0.25">
      <c r="A1047">
        <v>11.06</v>
      </c>
      <c r="D1047" t="str">
        <f t="shared" si="32"/>
        <v/>
      </c>
      <c r="E1047" t="str">
        <f t="shared" si="33"/>
        <v/>
      </c>
    </row>
    <row r="1048" spans="1:5" x14ac:dyDescent="0.25">
      <c r="A1048" t="s">
        <v>1370</v>
      </c>
      <c r="D1048" t="str">
        <f t="shared" si="32"/>
        <v/>
      </c>
      <c r="E1048" t="str">
        <f t="shared" si="33"/>
        <v/>
      </c>
    </row>
    <row r="1049" spans="1:5" x14ac:dyDescent="0.25">
      <c r="A1049" t="s">
        <v>1038</v>
      </c>
      <c r="D1049" t="str">
        <f t="shared" si="32"/>
        <v/>
      </c>
      <c r="E1049" t="str">
        <f t="shared" si="33"/>
        <v/>
      </c>
    </row>
    <row r="1050" spans="1:5" x14ac:dyDescent="0.25">
      <c r="A1050" t="s">
        <v>1371</v>
      </c>
      <c r="D1050" t="str">
        <f t="shared" si="32"/>
        <v/>
      </c>
      <c r="E1050" t="str">
        <f t="shared" si="33"/>
        <v/>
      </c>
    </row>
    <row r="1051" spans="1:5" x14ac:dyDescent="0.25">
      <c r="A1051" t="s">
        <v>878</v>
      </c>
      <c r="D1051" t="str">
        <f t="shared" si="32"/>
        <v/>
      </c>
      <c r="E1051" t="str">
        <f t="shared" si="33"/>
        <v/>
      </c>
    </row>
    <row r="1052" spans="1:5" x14ac:dyDescent="0.25">
      <c r="A1052" t="s">
        <v>369</v>
      </c>
      <c r="D1052" t="str">
        <f t="shared" si="32"/>
        <v/>
      </c>
      <c r="E1052" t="str">
        <f t="shared" si="33"/>
        <v/>
      </c>
    </row>
    <row r="1053" spans="1:5" x14ac:dyDescent="0.25">
      <c r="A1053" t="s">
        <v>210</v>
      </c>
      <c r="D1053" t="str">
        <f t="shared" si="32"/>
        <v/>
      </c>
      <c r="E1053" t="str">
        <f t="shared" si="33"/>
        <v/>
      </c>
    </row>
    <row r="1054" spans="1:5" x14ac:dyDescent="0.25">
      <c r="A1054" t="s">
        <v>1372</v>
      </c>
      <c r="D1054" t="str">
        <f t="shared" si="32"/>
        <v/>
      </c>
      <c r="E1054" t="str">
        <f t="shared" si="33"/>
        <v/>
      </c>
    </row>
    <row r="1055" spans="1:5" x14ac:dyDescent="0.25">
      <c r="A1055" t="s">
        <v>1373</v>
      </c>
      <c r="D1055" t="str">
        <f t="shared" si="32"/>
        <v>ELVIS SANDRO PEREIRA RAMOS</v>
      </c>
      <c r="E1055" t="str">
        <f t="shared" si="33"/>
        <v/>
      </c>
    </row>
    <row r="1056" spans="1:5" x14ac:dyDescent="0.25">
      <c r="A1056" t="s">
        <v>1374</v>
      </c>
      <c r="D1056" t="str">
        <f t="shared" si="32"/>
        <v/>
      </c>
      <c r="E1056" t="str">
        <f t="shared" si="33"/>
        <v/>
      </c>
    </row>
    <row r="1057" spans="1:5" x14ac:dyDescent="0.25">
      <c r="A1057" t="s">
        <v>1375</v>
      </c>
      <c r="D1057" t="str">
        <f t="shared" si="32"/>
        <v/>
      </c>
      <c r="E1057" t="str">
        <f t="shared" si="33"/>
        <v/>
      </c>
    </row>
    <row r="1058" spans="1:5" x14ac:dyDescent="0.25">
      <c r="A1058" t="s">
        <v>288</v>
      </c>
      <c r="D1058" t="str">
        <f t="shared" si="32"/>
        <v/>
      </c>
      <c r="E1058" t="str">
        <f t="shared" si="33"/>
        <v/>
      </c>
    </row>
    <row r="1059" spans="1:5" x14ac:dyDescent="0.25">
      <c r="A1059" t="s">
        <v>250</v>
      </c>
      <c r="D1059" t="str">
        <f t="shared" si="32"/>
        <v/>
      </c>
      <c r="E1059" t="str">
        <f t="shared" si="33"/>
        <v/>
      </c>
    </row>
    <row r="1060" spans="1:5" x14ac:dyDescent="0.25">
      <c r="A1060" t="s">
        <v>370</v>
      </c>
      <c r="D1060" t="str">
        <f t="shared" si="32"/>
        <v/>
      </c>
      <c r="E1060" t="str">
        <f t="shared" si="33"/>
        <v/>
      </c>
    </row>
    <row r="1061" spans="1:5" x14ac:dyDescent="0.25">
      <c r="A1061" t="s">
        <v>371</v>
      </c>
      <c r="D1061" t="str">
        <f t="shared" si="32"/>
        <v/>
      </c>
      <c r="E1061" t="str">
        <f t="shared" si="33"/>
        <v/>
      </c>
    </row>
    <row r="1062" spans="1:5" x14ac:dyDescent="0.25">
      <c r="A1062" t="s">
        <v>372</v>
      </c>
      <c r="D1062" t="str">
        <f t="shared" si="32"/>
        <v/>
      </c>
      <c r="E1062" t="str">
        <f t="shared" si="33"/>
        <v/>
      </c>
    </row>
    <row r="1063" spans="1:5" x14ac:dyDescent="0.25">
      <c r="A1063" t="s">
        <v>373</v>
      </c>
      <c r="D1063" t="str">
        <f t="shared" si="32"/>
        <v/>
      </c>
      <c r="E1063" t="str">
        <f t="shared" si="33"/>
        <v/>
      </c>
    </row>
    <row r="1064" spans="1:5" x14ac:dyDescent="0.25">
      <c r="A1064" t="s">
        <v>374</v>
      </c>
      <c r="D1064" t="str">
        <f t="shared" si="32"/>
        <v/>
      </c>
      <c r="E1064" t="str">
        <f t="shared" si="33"/>
        <v/>
      </c>
    </row>
    <row r="1065" spans="1:5" x14ac:dyDescent="0.25">
      <c r="A1065" t="s">
        <v>375</v>
      </c>
      <c r="D1065" t="str">
        <f t="shared" si="32"/>
        <v/>
      </c>
      <c r="E1065" t="str">
        <f t="shared" si="33"/>
        <v/>
      </c>
    </row>
    <row r="1066" spans="1:5" x14ac:dyDescent="0.25">
      <c r="A1066" t="s">
        <v>376</v>
      </c>
      <c r="D1066" t="str">
        <f t="shared" si="32"/>
        <v/>
      </c>
      <c r="E1066" t="str">
        <f t="shared" si="33"/>
        <v/>
      </c>
    </row>
    <row r="1067" spans="1:5" x14ac:dyDescent="0.25">
      <c r="A1067" t="s">
        <v>377</v>
      </c>
      <c r="D1067" t="str">
        <f t="shared" si="32"/>
        <v/>
      </c>
      <c r="E1067" t="str">
        <f t="shared" si="33"/>
        <v/>
      </c>
    </row>
    <row r="1068" spans="1:5" x14ac:dyDescent="0.25">
      <c r="A1068" t="s">
        <v>1376</v>
      </c>
      <c r="D1068" t="str">
        <f t="shared" si="32"/>
        <v/>
      </c>
      <c r="E1068" t="str">
        <f t="shared" si="33"/>
        <v/>
      </c>
    </row>
    <row r="1069" spans="1:5" x14ac:dyDescent="0.25">
      <c r="A1069" t="s">
        <v>378</v>
      </c>
      <c r="D1069" t="str">
        <f t="shared" si="32"/>
        <v/>
      </c>
      <c r="E1069" t="str">
        <f t="shared" si="33"/>
        <v/>
      </c>
    </row>
    <row r="1070" spans="1:5" x14ac:dyDescent="0.25">
      <c r="A1070" t="s">
        <v>300</v>
      </c>
      <c r="D1070" t="str">
        <f t="shared" si="32"/>
        <v/>
      </c>
      <c r="E1070" t="str">
        <f t="shared" si="33"/>
        <v/>
      </c>
    </row>
    <row r="1071" spans="1:5" x14ac:dyDescent="0.25">
      <c r="A1071" t="s">
        <v>379</v>
      </c>
      <c r="D1071" t="str">
        <f t="shared" si="32"/>
        <v/>
      </c>
      <c r="E1071" t="str">
        <f t="shared" si="33"/>
        <v/>
      </c>
    </row>
    <row r="1072" spans="1:5" x14ac:dyDescent="0.25">
      <c r="A1072" t="s">
        <v>380</v>
      </c>
      <c r="D1072" t="str">
        <f t="shared" si="32"/>
        <v/>
      </c>
      <c r="E1072" t="str">
        <f t="shared" si="33"/>
        <v/>
      </c>
    </row>
    <row r="1073" spans="1:5" x14ac:dyDescent="0.25">
      <c r="A1073" t="s">
        <v>1377</v>
      </c>
      <c r="D1073" t="str">
        <f t="shared" si="32"/>
        <v/>
      </c>
      <c r="E1073" t="str">
        <f t="shared" si="33"/>
        <v/>
      </c>
    </row>
    <row r="1074" spans="1:5" x14ac:dyDescent="0.25">
      <c r="A1074" t="s">
        <v>1378</v>
      </c>
      <c r="D1074" t="str">
        <f t="shared" si="32"/>
        <v/>
      </c>
      <c r="E1074" t="str">
        <f t="shared" si="33"/>
        <v/>
      </c>
    </row>
    <row r="1075" spans="1:5" x14ac:dyDescent="0.25">
      <c r="A1075" t="s">
        <v>1379</v>
      </c>
      <c r="D1075" t="str">
        <f t="shared" si="32"/>
        <v/>
      </c>
      <c r="E1075" t="str">
        <f t="shared" si="33"/>
        <v/>
      </c>
    </row>
    <row r="1076" spans="1:5" x14ac:dyDescent="0.25">
      <c r="A1076" t="s">
        <v>1380</v>
      </c>
      <c r="D1076" t="str">
        <f t="shared" si="32"/>
        <v/>
      </c>
      <c r="E1076" t="str">
        <f t="shared" si="33"/>
        <v/>
      </c>
    </row>
    <row r="1077" spans="1:5" x14ac:dyDescent="0.25">
      <c r="A1077" t="s">
        <v>381</v>
      </c>
      <c r="D1077" t="str">
        <f t="shared" si="32"/>
        <v/>
      </c>
      <c r="E1077" t="str">
        <f t="shared" si="33"/>
        <v/>
      </c>
    </row>
    <row r="1078" spans="1:5" x14ac:dyDescent="0.25">
      <c r="A1078" t="s">
        <v>382</v>
      </c>
      <c r="D1078" t="str">
        <f t="shared" si="32"/>
        <v/>
      </c>
      <c r="E1078" t="str">
        <f t="shared" si="33"/>
        <v/>
      </c>
    </row>
    <row r="1079" spans="1:5" x14ac:dyDescent="0.25">
      <c r="A1079" t="s">
        <v>1381</v>
      </c>
      <c r="D1079" t="str">
        <f t="shared" si="32"/>
        <v/>
      </c>
      <c r="E1079" t="str">
        <f t="shared" si="33"/>
        <v/>
      </c>
    </row>
    <row r="1080" spans="1:5" x14ac:dyDescent="0.25">
      <c r="A1080" t="s">
        <v>1382</v>
      </c>
      <c r="D1080" t="str">
        <f t="shared" si="32"/>
        <v/>
      </c>
      <c r="E1080" t="str">
        <f t="shared" si="33"/>
        <v/>
      </c>
    </row>
    <row r="1081" spans="1:5" x14ac:dyDescent="0.25">
      <c r="A1081" t="s">
        <v>383</v>
      </c>
      <c r="D1081" t="str">
        <f t="shared" si="32"/>
        <v/>
      </c>
      <c r="E1081" t="str">
        <f t="shared" si="33"/>
        <v/>
      </c>
    </row>
    <row r="1082" spans="1:5" x14ac:dyDescent="0.25">
      <c r="A1082" t="s">
        <v>384</v>
      </c>
      <c r="D1082" t="str">
        <f t="shared" si="32"/>
        <v/>
      </c>
      <c r="E1082" t="str">
        <f t="shared" si="33"/>
        <v/>
      </c>
    </row>
    <row r="1083" spans="1:5" x14ac:dyDescent="0.25">
      <c r="A1083" t="s">
        <v>1383</v>
      </c>
      <c r="D1083" t="str">
        <f t="shared" si="32"/>
        <v/>
      </c>
      <c r="E1083" t="str">
        <f t="shared" si="33"/>
        <v/>
      </c>
    </row>
    <row r="1084" spans="1:5" x14ac:dyDescent="0.25">
      <c r="A1084" t="s">
        <v>1384</v>
      </c>
      <c r="D1084" t="str">
        <f t="shared" si="32"/>
        <v/>
      </c>
      <c r="E1084" t="str">
        <f t="shared" si="33"/>
        <v/>
      </c>
    </row>
    <row r="1085" spans="1:5" x14ac:dyDescent="0.25">
      <c r="A1085" t="s">
        <v>1385</v>
      </c>
      <c r="D1085" t="str">
        <f t="shared" si="32"/>
        <v/>
      </c>
      <c r="E1085" t="str">
        <f t="shared" si="33"/>
        <v/>
      </c>
    </row>
    <row r="1086" spans="1:5" x14ac:dyDescent="0.25">
      <c r="A1086" t="s">
        <v>1289</v>
      </c>
      <c r="D1086" t="str">
        <f t="shared" si="32"/>
        <v/>
      </c>
      <c r="E1086" t="str">
        <f t="shared" si="33"/>
        <v/>
      </c>
    </row>
    <row r="1087" spans="1:5" x14ac:dyDescent="0.25">
      <c r="A1087" t="s">
        <v>1310</v>
      </c>
      <c r="D1087" t="str">
        <f t="shared" si="32"/>
        <v/>
      </c>
      <c r="E1087" t="str">
        <f t="shared" si="33"/>
        <v/>
      </c>
    </row>
    <row r="1088" spans="1:5" x14ac:dyDescent="0.25">
      <c r="A1088" t="s">
        <v>1386</v>
      </c>
      <c r="D1088" t="str">
        <f t="shared" si="32"/>
        <v/>
      </c>
      <c r="E1088" t="str">
        <f t="shared" si="33"/>
        <v/>
      </c>
    </row>
    <row r="1089" spans="1:5" x14ac:dyDescent="0.25">
      <c r="A1089" t="s">
        <v>385</v>
      </c>
      <c r="D1089" t="str">
        <f t="shared" si="32"/>
        <v/>
      </c>
      <c r="E1089" t="str">
        <f t="shared" si="33"/>
        <v/>
      </c>
    </row>
    <row r="1090" spans="1:5" x14ac:dyDescent="0.25">
      <c r="A1090" t="s">
        <v>757</v>
      </c>
      <c r="D1090" t="str">
        <f t="shared" si="32"/>
        <v/>
      </c>
      <c r="E1090" t="str">
        <f t="shared" si="33"/>
        <v/>
      </c>
    </row>
    <row r="1091" spans="1:5" x14ac:dyDescent="0.25">
      <c r="A1091" t="s">
        <v>534</v>
      </c>
      <c r="D1091" t="str">
        <f t="shared" si="32"/>
        <v/>
      </c>
      <c r="E1091" t="str">
        <f t="shared" si="33"/>
        <v/>
      </c>
    </row>
    <row r="1092" spans="1:5" x14ac:dyDescent="0.25">
      <c r="A1092" t="s">
        <v>386</v>
      </c>
      <c r="D1092" t="str">
        <f t="shared" si="32"/>
        <v/>
      </c>
      <c r="E1092" t="str">
        <f t="shared" si="33"/>
        <v/>
      </c>
    </row>
    <row r="1093" spans="1:5" x14ac:dyDescent="0.25">
      <c r="A1093" t="s">
        <v>247</v>
      </c>
      <c r="D1093" t="str">
        <f t="shared" si="32"/>
        <v/>
      </c>
      <c r="E1093" t="str">
        <f t="shared" si="33"/>
        <v/>
      </c>
    </row>
    <row r="1094" spans="1:5" x14ac:dyDescent="0.25">
      <c r="A1094" t="s">
        <v>248</v>
      </c>
      <c r="D1094" t="str">
        <f t="shared" si="32"/>
        <v/>
      </c>
      <c r="E1094" t="str">
        <f t="shared" si="33"/>
        <v/>
      </c>
    </row>
    <row r="1095" spans="1:5" x14ac:dyDescent="0.25">
      <c r="A1095" t="s">
        <v>248</v>
      </c>
      <c r="D1095" t="str">
        <f t="shared" ref="D1095:D1158" si="34">IFERROR(IF(COUNTIF(A1095,"*"&amp;"NOME:"&amp;"*")&gt;0,TRIM(_xlfn.TEXTBEFORE(_xlfn.TEXTAFTER(A1095,"NOME: ")," FUNCAO")),""),"")</f>
        <v/>
      </c>
      <c r="E1095" t="str">
        <f t="shared" ref="E1095:E1158" si="35">IFERROR(VALUE(TRIM(IF(D1095&lt;&gt;"",MID(MID(MID(MID(HLOOKUP("*",A1095:A1122,MATCH("*"&amp;"INTRA"&amp;"*",A1095:A1122,0),0),SEARCH("INTRA",HLOOKUP("*",A1095:A1122,MATCH("*"&amp;"INTRA"&amp;"*",A1095:A1122,0),0),1),30),SEARCH(" ",MID(HLOOKUP("*",A1095:A1122,MATCH("*"&amp;"INTRA"&amp;"*",A1095:A1122,0),0),SEARCH("INTRA",HLOOKUP("*",A1095:A1122,MATCH("*"&amp;"INTRA"&amp;"*",A1095:A1122,0),0),1),30),1)+1,20),SEARCH(" ",MID(MID(HLOOKUP("*",A1095:A1122,MATCH("*"&amp;"INTRA"&amp;"*",A1095:A1122,0),0),SEARCH("INTRA",HLOOKUP("*",A1095:A1122,MATCH("*"&amp;"INTRA"&amp;"*",A1095:A1122,0),0),1),30),SEARCH(" ",MID(HLOOKUP("*",A1095:A1122,MATCH("*"&amp;"INTRA"&amp;"*",A1095:A1122,0),0),SEARCH("INTRA",HLOOKUP("*",A1095:A1122,MATCH("*"&amp;"INTRA"&amp;"*",A1095:A1122,0),0),1),30),1)+1,20),1)+1,20),1,SEARCH(" ",MID(MID(MID(HLOOKUP("*",A1095:A1122,MATCH("*"&amp;"INTRA"&amp;"*",A1095:A1122,0),0),SEARCH("INTRA",HLOOKUP("*",A1095:A1122,MATCH("*"&amp;"INTRA"&amp;"*",A1095:A1122,0),0),1),30),SEARCH(" ",MID(HLOOKUP("*",A1095:A1122,MATCH("*"&amp;"INTRA"&amp;"*",A1095:A1122,0),0),SEARCH("INTRA",HLOOKUP("*",A1095:A1122,MATCH("*"&amp;"INTRA"&amp;"*",A1095:A1122,0),0),1),30),1)+1,20),SEARCH(" ",MID(MID(HLOOKUP("*",A1095:A1122,MATCH("*"&amp;"INTRA"&amp;"*",A1095:A1122,0),0),SEARCH("INTRA",HLOOKUP("*",A1095:A1122,MATCH("*"&amp;"INTRA"&amp;"*",A1095:A1122,0),0),1),30),SEARCH(" ",MID(HLOOKUP("*",A1095:A1122,MATCH("*"&amp;"INTRA"&amp;"*",A1095:A1122,0),0),SEARCH("INTRA",HLOOKUP("*",A1095:A1122,MATCH("*"&amp;"INTRA"&amp;"*",A1095:A1122,0),0),1),30),1)+1,20),1)+1,20))),""))),"")</f>
        <v/>
      </c>
    </row>
    <row r="1096" spans="1:5" x14ac:dyDescent="0.25">
      <c r="A1096" t="s">
        <v>248</v>
      </c>
      <c r="D1096" t="str">
        <f t="shared" si="34"/>
        <v/>
      </c>
      <c r="E1096" t="str">
        <f t="shared" si="35"/>
        <v/>
      </c>
    </row>
    <row r="1097" spans="1:5" x14ac:dyDescent="0.25">
      <c r="A1097" t="s">
        <v>297</v>
      </c>
      <c r="D1097" t="str">
        <f t="shared" si="34"/>
        <v/>
      </c>
      <c r="E1097" t="str">
        <f t="shared" si="35"/>
        <v/>
      </c>
    </row>
    <row r="1098" spans="1:5" x14ac:dyDescent="0.25">
      <c r="A1098" t="s">
        <v>248</v>
      </c>
      <c r="D1098" t="str">
        <f t="shared" si="34"/>
        <v/>
      </c>
      <c r="E1098" t="str">
        <f t="shared" si="35"/>
        <v/>
      </c>
    </row>
    <row r="1099" spans="1:5" x14ac:dyDescent="0.25">
      <c r="A1099" t="s">
        <v>297</v>
      </c>
      <c r="D1099" t="str">
        <f t="shared" si="34"/>
        <v/>
      </c>
      <c r="E1099" t="str">
        <f t="shared" si="35"/>
        <v/>
      </c>
    </row>
    <row r="1100" spans="1:5" x14ac:dyDescent="0.25">
      <c r="A1100" t="s">
        <v>248</v>
      </c>
      <c r="D1100" t="str">
        <f t="shared" si="34"/>
        <v/>
      </c>
      <c r="E1100" t="str">
        <f t="shared" si="35"/>
        <v/>
      </c>
    </row>
    <row r="1101" spans="1:5" x14ac:dyDescent="0.25">
      <c r="A1101" t="s">
        <v>249</v>
      </c>
      <c r="D1101" t="str">
        <f t="shared" si="34"/>
        <v/>
      </c>
      <c r="E1101" t="str">
        <f t="shared" si="35"/>
        <v/>
      </c>
    </row>
    <row r="1102" spans="1:5" x14ac:dyDescent="0.25">
      <c r="A1102" t="s">
        <v>250</v>
      </c>
      <c r="D1102" t="str">
        <f t="shared" si="34"/>
        <v/>
      </c>
      <c r="E1102" t="str">
        <f t="shared" si="35"/>
        <v/>
      </c>
    </row>
    <row r="1103" spans="1:5" x14ac:dyDescent="0.25">
      <c r="A1103" t="s">
        <v>387</v>
      </c>
      <c r="D1103" t="str">
        <f t="shared" si="34"/>
        <v/>
      </c>
      <c r="E1103" t="str">
        <f t="shared" si="35"/>
        <v/>
      </c>
    </row>
    <row r="1104" spans="1:5" x14ac:dyDescent="0.25">
      <c r="A1104" t="s">
        <v>1112</v>
      </c>
      <c r="D1104" t="str">
        <f t="shared" si="34"/>
        <v/>
      </c>
      <c r="E1104" t="str">
        <f t="shared" si="35"/>
        <v/>
      </c>
    </row>
    <row r="1105" spans="1:5" x14ac:dyDescent="0.25">
      <c r="A1105" t="s">
        <v>1387</v>
      </c>
      <c r="D1105" t="str">
        <f t="shared" si="34"/>
        <v/>
      </c>
      <c r="E1105" t="str">
        <f t="shared" si="35"/>
        <v/>
      </c>
    </row>
    <row r="1106" spans="1:5" x14ac:dyDescent="0.25">
      <c r="A1106" t="s">
        <v>253</v>
      </c>
      <c r="D1106" t="str">
        <f t="shared" si="34"/>
        <v/>
      </c>
      <c r="E1106" t="str">
        <f t="shared" si="35"/>
        <v/>
      </c>
    </row>
    <row r="1107" spans="1:5" x14ac:dyDescent="0.25">
      <c r="A1107" t="s">
        <v>1388</v>
      </c>
      <c r="D1107" t="str">
        <f t="shared" si="34"/>
        <v/>
      </c>
      <c r="E1107" t="str">
        <f t="shared" si="35"/>
        <v/>
      </c>
    </row>
    <row r="1108" spans="1:5" x14ac:dyDescent="0.25">
      <c r="A1108" t="s">
        <v>1389</v>
      </c>
      <c r="D1108" t="str">
        <f t="shared" si="34"/>
        <v/>
      </c>
      <c r="E1108" t="str">
        <f t="shared" si="35"/>
        <v/>
      </c>
    </row>
    <row r="1109" spans="1:5" x14ac:dyDescent="0.25">
      <c r="A1109" t="s">
        <v>254</v>
      </c>
      <c r="D1109" t="str">
        <f t="shared" si="34"/>
        <v/>
      </c>
      <c r="E1109" t="str">
        <f t="shared" si="35"/>
        <v/>
      </c>
    </row>
    <row r="1110" spans="1:5" x14ac:dyDescent="0.25">
      <c r="A1110" t="s">
        <v>1390</v>
      </c>
      <c r="D1110" t="str">
        <f t="shared" si="34"/>
        <v/>
      </c>
      <c r="E1110" t="str">
        <f t="shared" si="35"/>
        <v/>
      </c>
    </row>
    <row r="1111" spans="1:5" x14ac:dyDescent="0.25">
      <c r="A1111" t="s">
        <v>388</v>
      </c>
      <c r="D1111" t="str">
        <f t="shared" si="34"/>
        <v/>
      </c>
      <c r="E1111" t="str">
        <f t="shared" si="35"/>
        <v/>
      </c>
    </row>
    <row r="1112" spans="1:5" x14ac:dyDescent="0.25">
      <c r="A1112" t="s">
        <v>255</v>
      </c>
      <c r="D1112" t="str">
        <f t="shared" si="34"/>
        <v/>
      </c>
      <c r="E1112" t="str">
        <f t="shared" si="35"/>
        <v/>
      </c>
    </row>
    <row r="1113" spans="1:5" x14ac:dyDescent="0.25">
      <c r="A1113" t="s">
        <v>1129</v>
      </c>
      <c r="D1113" t="str">
        <f t="shared" si="34"/>
        <v/>
      </c>
      <c r="E1113" t="str">
        <f t="shared" si="35"/>
        <v/>
      </c>
    </row>
    <row r="1114" spans="1:5" x14ac:dyDescent="0.25">
      <c r="A1114">
        <v>5.1100000000000003</v>
      </c>
      <c r="D1114" t="str">
        <f t="shared" si="34"/>
        <v/>
      </c>
      <c r="E1114" t="str">
        <f t="shared" si="35"/>
        <v/>
      </c>
    </row>
    <row r="1115" spans="1:5" x14ac:dyDescent="0.25">
      <c r="A1115">
        <v>1.1100000000000001</v>
      </c>
      <c r="D1115" t="str">
        <f t="shared" si="34"/>
        <v/>
      </c>
      <c r="E1115" t="str">
        <f t="shared" si="35"/>
        <v/>
      </c>
    </row>
    <row r="1116" spans="1:5" x14ac:dyDescent="0.25">
      <c r="A1116">
        <v>14.11</v>
      </c>
      <c r="D1116" t="str">
        <f t="shared" si="34"/>
        <v/>
      </c>
      <c r="E1116" t="str">
        <f t="shared" si="35"/>
        <v/>
      </c>
    </row>
    <row r="1117" spans="1:5" x14ac:dyDescent="0.25">
      <c r="A1117">
        <v>14</v>
      </c>
      <c r="D1117" t="str">
        <f t="shared" si="34"/>
        <v/>
      </c>
      <c r="E1117" t="str">
        <f t="shared" si="35"/>
        <v/>
      </c>
    </row>
    <row r="1118" spans="1:5" x14ac:dyDescent="0.25">
      <c r="A1118">
        <v>0</v>
      </c>
      <c r="D1118" t="str">
        <f t="shared" si="34"/>
        <v/>
      </c>
      <c r="E1118" t="str">
        <f t="shared" si="35"/>
        <v/>
      </c>
    </row>
    <row r="1119" spans="1:5" x14ac:dyDescent="0.25">
      <c r="A1119">
        <v>0</v>
      </c>
      <c r="D1119" t="str">
        <f t="shared" si="34"/>
        <v/>
      </c>
      <c r="E1119" t="str">
        <f t="shared" si="35"/>
        <v/>
      </c>
    </row>
    <row r="1120" spans="1:5" x14ac:dyDescent="0.25">
      <c r="A1120">
        <v>1.1100000000000001</v>
      </c>
      <c r="D1120" t="str">
        <f t="shared" si="34"/>
        <v/>
      </c>
      <c r="E1120" t="str">
        <f t="shared" si="35"/>
        <v/>
      </c>
    </row>
    <row r="1121" spans="1:5" x14ac:dyDescent="0.25">
      <c r="A1121">
        <v>1.1100000000000001</v>
      </c>
      <c r="D1121" t="str">
        <f t="shared" si="34"/>
        <v/>
      </c>
      <c r="E1121" t="str">
        <f t="shared" si="35"/>
        <v/>
      </c>
    </row>
    <row r="1122" spans="1:5" x14ac:dyDescent="0.25">
      <c r="A1122">
        <v>1.1100000000000001</v>
      </c>
      <c r="D1122" t="str">
        <f t="shared" si="34"/>
        <v/>
      </c>
      <c r="E1122" t="str">
        <f t="shared" si="35"/>
        <v/>
      </c>
    </row>
    <row r="1123" spans="1:5" x14ac:dyDescent="0.25">
      <c r="A1123" t="s">
        <v>285</v>
      </c>
      <c r="D1123" t="str">
        <f t="shared" si="34"/>
        <v/>
      </c>
      <c r="E1123" t="str">
        <f t="shared" si="35"/>
        <v/>
      </c>
    </row>
    <row r="1124" spans="1:5" x14ac:dyDescent="0.25">
      <c r="A1124">
        <v>549.37</v>
      </c>
      <c r="D1124" t="str">
        <f t="shared" si="34"/>
        <v/>
      </c>
      <c r="E1124" t="str">
        <f t="shared" si="35"/>
        <v/>
      </c>
    </row>
    <row r="1125" spans="1:5" x14ac:dyDescent="0.25">
      <c r="A1125">
        <v>174.73</v>
      </c>
      <c r="D1125" t="str">
        <f t="shared" si="34"/>
        <v/>
      </c>
      <c r="E1125" t="str">
        <f t="shared" si="35"/>
        <v/>
      </c>
    </row>
    <row r="1126" spans="1:5" x14ac:dyDescent="0.25">
      <c r="A1126">
        <v>112.33</v>
      </c>
      <c r="D1126" t="str">
        <f t="shared" si="34"/>
        <v/>
      </c>
      <c r="E1126" t="str">
        <f t="shared" si="35"/>
        <v/>
      </c>
    </row>
    <row r="1127" spans="1:5" x14ac:dyDescent="0.25">
      <c r="A1127">
        <v>29.35</v>
      </c>
      <c r="D1127" t="str">
        <f t="shared" si="34"/>
        <v/>
      </c>
      <c r="E1127" t="str">
        <f t="shared" si="35"/>
        <v/>
      </c>
    </row>
    <row r="1128" spans="1:5" x14ac:dyDescent="0.25">
      <c r="A1128">
        <v>35.49</v>
      </c>
      <c r="D1128" t="str">
        <f t="shared" si="34"/>
        <v/>
      </c>
      <c r="E1128" t="str">
        <f t="shared" si="35"/>
        <v/>
      </c>
    </row>
    <row r="1129" spans="1:5" x14ac:dyDescent="0.25">
      <c r="A1129">
        <v>235.11</v>
      </c>
      <c r="D1129" t="str">
        <f t="shared" si="34"/>
        <v/>
      </c>
      <c r="E1129" t="str">
        <f t="shared" si="35"/>
        <v/>
      </c>
    </row>
    <row r="1130" spans="1:5" x14ac:dyDescent="0.25">
      <c r="A1130">
        <v>91.14</v>
      </c>
      <c r="D1130" t="str">
        <f t="shared" si="34"/>
        <v/>
      </c>
      <c r="E1130" t="str">
        <f t="shared" si="35"/>
        <v/>
      </c>
    </row>
    <row r="1131" spans="1:5" x14ac:dyDescent="0.25">
      <c r="A1131">
        <v>15.94</v>
      </c>
      <c r="D1131" t="str">
        <f t="shared" si="34"/>
        <v/>
      </c>
      <c r="E1131" t="str">
        <f t="shared" si="35"/>
        <v/>
      </c>
    </row>
    <row r="1132" spans="1:5" x14ac:dyDescent="0.25">
      <c r="A1132">
        <v>14.7</v>
      </c>
      <c r="D1132" t="str">
        <f t="shared" si="34"/>
        <v/>
      </c>
      <c r="E1132" t="str">
        <f t="shared" si="35"/>
        <v/>
      </c>
    </row>
    <row r="1133" spans="1:5" x14ac:dyDescent="0.25">
      <c r="A1133" t="s">
        <v>1391</v>
      </c>
      <c r="D1133" t="str">
        <f t="shared" si="34"/>
        <v/>
      </c>
      <c r="E1133" t="str">
        <f t="shared" si="35"/>
        <v/>
      </c>
    </row>
    <row r="1134" spans="1:5" x14ac:dyDescent="0.25">
      <c r="A1134" t="s">
        <v>1392</v>
      </c>
      <c r="D1134" t="str">
        <f t="shared" si="34"/>
        <v/>
      </c>
      <c r="E1134" t="str">
        <f t="shared" si="35"/>
        <v/>
      </c>
    </row>
    <row r="1135" spans="1:5" x14ac:dyDescent="0.25">
      <c r="A1135" t="s">
        <v>1299</v>
      </c>
      <c r="D1135" t="str">
        <f t="shared" si="34"/>
        <v/>
      </c>
      <c r="E1135" t="str">
        <f t="shared" si="35"/>
        <v/>
      </c>
    </row>
    <row r="1136" spans="1:5" x14ac:dyDescent="0.25">
      <c r="A1136" t="s">
        <v>1371</v>
      </c>
      <c r="D1136" t="str">
        <f t="shared" si="34"/>
        <v/>
      </c>
      <c r="E1136" t="str">
        <f t="shared" si="35"/>
        <v/>
      </c>
    </row>
    <row r="1137" spans="1:5" x14ac:dyDescent="0.25">
      <c r="A1137" t="s">
        <v>1393</v>
      </c>
      <c r="D1137" t="str">
        <f t="shared" si="34"/>
        <v/>
      </c>
      <c r="E1137" t="str">
        <f t="shared" si="35"/>
        <v/>
      </c>
    </row>
    <row r="1138" spans="1:5" x14ac:dyDescent="0.25">
      <c r="A1138" t="s">
        <v>389</v>
      </c>
      <c r="D1138" t="str">
        <f t="shared" si="34"/>
        <v/>
      </c>
      <c r="E1138" t="str">
        <f t="shared" si="35"/>
        <v/>
      </c>
    </row>
    <row r="1139" spans="1:5" x14ac:dyDescent="0.25">
      <c r="A1139" t="s">
        <v>2837</v>
      </c>
      <c r="D1139" t="str">
        <f t="shared" si="34"/>
        <v>EMERSON MOREIRA DOS SANTOS</v>
      </c>
      <c r="E1139">
        <f t="shared" si="35"/>
        <v>143.78</v>
      </c>
    </row>
    <row r="1140" spans="1:5" x14ac:dyDescent="0.25">
      <c r="A1140" t="s">
        <v>1394</v>
      </c>
      <c r="D1140" t="str">
        <f t="shared" si="34"/>
        <v/>
      </c>
      <c r="E1140" t="str">
        <f t="shared" si="35"/>
        <v/>
      </c>
    </row>
    <row r="1141" spans="1:5" x14ac:dyDescent="0.25">
      <c r="A1141" t="s">
        <v>903</v>
      </c>
      <c r="D1141" t="str">
        <f t="shared" si="34"/>
        <v/>
      </c>
      <c r="E1141" t="str">
        <f t="shared" si="35"/>
        <v/>
      </c>
    </row>
    <row r="1142" spans="1:5" x14ac:dyDescent="0.25">
      <c r="A1142" t="s">
        <v>202</v>
      </c>
      <c r="D1142" t="str">
        <f t="shared" si="34"/>
        <v/>
      </c>
      <c r="E1142" t="str">
        <f t="shared" si="35"/>
        <v/>
      </c>
    </row>
    <row r="1143" spans="1:5" x14ac:dyDescent="0.25">
      <c r="A1143" t="s">
        <v>862</v>
      </c>
      <c r="D1143" t="str">
        <f t="shared" si="34"/>
        <v/>
      </c>
      <c r="E1143" t="str">
        <f t="shared" si="35"/>
        <v/>
      </c>
    </row>
    <row r="1144" spans="1:5" x14ac:dyDescent="0.25">
      <c r="A1144" t="s">
        <v>1395</v>
      </c>
      <c r="D1144" t="str">
        <f t="shared" si="34"/>
        <v/>
      </c>
      <c r="E1144" t="str">
        <f t="shared" si="35"/>
        <v/>
      </c>
    </row>
    <row r="1145" spans="1:5" x14ac:dyDescent="0.25">
      <c r="A1145" t="s">
        <v>1396</v>
      </c>
      <c r="D1145" t="str">
        <f t="shared" si="34"/>
        <v/>
      </c>
      <c r="E1145" t="str">
        <f t="shared" si="35"/>
        <v/>
      </c>
    </row>
    <row r="1146" spans="1:5" x14ac:dyDescent="0.25">
      <c r="A1146" t="s">
        <v>1397</v>
      </c>
      <c r="D1146" t="str">
        <f t="shared" si="34"/>
        <v/>
      </c>
      <c r="E1146" t="str">
        <f t="shared" si="35"/>
        <v/>
      </c>
    </row>
    <row r="1147" spans="1:5" x14ac:dyDescent="0.25">
      <c r="A1147" t="s">
        <v>1398</v>
      </c>
      <c r="D1147" t="str">
        <f t="shared" si="34"/>
        <v/>
      </c>
      <c r="E1147" t="str">
        <f t="shared" si="35"/>
        <v/>
      </c>
    </row>
    <row r="1148" spans="1:5" x14ac:dyDescent="0.25">
      <c r="A1148" t="s">
        <v>1399</v>
      </c>
      <c r="D1148" t="str">
        <f t="shared" si="34"/>
        <v/>
      </c>
      <c r="E1148" t="str">
        <f t="shared" si="35"/>
        <v/>
      </c>
    </row>
    <row r="1149" spans="1:5" x14ac:dyDescent="0.25">
      <c r="A1149" t="s">
        <v>390</v>
      </c>
      <c r="D1149" t="str">
        <f t="shared" si="34"/>
        <v/>
      </c>
      <c r="E1149" t="str">
        <f t="shared" si="35"/>
        <v/>
      </c>
    </row>
    <row r="1150" spans="1:5" x14ac:dyDescent="0.25">
      <c r="A1150" t="s">
        <v>1400</v>
      </c>
      <c r="D1150" t="str">
        <f t="shared" si="34"/>
        <v/>
      </c>
      <c r="E1150" t="str">
        <f t="shared" si="35"/>
        <v/>
      </c>
    </row>
    <row r="1151" spans="1:5" x14ac:dyDescent="0.25">
      <c r="A1151" t="s">
        <v>203</v>
      </c>
      <c r="D1151" t="str">
        <f t="shared" si="34"/>
        <v/>
      </c>
      <c r="E1151" t="str">
        <f t="shared" si="35"/>
        <v/>
      </c>
    </row>
    <row r="1152" spans="1:5" x14ac:dyDescent="0.25">
      <c r="A1152" t="s">
        <v>391</v>
      </c>
      <c r="D1152" t="str">
        <f t="shared" si="34"/>
        <v/>
      </c>
      <c r="E1152" t="str">
        <f t="shared" si="35"/>
        <v/>
      </c>
    </row>
    <row r="1153" spans="1:5" x14ac:dyDescent="0.25">
      <c r="A1153" t="s">
        <v>1401</v>
      </c>
      <c r="D1153" t="str">
        <f t="shared" si="34"/>
        <v/>
      </c>
      <c r="E1153" t="str">
        <f t="shared" si="35"/>
        <v/>
      </c>
    </row>
    <row r="1154" spans="1:5" x14ac:dyDescent="0.25">
      <c r="A1154" t="s">
        <v>1402</v>
      </c>
      <c r="D1154" t="str">
        <f t="shared" si="34"/>
        <v/>
      </c>
      <c r="E1154" t="str">
        <f t="shared" si="35"/>
        <v/>
      </c>
    </row>
    <row r="1155" spans="1:5" x14ac:dyDescent="0.25">
      <c r="A1155" t="s">
        <v>1403</v>
      </c>
      <c r="D1155" t="str">
        <f t="shared" si="34"/>
        <v/>
      </c>
      <c r="E1155" t="str">
        <f t="shared" si="35"/>
        <v/>
      </c>
    </row>
    <row r="1156" spans="1:5" x14ac:dyDescent="0.25">
      <c r="A1156" t="s">
        <v>1404</v>
      </c>
      <c r="D1156" t="str">
        <f t="shared" si="34"/>
        <v/>
      </c>
      <c r="E1156" t="str">
        <f t="shared" si="35"/>
        <v/>
      </c>
    </row>
    <row r="1157" spans="1:5" x14ac:dyDescent="0.25">
      <c r="A1157" t="s">
        <v>948</v>
      </c>
      <c r="D1157" t="str">
        <f t="shared" si="34"/>
        <v/>
      </c>
      <c r="E1157" t="str">
        <f t="shared" si="35"/>
        <v/>
      </c>
    </row>
    <row r="1158" spans="1:5" x14ac:dyDescent="0.25">
      <c r="A1158" t="s">
        <v>1310</v>
      </c>
      <c r="D1158" t="str">
        <f t="shared" si="34"/>
        <v/>
      </c>
      <c r="E1158" t="str">
        <f t="shared" si="35"/>
        <v/>
      </c>
    </row>
    <row r="1159" spans="1:5" x14ac:dyDescent="0.25">
      <c r="A1159" t="s">
        <v>304</v>
      </c>
      <c r="D1159" t="str">
        <f t="shared" ref="D1159:D1222" si="36">IFERROR(IF(COUNTIF(A1159,"*"&amp;"NOME:"&amp;"*")&gt;0,TRIM(_xlfn.TEXTBEFORE(_xlfn.TEXTAFTER(A1159,"NOME: ")," FUNCAO")),""),"")</f>
        <v/>
      </c>
      <c r="E1159" t="str">
        <f t="shared" ref="E1159:E1222" si="37">IFERROR(VALUE(TRIM(IF(D1159&lt;&gt;"",MID(MID(MID(MID(HLOOKUP("*",A1159:A1186,MATCH("*"&amp;"INTRA"&amp;"*",A1159:A1186,0),0),SEARCH("INTRA",HLOOKUP("*",A1159:A1186,MATCH("*"&amp;"INTRA"&amp;"*",A1159:A1186,0),0),1),30),SEARCH(" ",MID(HLOOKUP("*",A1159:A1186,MATCH("*"&amp;"INTRA"&amp;"*",A1159:A1186,0),0),SEARCH("INTRA",HLOOKUP("*",A1159:A1186,MATCH("*"&amp;"INTRA"&amp;"*",A1159:A1186,0),0),1),30),1)+1,20),SEARCH(" ",MID(MID(HLOOKUP("*",A1159:A1186,MATCH("*"&amp;"INTRA"&amp;"*",A1159:A1186,0),0),SEARCH("INTRA",HLOOKUP("*",A1159:A1186,MATCH("*"&amp;"INTRA"&amp;"*",A1159:A1186,0),0),1),30),SEARCH(" ",MID(HLOOKUP("*",A1159:A1186,MATCH("*"&amp;"INTRA"&amp;"*",A1159:A1186,0),0),SEARCH("INTRA",HLOOKUP("*",A1159:A1186,MATCH("*"&amp;"INTRA"&amp;"*",A1159:A1186,0),0),1),30),1)+1,20),1)+1,20),1,SEARCH(" ",MID(MID(MID(HLOOKUP("*",A1159:A1186,MATCH("*"&amp;"INTRA"&amp;"*",A1159:A1186,0),0),SEARCH("INTRA",HLOOKUP("*",A1159:A1186,MATCH("*"&amp;"INTRA"&amp;"*",A1159:A1186,0),0),1),30),SEARCH(" ",MID(HLOOKUP("*",A1159:A1186,MATCH("*"&amp;"INTRA"&amp;"*",A1159:A1186,0),0),SEARCH("INTRA",HLOOKUP("*",A1159:A1186,MATCH("*"&amp;"INTRA"&amp;"*",A1159:A1186,0),0),1),30),1)+1,20),SEARCH(" ",MID(MID(HLOOKUP("*",A1159:A1186,MATCH("*"&amp;"INTRA"&amp;"*",A1159:A1186,0),0),SEARCH("INTRA",HLOOKUP("*",A1159:A1186,MATCH("*"&amp;"INTRA"&amp;"*",A1159:A1186,0),0),1),30),SEARCH(" ",MID(HLOOKUP("*",A1159:A1186,MATCH("*"&amp;"INTRA"&amp;"*",A1159:A1186,0),0),SEARCH("INTRA",HLOOKUP("*",A1159:A1186,MATCH("*"&amp;"INTRA"&amp;"*",A1159:A1186,0),0),1),30),1)+1,20),1)+1,20))),""))),"")</f>
        <v/>
      </c>
    </row>
    <row r="1160" spans="1:5" x14ac:dyDescent="0.25">
      <c r="A1160" t="s">
        <v>210</v>
      </c>
      <c r="D1160" t="str">
        <f t="shared" si="36"/>
        <v/>
      </c>
      <c r="E1160" t="str">
        <f t="shared" si="37"/>
        <v/>
      </c>
    </row>
    <row r="1161" spans="1:5" x14ac:dyDescent="0.25">
      <c r="A1161" t="s">
        <v>1405</v>
      </c>
      <c r="D1161" t="str">
        <f t="shared" si="36"/>
        <v/>
      </c>
      <c r="E1161" t="str">
        <f t="shared" si="37"/>
        <v/>
      </c>
    </row>
    <row r="1162" spans="1:5" x14ac:dyDescent="0.25">
      <c r="A1162" t="s">
        <v>1406</v>
      </c>
      <c r="D1162" t="str">
        <f t="shared" si="36"/>
        <v>EZIQUIEL OLIVEIRA STORNER</v>
      </c>
      <c r="E1162" t="str">
        <f t="shared" si="37"/>
        <v/>
      </c>
    </row>
    <row r="1163" spans="1:5" x14ac:dyDescent="0.25">
      <c r="A1163" t="s">
        <v>1407</v>
      </c>
      <c r="D1163" t="str">
        <f t="shared" si="36"/>
        <v/>
      </c>
      <c r="E1163" t="str">
        <f t="shared" si="37"/>
        <v/>
      </c>
    </row>
    <row r="1164" spans="1:5" x14ac:dyDescent="0.25">
      <c r="A1164" t="s">
        <v>933</v>
      </c>
      <c r="D1164" t="str">
        <f t="shared" si="36"/>
        <v/>
      </c>
      <c r="E1164" t="str">
        <f t="shared" si="37"/>
        <v/>
      </c>
    </row>
    <row r="1165" spans="1:5" x14ac:dyDescent="0.25">
      <c r="A1165" t="s">
        <v>202</v>
      </c>
      <c r="D1165" t="str">
        <f t="shared" si="36"/>
        <v/>
      </c>
      <c r="E1165" t="str">
        <f t="shared" si="37"/>
        <v/>
      </c>
    </row>
    <row r="1166" spans="1:5" x14ac:dyDescent="0.25">
      <c r="A1166" t="s">
        <v>862</v>
      </c>
      <c r="D1166" t="str">
        <f t="shared" si="36"/>
        <v/>
      </c>
      <c r="E1166" t="str">
        <f t="shared" si="37"/>
        <v/>
      </c>
    </row>
    <row r="1167" spans="1:5" x14ac:dyDescent="0.25">
      <c r="A1167" t="s">
        <v>1408</v>
      </c>
      <c r="D1167" t="str">
        <f t="shared" si="36"/>
        <v/>
      </c>
      <c r="E1167" t="str">
        <f t="shared" si="37"/>
        <v/>
      </c>
    </row>
    <row r="1168" spans="1:5" x14ac:dyDescent="0.25">
      <c r="A1168" t="s">
        <v>1409</v>
      </c>
      <c r="D1168" t="str">
        <f t="shared" si="36"/>
        <v/>
      </c>
      <c r="E1168" t="str">
        <f t="shared" si="37"/>
        <v/>
      </c>
    </row>
    <row r="1169" spans="1:5" x14ac:dyDescent="0.25">
      <c r="A1169" t="s">
        <v>1410</v>
      </c>
      <c r="D1169" t="str">
        <f t="shared" si="36"/>
        <v/>
      </c>
      <c r="E1169" t="str">
        <f t="shared" si="37"/>
        <v/>
      </c>
    </row>
    <row r="1170" spans="1:5" x14ac:dyDescent="0.25">
      <c r="A1170" t="s">
        <v>1411</v>
      </c>
      <c r="D1170" t="str">
        <f t="shared" si="36"/>
        <v/>
      </c>
      <c r="E1170" t="str">
        <f t="shared" si="37"/>
        <v/>
      </c>
    </row>
    <row r="1171" spans="1:5" x14ac:dyDescent="0.25">
      <c r="A1171" t="s">
        <v>316</v>
      </c>
      <c r="D1171" t="str">
        <f t="shared" si="36"/>
        <v/>
      </c>
      <c r="E1171" t="str">
        <f t="shared" si="37"/>
        <v/>
      </c>
    </row>
    <row r="1172" spans="1:5" x14ac:dyDescent="0.25">
      <c r="A1172" t="s">
        <v>1412</v>
      </c>
      <c r="D1172" t="str">
        <f t="shared" si="36"/>
        <v/>
      </c>
      <c r="E1172" t="str">
        <f t="shared" si="37"/>
        <v/>
      </c>
    </row>
    <row r="1173" spans="1:5" x14ac:dyDescent="0.25">
      <c r="A1173" t="s">
        <v>307</v>
      </c>
      <c r="D1173" t="str">
        <f t="shared" si="36"/>
        <v/>
      </c>
      <c r="E1173" t="str">
        <f t="shared" si="37"/>
        <v/>
      </c>
    </row>
    <row r="1174" spans="1:5" x14ac:dyDescent="0.25">
      <c r="A1174" t="s">
        <v>1413</v>
      </c>
      <c r="D1174" t="str">
        <f t="shared" si="36"/>
        <v/>
      </c>
      <c r="E1174" t="str">
        <f t="shared" si="37"/>
        <v/>
      </c>
    </row>
    <row r="1175" spans="1:5" x14ac:dyDescent="0.25">
      <c r="A1175" t="s">
        <v>1414</v>
      </c>
      <c r="D1175" t="str">
        <f t="shared" si="36"/>
        <v/>
      </c>
      <c r="E1175" t="str">
        <f t="shared" si="37"/>
        <v/>
      </c>
    </row>
    <row r="1176" spans="1:5" x14ac:dyDescent="0.25">
      <c r="A1176" t="s">
        <v>1415</v>
      </c>
      <c r="D1176" t="str">
        <f t="shared" si="36"/>
        <v/>
      </c>
      <c r="E1176" t="str">
        <f t="shared" si="37"/>
        <v/>
      </c>
    </row>
    <row r="1177" spans="1:5" x14ac:dyDescent="0.25">
      <c r="A1177" t="s">
        <v>1416</v>
      </c>
      <c r="D1177" t="str">
        <f t="shared" si="36"/>
        <v/>
      </c>
      <c r="E1177" t="str">
        <f t="shared" si="37"/>
        <v/>
      </c>
    </row>
    <row r="1178" spans="1:5" x14ac:dyDescent="0.25">
      <c r="A1178" t="s">
        <v>981</v>
      </c>
      <c r="D1178" t="str">
        <f t="shared" si="36"/>
        <v/>
      </c>
      <c r="E1178" t="str">
        <f t="shared" si="37"/>
        <v/>
      </c>
    </row>
    <row r="1179" spans="1:5" x14ac:dyDescent="0.25">
      <c r="A1179" t="s">
        <v>914</v>
      </c>
      <c r="D1179" t="str">
        <f t="shared" si="36"/>
        <v/>
      </c>
      <c r="E1179" t="str">
        <f t="shared" si="37"/>
        <v/>
      </c>
    </row>
    <row r="1180" spans="1:5" x14ac:dyDescent="0.25">
      <c r="A1180" t="s">
        <v>1417</v>
      </c>
      <c r="D1180" t="str">
        <f t="shared" si="36"/>
        <v/>
      </c>
      <c r="E1180" t="str">
        <f t="shared" si="37"/>
        <v/>
      </c>
    </row>
    <row r="1181" spans="1:5" x14ac:dyDescent="0.25">
      <c r="A1181" t="s">
        <v>1418</v>
      </c>
      <c r="D1181" t="str">
        <f t="shared" si="36"/>
        <v/>
      </c>
      <c r="E1181" t="str">
        <f t="shared" si="37"/>
        <v/>
      </c>
    </row>
    <row r="1182" spans="1:5" x14ac:dyDescent="0.25">
      <c r="A1182" t="s">
        <v>1419</v>
      </c>
      <c r="D1182" t="str">
        <f t="shared" si="36"/>
        <v/>
      </c>
      <c r="E1182" t="str">
        <f t="shared" si="37"/>
        <v/>
      </c>
    </row>
    <row r="1183" spans="1:5" x14ac:dyDescent="0.25">
      <c r="A1183" t="s">
        <v>1420</v>
      </c>
      <c r="D1183" t="str">
        <f t="shared" si="36"/>
        <v/>
      </c>
      <c r="E1183" t="str">
        <f t="shared" si="37"/>
        <v/>
      </c>
    </row>
    <row r="1184" spans="1:5" x14ac:dyDescent="0.25">
      <c r="A1184" t="s">
        <v>1421</v>
      </c>
      <c r="D1184" t="str">
        <f t="shared" si="36"/>
        <v/>
      </c>
      <c r="E1184" t="str">
        <f t="shared" si="37"/>
        <v/>
      </c>
    </row>
    <row r="1185" spans="1:5" x14ac:dyDescent="0.25">
      <c r="A1185" t="s">
        <v>392</v>
      </c>
      <c r="D1185" t="str">
        <f t="shared" si="36"/>
        <v/>
      </c>
      <c r="E1185" t="str">
        <f t="shared" si="37"/>
        <v/>
      </c>
    </row>
    <row r="1186" spans="1:5" x14ac:dyDescent="0.25">
      <c r="A1186" t="s">
        <v>1422</v>
      </c>
      <c r="D1186" t="str">
        <f t="shared" si="36"/>
        <v>FABIANO SILVA CASSIMIRO</v>
      </c>
      <c r="E1186" t="str">
        <f t="shared" si="37"/>
        <v/>
      </c>
    </row>
    <row r="1187" spans="1:5" x14ac:dyDescent="0.25">
      <c r="A1187" t="s">
        <v>1423</v>
      </c>
      <c r="D1187" t="str">
        <f t="shared" si="36"/>
        <v/>
      </c>
      <c r="E1187" t="str">
        <f t="shared" si="37"/>
        <v/>
      </c>
    </row>
    <row r="1188" spans="1:5" x14ac:dyDescent="0.25">
      <c r="A1188" t="s">
        <v>1424</v>
      </c>
      <c r="D1188" t="str">
        <f t="shared" si="36"/>
        <v/>
      </c>
      <c r="E1188" t="str">
        <f t="shared" si="37"/>
        <v/>
      </c>
    </row>
    <row r="1189" spans="1:5" x14ac:dyDescent="0.25">
      <c r="A1189" t="s">
        <v>202</v>
      </c>
      <c r="D1189" t="str">
        <f t="shared" si="36"/>
        <v/>
      </c>
      <c r="E1189" t="str">
        <f t="shared" si="37"/>
        <v/>
      </c>
    </row>
    <row r="1190" spans="1:5" x14ac:dyDescent="0.25">
      <c r="A1190" t="s">
        <v>862</v>
      </c>
      <c r="D1190" t="str">
        <f t="shared" si="36"/>
        <v/>
      </c>
      <c r="E1190" t="str">
        <f t="shared" si="37"/>
        <v/>
      </c>
    </row>
    <row r="1191" spans="1:5" x14ac:dyDescent="0.25">
      <c r="A1191" t="s">
        <v>1425</v>
      </c>
      <c r="D1191" t="str">
        <f t="shared" si="36"/>
        <v/>
      </c>
      <c r="E1191" t="str">
        <f t="shared" si="37"/>
        <v/>
      </c>
    </row>
    <row r="1192" spans="1:5" x14ac:dyDescent="0.25">
      <c r="A1192" t="s">
        <v>1426</v>
      </c>
      <c r="D1192" t="str">
        <f t="shared" si="36"/>
        <v/>
      </c>
      <c r="E1192" t="str">
        <f t="shared" si="37"/>
        <v/>
      </c>
    </row>
    <row r="1193" spans="1:5" x14ac:dyDescent="0.25">
      <c r="A1193" t="s">
        <v>1427</v>
      </c>
      <c r="D1193" t="str">
        <f t="shared" si="36"/>
        <v/>
      </c>
      <c r="E1193" t="str">
        <f t="shared" si="37"/>
        <v/>
      </c>
    </row>
    <row r="1194" spans="1:5" x14ac:dyDescent="0.25">
      <c r="A1194" t="s">
        <v>1428</v>
      </c>
      <c r="D1194" t="str">
        <f t="shared" si="36"/>
        <v/>
      </c>
      <c r="E1194" t="str">
        <f t="shared" si="37"/>
        <v/>
      </c>
    </row>
    <row r="1195" spans="1:5" x14ac:dyDescent="0.25">
      <c r="A1195" t="s">
        <v>1429</v>
      </c>
      <c r="D1195" t="str">
        <f t="shared" si="36"/>
        <v/>
      </c>
      <c r="E1195" t="str">
        <f t="shared" si="37"/>
        <v/>
      </c>
    </row>
    <row r="1196" spans="1:5" x14ac:dyDescent="0.25">
      <c r="A1196" t="s">
        <v>1430</v>
      </c>
      <c r="D1196" t="str">
        <f t="shared" si="36"/>
        <v/>
      </c>
      <c r="E1196" t="str">
        <f t="shared" si="37"/>
        <v/>
      </c>
    </row>
    <row r="1197" spans="1:5" x14ac:dyDescent="0.25">
      <c r="A1197" t="s">
        <v>234</v>
      </c>
      <c r="D1197" t="str">
        <f t="shared" si="36"/>
        <v/>
      </c>
      <c r="E1197" t="str">
        <f t="shared" si="37"/>
        <v/>
      </c>
    </row>
    <row r="1198" spans="1:5" x14ac:dyDescent="0.25">
      <c r="A1198" t="s">
        <v>307</v>
      </c>
      <c r="D1198" t="str">
        <f t="shared" si="36"/>
        <v/>
      </c>
      <c r="E1198" t="str">
        <f t="shared" si="37"/>
        <v/>
      </c>
    </row>
    <row r="1199" spans="1:5" x14ac:dyDescent="0.25">
      <c r="A1199" t="s">
        <v>393</v>
      </c>
      <c r="D1199" t="str">
        <f t="shared" si="36"/>
        <v/>
      </c>
      <c r="E1199" t="str">
        <f t="shared" si="37"/>
        <v/>
      </c>
    </row>
    <row r="1200" spans="1:5" x14ac:dyDescent="0.25">
      <c r="A1200" t="s">
        <v>394</v>
      </c>
      <c r="D1200" t="str">
        <f t="shared" si="36"/>
        <v/>
      </c>
      <c r="E1200" t="str">
        <f t="shared" si="37"/>
        <v/>
      </c>
    </row>
    <row r="1201" spans="1:5" x14ac:dyDescent="0.25">
      <c r="A1201" t="s">
        <v>1431</v>
      </c>
      <c r="D1201" t="str">
        <f t="shared" si="36"/>
        <v/>
      </c>
      <c r="E1201" t="str">
        <f t="shared" si="37"/>
        <v/>
      </c>
    </row>
    <row r="1202" spans="1:5" x14ac:dyDescent="0.25">
      <c r="A1202" t="s">
        <v>1432</v>
      </c>
      <c r="D1202" t="str">
        <f t="shared" si="36"/>
        <v/>
      </c>
      <c r="E1202" t="str">
        <f t="shared" si="37"/>
        <v/>
      </c>
    </row>
    <row r="1203" spans="1:5" x14ac:dyDescent="0.25">
      <c r="A1203" t="s">
        <v>1433</v>
      </c>
      <c r="D1203" t="str">
        <f t="shared" si="36"/>
        <v/>
      </c>
      <c r="E1203" t="str">
        <f t="shared" si="37"/>
        <v/>
      </c>
    </row>
    <row r="1204" spans="1:5" x14ac:dyDescent="0.25">
      <c r="A1204" t="s">
        <v>981</v>
      </c>
      <c r="D1204" t="str">
        <f t="shared" si="36"/>
        <v/>
      </c>
      <c r="E1204" t="str">
        <f t="shared" si="37"/>
        <v/>
      </c>
    </row>
    <row r="1205" spans="1:5" x14ac:dyDescent="0.25">
      <c r="A1205" t="s">
        <v>1232</v>
      </c>
      <c r="D1205" t="str">
        <f t="shared" si="36"/>
        <v/>
      </c>
      <c r="E1205" t="str">
        <f t="shared" si="37"/>
        <v/>
      </c>
    </row>
    <row r="1206" spans="1:5" x14ac:dyDescent="0.25">
      <c r="A1206" t="s">
        <v>313</v>
      </c>
      <c r="D1206" t="str">
        <f t="shared" si="36"/>
        <v/>
      </c>
      <c r="E1206" t="str">
        <f t="shared" si="37"/>
        <v/>
      </c>
    </row>
    <row r="1207" spans="1:5" x14ac:dyDescent="0.25">
      <c r="A1207" t="s">
        <v>360</v>
      </c>
      <c r="D1207" t="str">
        <f t="shared" si="36"/>
        <v/>
      </c>
      <c r="E1207" t="str">
        <f t="shared" si="37"/>
        <v/>
      </c>
    </row>
    <row r="1208" spans="1:5" x14ac:dyDescent="0.25">
      <c r="A1208" t="s">
        <v>1434</v>
      </c>
      <c r="D1208" t="str">
        <f t="shared" si="36"/>
        <v/>
      </c>
      <c r="E1208" t="str">
        <f t="shared" si="37"/>
        <v/>
      </c>
    </row>
    <row r="1209" spans="1:5" x14ac:dyDescent="0.25">
      <c r="A1209" t="s">
        <v>1435</v>
      </c>
      <c r="D1209" t="str">
        <f t="shared" si="36"/>
        <v/>
      </c>
      <c r="E1209" t="str">
        <f t="shared" si="37"/>
        <v/>
      </c>
    </row>
    <row r="1210" spans="1:5" x14ac:dyDescent="0.25">
      <c r="A1210" t="s">
        <v>1436</v>
      </c>
      <c r="D1210" t="str">
        <f t="shared" si="36"/>
        <v/>
      </c>
      <c r="E1210" t="str">
        <f t="shared" si="37"/>
        <v/>
      </c>
    </row>
    <row r="1211" spans="1:5" x14ac:dyDescent="0.25">
      <c r="A1211" t="s">
        <v>1424</v>
      </c>
      <c r="D1211" t="str">
        <f t="shared" si="36"/>
        <v/>
      </c>
      <c r="E1211" t="str">
        <f t="shared" si="37"/>
        <v/>
      </c>
    </row>
    <row r="1212" spans="1:5" x14ac:dyDescent="0.25">
      <c r="A1212" t="s">
        <v>202</v>
      </c>
      <c r="D1212" t="str">
        <f t="shared" si="36"/>
        <v/>
      </c>
      <c r="E1212" t="str">
        <f t="shared" si="37"/>
        <v/>
      </c>
    </row>
    <row r="1213" spans="1:5" x14ac:dyDescent="0.25">
      <c r="A1213" t="s">
        <v>862</v>
      </c>
      <c r="D1213" t="str">
        <f t="shared" si="36"/>
        <v/>
      </c>
      <c r="E1213" t="str">
        <f t="shared" si="37"/>
        <v/>
      </c>
    </row>
    <row r="1214" spans="1:5" x14ac:dyDescent="0.25">
      <c r="A1214" t="s">
        <v>1437</v>
      </c>
      <c r="D1214" t="str">
        <f t="shared" si="36"/>
        <v/>
      </c>
      <c r="E1214" t="str">
        <f t="shared" si="37"/>
        <v/>
      </c>
    </row>
    <row r="1215" spans="1:5" x14ac:dyDescent="0.25">
      <c r="A1215" t="s">
        <v>1438</v>
      </c>
      <c r="D1215" t="str">
        <f t="shared" si="36"/>
        <v/>
      </c>
      <c r="E1215" t="str">
        <f t="shared" si="37"/>
        <v/>
      </c>
    </row>
    <row r="1216" spans="1:5" x14ac:dyDescent="0.25">
      <c r="A1216" t="s">
        <v>1439</v>
      </c>
      <c r="D1216" t="str">
        <f t="shared" si="36"/>
        <v/>
      </c>
      <c r="E1216" t="str">
        <f t="shared" si="37"/>
        <v/>
      </c>
    </row>
    <row r="1217" spans="1:5" x14ac:dyDescent="0.25">
      <c r="A1217" t="s">
        <v>1440</v>
      </c>
      <c r="D1217" t="str">
        <f t="shared" si="36"/>
        <v/>
      </c>
      <c r="E1217" t="str">
        <f t="shared" si="37"/>
        <v/>
      </c>
    </row>
    <row r="1218" spans="1:5" x14ac:dyDescent="0.25">
      <c r="A1218" t="s">
        <v>1441</v>
      </c>
      <c r="D1218" t="str">
        <f t="shared" si="36"/>
        <v/>
      </c>
      <c r="E1218" t="str">
        <f t="shared" si="37"/>
        <v/>
      </c>
    </row>
    <row r="1219" spans="1:5" x14ac:dyDescent="0.25">
      <c r="A1219" t="s">
        <v>1442</v>
      </c>
      <c r="D1219" t="str">
        <f t="shared" si="36"/>
        <v/>
      </c>
      <c r="E1219" t="str">
        <f t="shared" si="37"/>
        <v/>
      </c>
    </row>
    <row r="1220" spans="1:5" x14ac:dyDescent="0.25">
      <c r="A1220" t="s">
        <v>307</v>
      </c>
      <c r="D1220" t="str">
        <f t="shared" si="36"/>
        <v/>
      </c>
      <c r="E1220" t="str">
        <f t="shared" si="37"/>
        <v/>
      </c>
    </row>
    <row r="1221" spans="1:5" x14ac:dyDescent="0.25">
      <c r="A1221" t="s">
        <v>411</v>
      </c>
      <c r="D1221" t="str">
        <f t="shared" si="36"/>
        <v/>
      </c>
      <c r="E1221" t="str">
        <f t="shared" si="37"/>
        <v/>
      </c>
    </row>
    <row r="1222" spans="1:5" x14ac:dyDescent="0.25">
      <c r="A1222" t="s">
        <v>412</v>
      </c>
      <c r="D1222" t="str">
        <f t="shared" si="36"/>
        <v/>
      </c>
      <c r="E1222" t="str">
        <f t="shared" si="37"/>
        <v/>
      </c>
    </row>
    <row r="1223" spans="1:5" x14ac:dyDescent="0.25">
      <c r="A1223" t="s">
        <v>1443</v>
      </c>
      <c r="D1223" t="str">
        <f t="shared" ref="D1223:D1286" si="38">IFERROR(IF(COUNTIF(A1223,"*"&amp;"NOME:"&amp;"*")&gt;0,TRIM(_xlfn.TEXTBEFORE(_xlfn.TEXTAFTER(A1223,"NOME: ")," FUNCAO")),""),"")</f>
        <v/>
      </c>
      <c r="E1223" t="str">
        <f t="shared" ref="E1223:E1286" si="39">IFERROR(VALUE(TRIM(IF(D1223&lt;&gt;"",MID(MID(MID(MID(HLOOKUP("*",A1223:A1250,MATCH("*"&amp;"INTRA"&amp;"*",A1223:A1250,0),0),SEARCH("INTRA",HLOOKUP("*",A1223:A1250,MATCH("*"&amp;"INTRA"&amp;"*",A1223:A1250,0),0),1),30),SEARCH(" ",MID(HLOOKUP("*",A1223:A1250,MATCH("*"&amp;"INTRA"&amp;"*",A1223:A1250,0),0),SEARCH("INTRA",HLOOKUP("*",A1223:A1250,MATCH("*"&amp;"INTRA"&amp;"*",A1223:A1250,0),0),1),30),1)+1,20),SEARCH(" ",MID(MID(HLOOKUP("*",A1223:A1250,MATCH("*"&amp;"INTRA"&amp;"*",A1223:A1250,0),0),SEARCH("INTRA",HLOOKUP("*",A1223:A1250,MATCH("*"&amp;"INTRA"&amp;"*",A1223:A1250,0),0),1),30),SEARCH(" ",MID(HLOOKUP("*",A1223:A1250,MATCH("*"&amp;"INTRA"&amp;"*",A1223:A1250,0),0),SEARCH("INTRA",HLOOKUP("*",A1223:A1250,MATCH("*"&amp;"INTRA"&amp;"*",A1223:A1250,0),0),1),30),1)+1,20),1)+1,20),1,SEARCH(" ",MID(MID(MID(HLOOKUP("*",A1223:A1250,MATCH("*"&amp;"INTRA"&amp;"*",A1223:A1250,0),0),SEARCH("INTRA",HLOOKUP("*",A1223:A1250,MATCH("*"&amp;"INTRA"&amp;"*",A1223:A1250,0),0),1),30),SEARCH(" ",MID(HLOOKUP("*",A1223:A1250,MATCH("*"&amp;"INTRA"&amp;"*",A1223:A1250,0),0),SEARCH("INTRA",HLOOKUP("*",A1223:A1250,MATCH("*"&amp;"INTRA"&amp;"*",A1223:A1250,0),0),1),30),1)+1,20),SEARCH(" ",MID(MID(HLOOKUP("*",A1223:A1250,MATCH("*"&amp;"INTRA"&amp;"*",A1223:A1250,0),0),SEARCH("INTRA",HLOOKUP("*",A1223:A1250,MATCH("*"&amp;"INTRA"&amp;"*",A1223:A1250,0),0),1),30),SEARCH(" ",MID(HLOOKUP("*",A1223:A1250,MATCH("*"&amp;"INTRA"&amp;"*",A1223:A1250,0),0),SEARCH("INTRA",HLOOKUP("*",A1223:A1250,MATCH("*"&amp;"INTRA"&amp;"*",A1223:A1250,0),0),1),30),1)+1,20),1)+1,20))),""))),"")</f>
        <v/>
      </c>
    </row>
    <row r="1224" spans="1:5" x14ac:dyDescent="0.25">
      <c r="A1224" t="s">
        <v>1444</v>
      </c>
      <c r="D1224" t="str">
        <f t="shared" si="38"/>
        <v/>
      </c>
      <c r="E1224" t="str">
        <f t="shared" si="39"/>
        <v/>
      </c>
    </row>
    <row r="1225" spans="1:5" x14ac:dyDescent="0.25">
      <c r="A1225" t="s">
        <v>1340</v>
      </c>
      <c r="D1225" t="str">
        <f t="shared" si="38"/>
        <v/>
      </c>
      <c r="E1225" t="str">
        <f t="shared" si="39"/>
        <v/>
      </c>
    </row>
    <row r="1226" spans="1:5" x14ac:dyDescent="0.25">
      <c r="A1226" t="s">
        <v>981</v>
      </c>
      <c r="D1226" t="str">
        <f t="shared" si="38"/>
        <v/>
      </c>
      <c r="E1226" t="str">
        <f t="shared" si="39"/>
        <v/>
      </c>
    </row>
    <row r="1227" spans="1:5" x14ac:dyDescent="0.25">
      <c r="A1227" t="s">
        <v>1034</v>
      </c>
      <c r="D1227" t="str">
        <f t="shared" si="38"/>
        <v/>
      </c>
      <c r="E1227" t="str">
        <f t="shared" si="39"/>
        <v/>
      </c>
    </row>
    <row r="1228" spans="1:5" x14ac:dyDescent="0.25">
      <c r="A1228" t="s">
        <v>395</v>
      </c>
      <c r="D1228" t="str">
        <f t="shared" si="38"/>
        <v/>
      </c>
      <c r="E1228" t="str">
        <f t="shared" si="39"/>
        <v/>
      </c>
    </row>
    <row r="1229" spans="1:5" x14ac:dyDescent="0.25">
      <c r="A1229" t="s">
        <v>223</v>
      </c>
      <c r="D1229" t="str">
        <f t="shared" si="38"/>
        <v/>
      </c>
      <c r="E1229" t="str">
        <f t="shared" si="39"/>
        <v/>
      </c>
    </row>
    <row r="1230" spans="1:5" x14ac:dyDescent="0.25">
      <c r="A1230" t="s">
        <v>1445</v>
      </c>
      <c r="D1230" t="str">
        <f t="shared" si="38"/>
        <v/>
      </c>
      <c r="E1230" t="str">
        <f t="shared" si="39"/>
        <v/>
      </c>
    </row>
    <row r="1231" spans="1:5" x14ac:dyDescent="0.25">
      <c r="A1231" t="s">
        <v>1446</v>
      </c>
      <c r="D1231" t="str">
        <f t="shared" si="38"/>
        <v/>
      </c>
      <c r="E1231" t="str">
        <f t="shared" si="39"/>
        <v/>
      </c>
    </row>
    <row r="1232" spans="1:5" x14ac:dyDescent="0.25">
      <c r="A1232" t="s">
        <v>1419</v>
      </c>
      <c r="D1232" t="str">
        <f t="shared" si="38"/>
        <v/>
      </c>
      <c r="E1232" t="str">
        <f t="shared" si="39"/>
        <v/>
      </c>
    </row>
    <row r="1233" spans="1:5" x14ac:dyDescent="0.25">
      <c r="A1233" t="s">
        <v>1447</v>
      </c>
      <c r="D1233" t="str">
        <f t="shared" si="38"/>
        <v/>
      </c>
      <c r="E1233" t="str">
        <f t="shared" si="39"/>
        <v/>
      </c>
    </row>
    <row r="1234" spans="1:5" x14ac:dyDescent="0.25">
      <c r="A1234" t="s">
        <v>1149</v>
      </c>
      <c r="D1234" t="str">
        <f t="shared" si="38"/>
        <v/>
      </c>
      <c r="E1234" t="str">
        <f t="shared" si="39"/>
        <v/>
      </c>
    </row>
    <row r="1235" spans="1:5" x14ac:dyDescent="0.25">
      <c r="A1235" t="s">
        <v>396</v>
      </c>
      <c r="D1235" t="str">
        <f t="shared" si="38"/>
        <v/>
      </c>
      <c r="E1235" t="str">
        <f t="shared" si="39"/>
        <v/>
      </c>
    </row>
    <row r="1236" spans="1:5" x14ac:dyDescent="0.25">
      <c r="A1236" t="s">
        <v>1448</v>
      </c>
      <c r="D1236" t="str">
        <f t="shared" si="38"/>
        <v>FABIO FERNANDES DA SILVA</v>
      </c>
      <c r="E1236">
        <f t="shared" si="39"/>
        <v>11.06</v>
      </c>
    </row>
    <row r="1237" spans="1:5" x14ac:dyDescent="0.25">
      <c r="A1237" t="s">
        <v>1449</v>
      </c>
      <c r="D1237" t="str">
        <f t="shared" si="38"/>
        <v/>
      </c>
      <c r="E1237" t="str">
        <f t="shared" si="39"/>
        <v/>
      </c>
    </row>
    <row r="1238" spans="1:5" x14ac:dyDescent="0.25">
      <c r="A1238" t="s">
        <v>1450</v>
      </c>
      <c r="D1238" t="str">
        <f t="shared" si="38"/>
        <v/>
      </c>
      <c r="E1238" t="str">
        <f t="shared" si="39"/>
        <v/>
      </c>
    </row>
    <row r="1239" spans="1:5" x14ac:dyDescent="0.25">
      <c r="A1239" t="s">
        <v>202</v>
      </c>
      <c r="D1239" t="str">
        <f t="shared" si="38"/>
        <v/>
      </c>
      <c r="E1239" t="str">
        <f t="shared" si="39"/>
        <v/>
      </c>
    </row>
    <row r="1240" spans="1:5" x14ac:dyDescent="0.25">
      <c r="A1240" t="s">
        <v>862</v>
      </c>
      <c r="D1240" t="str">
        <f t="shared" si="38"/>
        <v/>
      </c>
      <c r="E1240" t="str">
        <f t="shared" si="39"/>
        <v/>
      </c>
    </row>
    <row r="1241" spans="1:5" x14ac:dyDescent="0.25">
      <c r="A1241" t="s">
        <v>1451</v>
      </c>
      <c r="D1241" t="str">
        <f t="shared" si="38"/>
        <v/>
      </c>
      <c r="E1241" t="str">
        <f t="shared" si="39"/>
        <v/>
      </c>
    </row>
    <row r="1242" spans="1:5" x14ac:dyDescent="0.25">
      <c r="A1242" t="s">
        <v>1452</v>
      </c>
      <c r="D1242" t="str">
        <f t="shared" si="38"/>
        <v/>
      </c>
      <c r="E1242" t="str">
        <f t="shared" si="39"/>
        <v/>
      </c>
    </row>
    <row r="1243" spans="1:5" x14ac:dyDescent="0.25">
      <c r="A1243" t="s">
        <v>1453</v>
      </c>
      <c r="D1243" t="str">
        <f t="shared" si="38"/>
        <v/>
      </c>
      <c r="E1243" t="str">
        <f t="shared" si="39"/>
        <v/>
      </c>
    </row>
    <row r="1244" spans="1:5" x14ac:dyDescent="0.25">
      <c r="A1244" t="s">
        <v>2875</v>
      </c>
      <c r="D1244" t="str">
        <f t="shared" si="38"/>
        <v/>
      </c>
      <c r="E1244" t="str">
        <f t="shared" si="39"/>
        <v/>
      </c>
    </row>
    <row r="1245" spans="1:5" x14ac:dyDescent="0.25">
      <c r="A1245" t="s">
        <v>316</v>
      </c>
      <c r="D1245" t="str">
        <f t="shared" si="38"/>
        <v/>
      </c>
      <c r="E1245" t="str">
        <f t="shared" si="39"/>
        <v/>
      </c>
    </row>
    <row r="1246" spans="1:5" x14ac:dyDescent="0.25">
      <c r="A1246" t="s">
        <v>397</v>
      </c>
      <c r="D1246" t="str">
        <f t="shared" si="38"/>
        <v/>
      </c>
      <c r="E1246" t="str">
        <f t="shared" si="39"/>
        <v/>
      </c>
    </row>
    <row r="1247" spans="1:5" x14ac:dyDescent="0.25">
      <c r="A1247" t="s">
        <v>307</v>
      </c>
      <c r="D1247" t="str">
        <f t="shared" si="38"/>
        <v/>
      </c>
      <c r="E1247" t="str">
        <f t="shared" si="39"/>
        <v/>
      </c>
    </row>
    <row r="1248" spans="1:5" x14ac:dyDescent="0.25">
      <c r="A1248" t="s">
        <v>398</v>
      </c>
      <c r="D1248" t="str">
        <f t="shared" si="38"/>
        <v/>
      </c>
      <c r="E1248" t="str">
        <f t="shared" si="39"/>
        <v/>
      </c>
    </row>
    <row r="1249" spans="1:5" x14ac:dyDescent="0.25">
      <c r="A1249" t="s">
        <v>399</v>
      </c>
      <c r="D1249" t="str">
        <f t="shared" si="38"/>
        <v/>
      </c>
      <c r="E1249" t="str">
        <f t="shared" si="39"/>
        <v/>
      </c>
    </row>
    <row r="1250" spans="1:5" x14ac:dyDescent="0.25">
      <c r="A1250" t="s">
        <v>400</v>
      </c>
      <c r="D1250" t="str">
        <f t="shared" si="38"/>
        <v/>
      </c>
      <c r="E1250" t="str">
        <f t="shared" si="39"/>
        <v/>
      </c>
    </row>
    <row r="1251" spans="1:5" x14ac:dyDescent="0.25">
      <c r="A1251" t="s">
        <v>1454</v>
      </c>
      <c r="D1251" t="str">
        <f t="shared" si="38"/>
        <v/>
      </c>
      <c r="E1251" t="str">
        <f t="shared" si="39"/>
        <v/>
      </c>
    </row>
    <row r="1252" spans="1:5" x14ac:dyDescent="0.25">
      <c r="A1252" t="s">
        <v>998</v>
      </c>
      <c r="D1252" t="str">
        <f t="shared" si="38"/>
        <v/>
      </c>
      <c r="E1252" t="str">
        <f t="shared" si="39"/>
        <v/>
      </c>
    </row>
    <row r="1253" spans="1:5" x14ac:dyDescent="0.25">
      <c r="A1253" t="s">
        <v>981</v>
      </c>
      <c r="D1253" t="str">
        <f t="shared" si="38"/>
        <v/>
      </c>
      <c r="E1253" t="str">
        <f t="shared" si="39"/>
        <v/>
      </c>
    </row>
    <row r="1254" spans="1:5" x14ac:dyDescent="0.25">
      <c r="A1254" t="s">
        <v>1455</v>
      </c>
      <c r="D1254" t="str">
        <f t="shared" si="38"/>
        <v/>
      </c>
      <c r="E1254" t="str">
        <f t="shared" si="39"/>
        <v/>
      </c>
    </row>
    <row r="1255" spans="1:5" x14ac:dyDescent="0.25">
      <c r="A1255" t="s">
        <v>401</v>
      </c>
      <c r="D1255" t="str">
        <f t="shared" si="38"/>
        <v/>
      </c>
      <c r="E1255" t="str">
        <f t="shared" si="39"/>
        <v/>
      </c>
    </row>
    <row r="1256" spans="1:5" x14ac:dyDescent="0.25">
      <c r="A1256" t="s">
        <v>402</v>
      </c>
      <c r="D1256" t="str">
        <f t="shared" si="38"/>
        <v/>
      </c>
      <c r="E1256" t="str">
        <f t="shared" si="39"/>
        <v/>
      </c>
    </row>
    <row r="1257" spans="1:5" x14ac:dyDescent="0.25">
      <c r="A1257" t="s">
        <v>403</v>
      </c>
      <c r="D1257" t="str">
        <f t="shared" si="38"/>
        <v/>
      </c>
      <c r="E1257" t="str">
        <f t="shared" si="39"/>
        <v/>
      </c>
    </row>
    <row r="1258" spans="1:5" x14ac:dyDescent="0.25">
      <c r="A1258" t="s">
        <v>223</v>
      </c>
      <c r="D1258" t="str">
        <f t="shared" si="38"/>
        <v/>
      </c>
      <c r="E1258" t="str">
        <f t="shared" si="39"/>
        <v/>
      </c>
    </row>
    <row r="1259" spans="1:5" x14ac:dyDescent="0.25">
      <c r="A1259" t="s">
        <v>1456</v>
      </c>
      <c r="D1259" t="str">
        <f t="shared" si="38"/>
        <v/>
      </c>
      <c r="E1259" t="str">
        <f t="shared" si="39"/>
        <v/>
      </c>
    </row>
    <row r="1260" spans="1:5" x14ac:dyDescent="0.25">
      <c r="A1260" t="s">
        <v>1457</v>
      </c>
      <c r="D1260" t="str">
        <f t="shared" si="38"/>
        <v>FLAVIO COSTA SANTOS</v>
      </c>
      <c r="E1260">
        <f t="shared" si="39"/>
        <v>165.9</v>
      </c>
    </row>
    <row r="1261" spans="1:5" x14ac:dyDescent="0.25">
      <c r="A1261" t="s">
        <v>1458</v>
      </c>
      <c r="D1261" t="str">
        <f t="shared" si="38"/>
        <v/>
      </c>
      <c r="E1261" t="str">
        <f t="shared" si="39"/>
        <v/>
      </c>
    </row>
    <row r="1262" spans="1:5" x14ac:dyDescent="0.25">
      <c r="A1262" t="s">
        <v>933</v>
      </c>
      <c r="D1262" t="str">
        <f t="shared" si="38"/>
        <v/>
      </c>
      <c r="E1262" t="str">
        <f t="shared" si="39"/>
        <v/>
      </c>
    </row>
    <row r="1263" spans="1:5" x14ac:dyDescent="0.25">
      <c r="A1263" t="s">
        <v>404</v>
      </c>
      <c r="D1263" t="str">
        <f t="shared" si="38"/>
        <v/>
      </c>
      <c r="E1263" t="str">
        <f t="shared" si="39"/>
        <v/>
      </c>
    </row>
    <row r="1264" spans="1:5" x14ac:dyDescent="0.25">
      <c r="A1264" t="s">
        <v>1459</v>
      </c>
      <c r="D1264" t="str">
        <f t="shared" si="38"/>
        <v/>
      </c>
      <c r="E1264" t="str">
        <f t="shared" si="39"/>
        <v/>
      </c>
    </row>
    <row r="1265" spans="1:5" x14ac:dyDescent="0.25">
      <c r="A1265" t="s">
        <v>1460</v>
      </c>
      <c r="D1265" t="str">
        <f t="shared" si="38"/>
        <v/>
      </c>
      <c r="E1265" t="str">
        <f t="shared" si="39"/>
        <v/>
      </c>
    </row>
    <row r="1266" spans="1:5" x14ac:dyDescent="0.25">
      <c r="A1266" t="s">
        <v>1461</v>
      </c>
      <c r="D1266" t="str">
        <f t="shared" si="38"/>
        <v/>
      </c>
      <c r="E1266" t="str">
        <f t="shared" si="39"/>
        <v/>
      </c>
    </row>
    <row r="1267" spans="1:5" x14ac:dyDescent="0.25">
      <c r="A1267" t="s">
        <v>405</v>
      </c>
      <c r="D1267" t="str">
        <f t="shared" si="38"/>
        <v/>
      </c>
      <c r="E1267" t="str">
        <f t="shared" si="39"/>
        <v/>
      </c>
    </row>
    <row r="1268" spans="1:5" x14ac:dyDescent="0.25">
      <c r="A1268" t="s">
        <v>1462</v>
      </c>
      <c r="D1268" t="str">
        <f t="shared" si="38"/>
        <v/>
      </c>
      <c r="E1268" t="str">
        <f t="shared" si="39"/>
        <v/>
      </c>
    </row>
    <row r="1269" spans="1:5" x14ac:dyDescent="0.25">
      <c r="A1269" t="s">
        <v>1463</v>
      </c>
      <c r="D1269" t="str">
        <f t="shared" si="38"/>
        <v/>
      </c>
      <c r="E1269" t="str">
        <f t="shared" si="39"/>
        <v/>
      </c>
    </row>
    <row r="1270" spans="1:5" x14ac:dyDescent="0.25">
      <c r="A1270" t="s">
        <v>1464</v>
      </c>
      <c r="D1270" t="str">
        <f t="shared" si="38"/>
        <v/>
      </c>
      <c r="E1270" t="str">
        <f t="shared" si="39"/>
        <v/>
      </c>
    </row>
    <row r="1271" spans="1:5" x14ac:dyDescent="0.25">
      <c r="A1271" t="s">
        <v>300</v>
      </c>
      <c r="D1271" t="str">
        <f t="shared" si="38"/>
        <v/>
      </c>
      <c r="E1271" t="str">
        <f t="shared" si="39"/>
        <v/>
      </c>
    </row>
    <row r="1272" spans="1:5" x14ac:dyDescent="0.25">
      <c r="A1272" t="s">
        <v>301</v>
      </c>
      <c r="D1272" t="str">
        <f t="shared" si="38"/>
        <v/>
      </c>
      <c r="E1272" t="str">
        <f t="shared" si="39"/>
        <v/>
      </c>
    </row>
    <row r="1273" spans="1:5" x14ac:dyDescent="0.25">
      <c r="A1273" t="s">
        <v>406</v>
      </c>
      <c r="D1273" t="str">
        <f t="shared" si="38"/>
        <v/>
      </c>
      <c r="E1273" t="str">
        <f t="shared" si="39"/>
        <v/>
      </c>
    </row>
    <row r="1274" spans="1:5" x14ac:dyDescent="0.25">
      <c r="A1274" t="s">
        <v>1465</v>
      </c>
      <c r="D1274" t="str">
        <f t="shared" si="38"/>
        <v/>
      </c>
      <c r="E1274" t="str">
        <f t="shared" si="39"/>
        <v/>
      </c>
    </row>
    <row r="1275" spans="1:5" x14ac:dyDescent="0.25">
      <c r="A1275" t="s">
        <v>1466</v>
      </c>
      <c r="D1275" t="str">
        <f t="shared" si="38"/>
        <v/>
      </c>
      <c r="E1275" t="str">
        <f t="shared" si="39"/>
        <v/>
      </c>
    </row>
    <row r="1276" spans="1:5" x14ac:dyDescent="0.25">
      <c r="A1276" t="s">
        <v>1467</v>
      </c>
      <c r="D1276" t="str">
        <f t="shared" si="38"/>
        <v/>
      </c>
      <c r="E1276" t="str">
        <f t="shared" si="39"/>
        <v/>
      </c>
    </row>
    <row r="1277" spans="1:5" x14ac:dyDescent="0.25">
      <c r="A1277" t="s">
        <v>1468</v>
      </c>
      <c r="D1277" t="str">
        <f t="shared" si="38"/>
        <v/>
      </c>
      <c r="E1277" t="str">
        <f t="shared" si="39"/>
        <v/>
      </c>
    </row>
    <row r="1278" spans="1:5" x14ac:dyDescent="0.25">
      <c r="A1278" t="s">
        <v>1469</v>
      </c>
      <c r="D1278" t="str">
        <f t="shared" si="38"/>
        <v/>
      </c>
      <c r="E1278" t="str">
        <f t="shared" si="39"/>
        <v/>
      </c>
    </row>
    <row r="1279" spans="1:5" x14ac:dyDescent="0.25">
      <c r="A1279" t="s">
        <v>1470</v>
      </c>
      <c r="D1279" t="str">
        <f t="shared" si="38"/>
        <v/>
      </c>
      <c r="E1279" t="str">
        <f t="shared" si="39"/>
        <v/>
      </c>
    </row>
    <row r="1280" spans="1:5" x14ac:dyDescent="0.25">
      <c r="A1280" t="s">
        <v>203</v>
      </c>
      <c r="D1280" t="str">
        <f t="shared" si="38"/>
        <v/>
      </c>
      <c r="E1280" t="str">
        <f t="shared" si="39"/>
        <v/>
      </c>
    </row>
    <row r="1281" spans="1:5" x14ac:dyDescent="0.25">
      <c r="A1281" t="s">
        <v>1471</v>
      </c>
      <c r="D1281" t="str">
        <f t="shared" si="38"/>
        <v/>
      </c>
      <c r="E1281" t="str">
        <f t="shared" si="39"/>
        <v/>
      </c>
    </row>
    <row r="1282" spans="1:5" x14ac:dyDescent="0.25">
      <c r="A1282" t="s">
        <v>1472</v>
      </c>
      <c r="D1282" t="str">
        <f t="shared" si="38"/>
        <v/>
      </c>
      <c r="E1282" t="str">
        <f t="shared" si="39"/>
        <v/>
      </c>
    </row>
    <row r="1283" spans="1:5" x14ac:dyDescent="0.25">
      <c r="A1283" t="s">
        <v>1473</v>
      </c>
      <c r="D1283" t="str">
        <f t="shared" si="38"/>
        <v/>
      </c>
      <c r="E1283" t="str">
        <f t="shared" si="39"/>
        <v/>
      </c>
    </row>
    <row r="1284" spans="1:5" x14ac:dyDescent="0.25">
      <c r="A1284" t="s">
        <v>1474</v>
      </c>
      <c r="D1284" t="str">
        <f t="shared" si="38"/>
        <v/>
      </c>
      <c r="E1284" t="str">
        <f t="shared" si="39"/>
        <v/>
      </c>
    </row>
    <row r="1285" spans="1:5" x14ac:dyDescent="0.25">
      <c r="A1285" t="s">
        <v>1475</v>
      </c>
      <c r="D1285" t="str">
        <f t="shared" si="38"/>
        <v/>
      </c>
      <c r="E1285" t="str">
        <f t="shared" si="39"/>
        <v/>
      </c>
    </row>
    <row r="1286" spans="1:5" x14ac:dyDescent="0.25">
      <c r="A1286" t="s">
        <v>948</v>
      </c>
      <c r="D1286" t="str">
        <f t="shared" si="38"/>
        <v/>
      </c>
      <c r="E1286" t="str">
        <f t="shared" si="39"/>
        <v/>
      </c>
    </row>
    <row r="1287" spans="1:5" x14ac:dyDescent="0.25">
      <c r="A1287" t="s">
        <v>874</v>
      </c>
      <c r="D1287" t="str">
        <f t="shared" ref="D1287:D1350" si="40">IFERROR(IF(COUNTIF(A1287,"*"&amp;"NOME:"&amp;"*")&gt;0,TRIM(_xlfn.TEXTBEFORE(_xlfn.TEXTAFTER(A1287,"NOME: ")," FUNCAO")),""),"")</f>
        <v/>
      </c>
      <c r="E1287" t="str">
        <f t="shared" ref="E1287:E1350" si="41">IFERROR(VALUE(TRIM(IF(D1287&lt;&gt;"",MID(MID(MID(MID(HLOOKUP("*",A1287:A1314,MATCH("*"&amp;"INTRA"&amp;"*",A1287:A1314,0),0),SEARCH("INTRA",HLOOKUP("*",A1287:A1314,MATCH("*"&amp;"INTRA"&amp;"*",A1287:A1314,0),0),1),30),SEARCH(" ",MID(HLOOKUP("*",A1287:A1314,MATCH("*"&amp;"INTRA"&amp;"*",A1287:A1314,0),0),SEARCH("INTRA",HLOOKUP("*",A1287:A1314,MATCH("*"&amp;"INTRA"&amp;"*",A1287:A1314,0),0),1),30),1)+1,20),SEARCH(" ",MID(MID(HLOOKUP("*",A1287:A1314,MATCH("*"&amp;"INTRA"&amp;"*",A1287:A1314,0),0),SEARCH("INTRA",HLOOKUP("*",A1287:A1314,MATCH("*"&amp;"INTRA"&amp;"*",A1287:A1314,0),0),1),30),SEARCH(" ",MID(HLOOKUP("*",A1287:A1314,MATCH("*"&amp;"INTRA"&amp;"*",A1287:A1314,0),0),SEARCH("INTRA",HLOOKUP("*",A1287:A1314,MATCH("*"&amp;"INTRA"&amp;"*",A1287:A1314,0),0),1),30),1)+1,20),1)+1,20),1,SEARCH(" ",MID(MID(MID(HLOOKUP("*",A1287:A1314,MATCH("*"&amp;"INTRA"&amp;"*",A1287:A1314,0),0),SEARCH("INTRA",HLOOKUP("*",A1287:A1314,MATCH("*"&amp;"INTRA"&amp;"*",A1287:A1314,0),0),1),30),SEARCH(" ",MID(HLOOKUP("*",A1287:A1314,MATCH("*"&amp;"INTRA"&amp;"*",A1287:A1314,0),0),SEARCH("INTRA",HLOOKUP("*",A1287:A1314,MATCH("*"&amp;"INTRA"&amp;"*",A1287:A1314,0),0),1),30),1)+1,20),SEARCH(" ",MID(MID(HLOOKUP("*",A1287:A1314,MATCH("*"&amp;"INTRA"&amp;"*",A1287:A1314,0),0),SEARCH("INTRA",HLOOKUP("*",A1287:A1314,MATCH("*"&amp;"INTRA"&amp;"*",A1287:A1314,0),0),1),30),SEARCH(" ",MID(HLOOKUP("*",A1287:A1314,MATCH("*"&amp;"INTRA"&amp;"*",A1287:A1314,0),0),SEARCH("INTRA",HLOOKUP("*",A1287:A1314,MATCH("*"&amp;"INTRA"&amp;"*",A1287:A1314,0),0),1),30),1)+1,20),1)+1,20))),""))),"")</f>
        <v/>
      </c>
    </row>
    <row r="1288" spans="1:5" x14ac:dyDescent="0.25">
      <c r="A1288" t="s">
        <v>427</v>
      </c>
      <c r="D1288" t="str">
        <f t="shared" si="40"/>
        <v/>
      </c>
      <c r="E1288" t="str">
        <f t="shared" si="41"/>
        <v/>
      </c>
    </row>
    <row r="1289" spans="1:5" x14ac:dyDescent="0.25">
      <c r="A1289" t="s">
        <v>210</v>
      </c>
      <c r="D1289" t="str">
        <f t="shared" si="40"/>
        <v/>
      </c>
      <c r="E1289" t="str">
        <f t="shared" si="41"/>
        <v/>
      </c>
    </row>
    <row r="1290" spans="1:5" x14ac:dyDescent="0.25">
      <c r="A1290" t="s">
        <v>1476</v>
      </c>
      <c r="D1290" t="str">
        <f t="shared" si="40"/>
        <v/>
      </c>
      <c r="E1290" t="str">
        <f t="shared" si="41"/>
        <v/>
      </c>
    </row>
    <row r="1291" spans="1:5" x14ac:dyDescent="0.25">
      <c r="A1291" t="s">
        <v>1147</v>
      </c>
      <c r="D1291" t="str">
        <f t="shared" si="40"/>
        <v/>
      </c>
      <c r="E1291" t="str">
        <f t="shared" si="41"/>
        <v/>
      </c>
    </row>
    <row r="1292" spans="1:5" x14ac:dyDescent="0.25">
      <c r="A1292" t="s">
        <v>1477</v>
      </c>
      <c r="D1292" t="str">
        <f t="shared" si="40"/>
        <v/>
      </c>
      <c r="E1292" t="str">
        <f t="shared" si="41"/>
        <v/>
      </c>
    </row>
    <row r="1293" spans="1:5" x14ac:dyDescent="0.25">
      <c r="A1293" t="s">
        <v>1421</v>
      </c>
      <c r="D1293" t="str">
        <f t="shared" si="40"/>
        <v/>
      </c>
      <c r="E1293" t="str">
        <f t="shared" si="41"/>
        <v/>
      </c>
    </row>
    <row r="1294" spans="1:5" x14ac:dyDescent="0.25">
      <c r="A1294" t="s">
        <v>407</v>
      </c>
      <c r="D1294" t="str">
        <f t="shared" si="40"/>
        <v/>
      </c>
      <c r="E1294" t="str">
        <f t="shared" si="41"/>
        <v/>
      </c>
    </row>
    <row r="1295" spans="1:5" x14ac:dyDescent="0.25">
      <c r="A1295" t="s">
        <v>1478</v>
      </c>
      <c r="D1295" t="str">
        <f t="shared" si="40"/>
        <v/>
      </c>
      <c r="E1295" t="str">
        <f t="shared" si="41"/>
        <v/>
      </c>
    </row>
    <row r="1296" spans="1:5" x14ac:dyDescent="0.25">
      <c r="A1296" t="s">
        <v>1479</v>
      </c>
      <c r="D1296" t="str">
        <f t="shared" si="40"/>
        <v/>
      </c>
      <c r="E1296" t="str">
        <f t="shared" si="41"/>
        <v/>
      </c>
    </row>
    <row r="1297" spans="1:5" x14ac:dyDescent="0.25">
      <c r="A1297" t="s">
        <v>1480</v>
      </c>
      <c r="D1297" t="str">
        <f t="shared" si="40"/>
        <v/>
      </c>
      <c r="E1297" t="str">
        <f t="shared" si="41"/>
        <v/>
      </c>
    </row>
    <row r="1298" spans="1:5" x14ac:dyDescent="0.25">
      <c r="A1298" t="s">
        <v>1481</v>
      </c>
      <c r="D1298" t="str">
        <f t="shared" si="40"/>
        <v/>
      </c>
      <c r="E1298" t="str">
        <f t="shared" si="41"/>
        <v/>
      </c>
    </row>
    <row r="1299" spans="1:5" x14ac:dyDescent="0.25">
      <c r="A1299" t="s">
        <v>202</v>
      </c>
      <c r="D1299" t="str">
        <f t="shared" si="40"/>
        <v/>
      </c>
      <c r="E1299" t="str">
        <f t="shared" si="41"/>
        <v/>
      </c>
    </row>
    <row r="1300" spans="1:5" x14ac:dyDescent="0.25">
      <c r="A1300" t="s">
        <v>862</v>
      </c>
      <c r="D1300" t="str">
        <f t="shared" si="40"/>
        <v/>
      </c>
      <c r="E1300" t="str">
        <f t="shared" si="41"/>
        <v/>
      </c>
    </row>
    <row r="1301" spans="1:5" x14ac:dyDescent="0.25">
      <c r="A1301" t="s">
        <v>1482</v>
      </c>
      <c r="D1301" t="str">
        <f t="shared" si="40"/>
        <v/>
      </c>
      <c r="E1301" t="str">
        <f t="shared" si="41"/>
        <v/>
      </c>
    </row>
    <row r="1302" spans="1:5" x14ac:dyDescent="0.25">
      <c r="A1302" t="s">
        <v>1483</v>
      </c>
      <c r="D1302" t="str">
        <f t="shared" si="40"/>
        <v/>
      </c>
      <c r="E1302" t="str">
        <f t="shared" si="41"/>
        <v/>
      </c>
    </row>
    <row r="1303" spans="1:5" x14ac:dyDescent="0.25">
      <c r="A1303" t="s">
        <v>1484</v>
      </c>
      <c r="D1303" t="str">
        <f t="shared" si="40"/>
        <v/>
      </c>
      <c r="E1303" t="str">
        <f t="shared" si="41"/>
        <v/>
      </c>
    </row>
    <row r="1304" spans="1:5" x14ac:dyDescent="0.25">
      <c r="A1304" t="s">
        <v>1485</v>
      </c>
      <c r="D1304" t="str">
        <f t="shared" si="40"/>
        <v/>
      </c>
      <c r="E1304" t="str">
        <f t="shared" si="41"/>
        <v/>
      </c>
    </row>
    <row r="1305" spans="1:5" x14ac:dyDescent="0.25">
      <c r="A1305" t="s">
        <v>1486</v>
      </c>
      <c r="D1305" t="str">
        <f t="shared" si="40"/>
        <v/>
      </c>
      <c r="E1305" t="str">
        <f t="shared" si="41"/>
        <v/>
      </c>
    </row>
    <row r="1306" spans="1:5" x14ac:dyDescent="0.25">
      <c r="A1306" t="s">
        <v>1487</v>
      </c>
      <c r="D1306" t="str">
        <f t="shared" si="40"/>
        <v/>
      </c>
      <c r="E1306" t="str">
        <f t="shared" si="41"/>
        <v/>
      </c>
    </row>
    <row r="1307" spans="1:5" x14ac:dyDescent="0.25">
      <c r="A1307" t="s">
        <v>1488</v>
      </c>
      <c r="D1307" t="str">
        <f t="shared" si="40"/>
        <v/>
      </c>
      <c r="E1307" t="str">
        <f t="shared" si="41"/>
        <v/>
      </c>
    </row>
    <row r="1308" spans="1:5" x14ac:dyDescent="0.25">
      <c r="A1308" t="s">
        <v>1489</v>
      </c>
      <c r="D1308" t="str">
        <f t="shared" si="40"/>
        <v/>
      </c>
      <c r="E1308" t="str">
        <f t="shared" si="41"/>
        <v/>
      </c>
    </row>
    <row r="1309" spans="1:5" x14ac:dyDescent="0.25">
      <c r="A1309" t="s">
        <v>1490</v>
      </c>
      <c r="D1309" t="str">
        <f t="shared" si="40"/>
        <v/>
      </c>
      <c r="E1309" t="str">
        <f t="shared" si="41"/>
        <v/>
      </c>
    </row>
    <row r="1310" spans="1:5" x14ac:dyDescent="0.25">
      <c r="A1310" t="s">
        <v>1491</v>
      </c>
      <c r="D1310" t="str">
        <f t="shared" si="40"/>
        <v/>
      </c>
      <c r="E1310" t="str">
        <f t="shared" si="41"/>
        <v/>
      </c>
    </row>
    <row r="1311" spans="1:5" x14ac:dyDescent="0.25">
      <c r="A1311" t="s">
        <v>1492</v>
      </c>
      <c r="D1311" t="str">
        <f t="shared" si="40"/>
        <v/>
      </c>
      <c r="E1311" t="str">
        <f t="shared" si="41"/>
        <v/>
      </c>
    </row>
    <row r="1312" spans="1:5" x14ac:dyDescent="0.25">
      <c r="A1312" t="s">
        <v>1493</v>
      </c>
      <c r="D1312" t="str">
        <f t="shared" si="40"/>
        <v/>
      </c>
      <c r="E1312" t="str">
        <f t="shared" si="41"/>
        <v/>
      </c>
    </row>
    <row r="1313" spans="1:5" x14ac:dyDescent="0.25">
      <c r="A1313" t="s">
        <v>998</v>
      </c>
      <c r="D1313" t="str">
        <f t="shared" si="40"/>
        <v/>
      </c>
      <c r="E1313" t="str">
        <f t="shared" si="41"/>
        <v/>
      </c>
    </row>
    <row r="1314" spans="1:5" x14ac:dyDescent="0.25">
      <c r="A1314" t="s">
        <v>1494</v>
      </c>
      <c r="D1314" t="str">
        <f t="shared" si="40"/>
        <v/>
      </c>
      <c r="E1314" t="str">
        <f t="shared" si="41"/>
        <v/>
      </c>
    </row>
    <row r="1315" spans="1:5" x14ac:dyDescent="0.25">
      <c r="A1315" t="s">
        <v>1034</v>
      </c>
      <c r="D1315" t="str">
        <f t="shared" si="40"/>
        <v/>
      </c>
      <c r="E1315" t="str">
        <f t="shared" si="41"/>
        <v/>
      </c>
    </row>
    <row r="1316" spans="1:5" x14ac:dyDescent="0.25">
      <c r="A1316" t="s">
        <v>470</v>
      </c>
      <c r="D1316" t="str">
        <f t="shared" si="40"/>
        <v/>
      </c>
      <c r="E1316" t="str">
        <f t="shared" si="41"/>
        <v/>
      </c>
    </row>
    <row r="1317" spans="1:5" x14ac:dyDescent="0.25">
      <c r="A1317" t="s">
        <v>223</v>
      </c>
      <c r="D1317" t="str">
        <f t="shared" si="40"/>
        <v/>
      </c>
      <c r="E1317" t="str">
        <f t="shared" si="41"/>
        <v/>
      </c>
    </row>
    <row r="1318" spans="1:5" x14ac:dyDescent="0.25">
      <c r="A1318" t="s">
        <v>1495</v>
      </c>
      <c r="D1318" t="str">
        <f t="shared" si="40"/>
        <v/>
      </c>
      <c r="E1318" t="str">
        <f t="shared" si="41"/>
        <v/>
      </c>
    </row>
    <row r="1319" spans="1:5" x14ac:dyDescent="0.25">
      <c r="A1319" t="s">
        <v>2838</v>
      </c>
      <c r="D1319" t="str">
        <f t="shared" si="40"/>
        <v>FRANCIELLE VIEIRA SILVA GONCAL</v>
      </c>
      <c r="E1319">
        <f t="shared" si="41"/>
        <v>48.69</v>
      </c>
    </row>
    <row r="1320" spans="1:5" x14ac:dyDescent="0.25">
      <c r="A1320" t="s">
        <v>1496</v>
      </c>
      <c r="D1320" t="str">
        <f t="shared" si="40"/>
        <v/>
      </c>
      <c r="E1320" t="str">
        <f t="shared" si="41"/>
        <v/>
      </c>
    </row>
    <row r="1321" spans="1:5" x14ac:dyDescent="0.25">
      <c r="A1321" t="s">
        <v>1497</v>
      </c>
      <c r="D1321" t="str">
        <f t="shared" si="40"/>
        <v/>
      </c>
      <c r="E1321" t="str">
        <f t="shared" si="41"/>
        <v/>
      </c>
    </row>
    <row r="1322" spans="1:5" x14ac:dyDescent="0.25">
      <c r="A1322" t="s">
        <v>364</v>
      </c>
      <c r="D1322" t="str">
        <f t="shared" si="40"/>
        <v/>
      </c>
      <c r="E1322" t="str">
        <f t="shared" si="41"/>
        <v/>
      </c>
    </row>
    <row r="1323" spans="1:5" x14ac:dyDescent="0.25">
      <c r="A1323" t="s">
        <v>904</v>
      </c>
      <c r="D1323" t="str">
        <f t="shared" si="40"/>
        <v/>
      </c>
      <c r="E1323" t="str">
        <f t="shared" si="41"/>
        <v/>
      </c>
    </row>
    <row r="1324" spans="1:5" x14ac:dyDescent="0.25">
      <c r="A1324" t="s">
        <v>1498</v>
      </c>
      <c r="D1324" t="str">
        <f t="shared" si="40"/>
        <v/>
      </c>
      <c r="E1324" t="str">
        <f t="shared" si="41"/>
        <v/>
      </c>
    </row>
    <row r="1325" spans="1:5" x14ac:dyDescent="0.25">
      <c r="A1325" t="s">
        <v>1499</v>
      </c>
      <c r="D1325" t="str">
        <f t="shared" si="40"/>
        <v/>
      </c>
      <c r="E1325" t="str">
        <f t="shared" si="41"/>
        <v/>
      </c>
    </row>
    <row r="1326" spans="1:5" x14ac:dyDescent="0.25">
      <c r="A1326" t="s">
        <v>1500</v>
      </c>
      <c r="D1326" t="str">
        <f t="shared" si="40"/>
        <v/>
      </c>
      <c r="E1326" t="str">
        <f t="shared" si="41"/>
        <v/>
      </c>
    </row>
    <row r="1327" spans="1:5" x14ac:dyDescent="0.25">
      <c r="A1327" t="s">
        <v>1501</v>
      </c>
      <c r="D1327" t="str">
        <f t="shared" si="40"/>
        <v/>
      </c>
      <c r="E1327" t="str">
        <f t="shared" si="41"/>
        <v/>
      </c>
    </row>
    <row r="1328" spans="1:5" x14ac:dyDescent="0.25">
      <c r="A1328" t="s">
        <v>1502</v>
      </c>
      <c r="D1328" t="str">
        <f t="shared" si="40"/>
        <v/>
      </c>
      <c r="E1328" t="str">
        <f t="shared" si="41"/>
        <v/>
      </c>
    </row>
    <row r="1329" spans="1:5" x14ac:dyDescent="0.25">
      <c r="A1329" t="s">
        <v>1503</v>
      </c>
      <c r="D1329" t="str">
        <f t="shared" si="40"/>
        <v/>
      </c>
      <c r="E1329" t="str">
        <f t="shared" si="41"/>
        <v/>
      </c>
    </row>
    <row r="1330" spans="1:5" x14ac:dyDescent="0.25">
      <c r="A1330" t="s">
        <v>1504</v>
      </c>
      <c r="D1330" t="str">
        <f t="shared" si="40"/>
        <v/>
      </c>
      <c r="E1330" t="str">
        <f t="shared" si="41"/>
        <v/>
      </c>
    </row>
    <row r="1331" spans="1:5" x14ac:dyDescent="0.25">
      <c r="A1331" t="s">
        <v>1505</v>
      </c>
      <c r="D1331" t="str">
        <f t="shared" si="40"/>
        <v/>
      </c>
      <c r="E1331" t="str">
        <f t="shared" si="41"/>
        <v/>
      </c>
    </row>
    <row r="1332" spans="1:5" x14ac:dyDescent="0.25">
      <c r="A1332" t="s">
        <v>1506</v>
      </c>
      <c r="D1332" t="str">
        <f t="shared" si="40"/>
        <v/>
      </c>
      <c r="E1332" t="str">
        <f t="shared" si="41"/>
        <v/>
      </c>
    </row>
    <row r="1333" spans="1:5" x14ac:dyDescent="0.25">
      <c r="A1333" t="s">
        <v>1507</v>
      </c>
      <c r="D1333" t="str">
        <f t="shared" si="40"/>
        <v/>
      </c>
      <c r="E1333" t="str">
        <f t="shared" si="41"/>
        <v/>
      </c>
    </row>
    <row r="1334" spans="1:5" x14ac:dyDescent="0.25">
      <c r="A1334" t="s">
        <v>1508</v>
      </c>
      <c r="D1334" t="str">
        <f t="shared" si="40"/>
        <v/>
      </c>
      <c r="E1334" t="str">
        <f t="shared" si="41"/>
        <v/>
      </c>
    </row>
    <row r="1335" spans="1:5" x14ac:dyDescent="0.25">
      <c r="A1335" t="s">
        <v>1509</v>
      </c>
      <c r="D1335" t="str">
        <f t="shared" si="40"/>
        <v/>
      </c>
      <c r="E1335" t="str">
        <f t="shared" si="41"/>
        <v/>
      </c>
    </row>
    <row r="1336" spans="1:5" x14ac:dyDescent="0.25">
      <c r="A1336" t="s">
        <v>1174</v>
      </c>
      <c r="D1336" t="str">
        <f t="shared" si="40"/>
        <v/>
      </c>
      <c r="E1336" t="str">
        <f t="shared" si="41"/>
        <v/>
      </c>
    </row>
    <row r="1337" spans="1:5" x14ac:dyDescent="0.25">
      <c r="A1337" t="s">
        <v>981</v>
      </c>
      <c r="D1337" t="str">
        <f t="shared" si="40"/>
        <v/>
      </c>
      <c r="E1337" t="str">
        <f t="shared" si="41"/>
        <v/>
      </c>
    </row>
    <row r="1338" spans="1:5" x14ac:dyDescent="0.25">
      <c r="A1338" t="s">
        <v>1034</v>
      </c>
      <c r="D1338" t="str">
        <f t="shared" si="40"/>
        <v/>
      </c>
      <c r="E1338" t="str">
        <f t="shared" si="41"/>
        <v/>
      </c>
    </row>
    <row r="1339" spans="1:5" x14ac:dyDescent="0.25">
      <c r="A1339" t="s">
        <v>1510</v>
      </c>
      <c r="D1339" t="str">
        <f t="shared" si="40"/>
        <v/>
      </c>
      <c r="E1339" t="str">
        <f t="shared" si="41"/>
        <v/>
      </c>
    </row>
    <row r="1340" spans="1:5" x14ac:dyDescent="0.25">
      <c r="A1340" t="s">
        <v>478</v>
      </c>
      <c r="D1340" t="str">
        <f t="shared" si="40"/>
        <v/>
      </c>
      <c r="E1340" t="str">
        <f t="shared" si="41"/>
        <v/>
      </c>
    </row>
    <row r="1341" spans="1:5" x14ac:dyDescent="0.25">
      <c r="A1341" t="s">
        <v>1511</v>
      </c>
      <c r="D1341" t="str">
        <f t="shared" si="40"/>
        <v/>
      </c>
      <c r="E1341" t="str">
        <f t="shared" si="41"/>
        <v/>
      </c>
    </row>
    <row r="1342" spans="1:5" x14ac:dyDescent="0.25">
      <c r="A1342" t="s">
        <v>1419</v>
      </c>
      <c r="D1342" t="str">
        <f t="shared" si="40"/>
        <v/>
      </c>
      <c r="E1342" t="str">
        <f t="shared" si="41"/>
        <v/>
      </c>
    </row>
    <row r="1343" spans="1:5" x14ac:dyDescent="0.25">
      <c r="A1343" t="s">
        <v>1512</v>
      </c>
      <c r="D1343" t="str">
        <f t="shared" si="40"/>
        <v/>
      </c>
      <c r="E1343" t="str">
        <f t="shared" si="41"/>
        <v/>
      </c>
    </row>
    <row r="1344" spans="1:5" x14ac:dyDescent="0.25">
      <c r="A1344" t="s">
        <v>1513</v>
      </c>
      <c r="D1344" t="str">
        <f t="shared" si="40"/>
        <v/>
      </c>
      <c r="E1344" t="str">
        <f t="shared" si="41"/>
        <v/>
      </c>
    </row>
    <row r="1345" spans="1:5" x14ac:dyDescent="0.25">
      <c r="A1345" t="s">
        <v>408</v>
      </c>
      <c r="D1345" t="str">
        <f t="shared" si="40"/>
        <v/>
      </c>
      <c r="E1345" t="str">
        <f t="shared" si="41"/>
        <v/>
      </c>
    </row>
    <row r="1346" spans="1:5" x14ac:dyDescent="0.25">
      <c r="A1346" t="s">
        <v>409</v>
      </c>
      <c r="D1346" t="str">
        <f t="shared" si="40"/>
        <v/>
      </c>
      <c r="E1346" t="str">
        <f t="shared" si="41"/>
        <v/>
      </c>
    </row>
    <row r="1347" spans="1:5" x14ac:dyDescent="0.25">
      <c r="A1347" t="s">
        <v>1514</v>
      </c>
      <c r="D1347" t="str">
        <f t="shared" si="40"/>
        <v/>
      </c>
      <c r="E1347" t="str">
        <f t="shared" si="41"/>
        <v/>
      </c>
    </row>
    <row r="1348" spans="1:5" x14ac:dyDescent="0.25">
      <c r="A1348" t="s">
        <v>1515</v>
      </c>
      <c r="D1348" t="str">
        <f t="shared" si="40"/>
        <v>FRANCISCO BORGES JOVELINO JUNI</v>
      </c>
      <c r="E1348">
        <f t="shared" si="41"/>
        <v>77.42</v>
      </c>
    </row>
    <row r="1349" spans="1:5" x14ac:dyDescent="0.25">
      <c r="A1349" t="s">
        <v>1516</v>
      </c>
      <c r="D1349" t="str">
        <f t="shared" si="40"/>
        <v/>
      </c>
      <c r="E1349" t="str">
        <f t="shared" si="41"/>
        <v/>
      </c>
    </row>
    <row r="1350" spans="1:5" x14ac:dyDescent="0.25">
      <c r="A1350" t="s">
        <v>933</v>
      </c>
      <c r="D1350" t="str">
        <f t="shared" si="40"/>
        <v/>
      </c>
      <c r="E1350" t="str">
        <f t="shared" si="41"/>
        <v/>
      </c>
    </row>
    <row r="1351" spans="1:5" x14ac:dyDescent="0.25">
      <c r="A1351" t="s">
        <v>202</v>
      </c>
      <c r="D1351" t="str">
        <f t="shared" ref="D1351:D1414" si="42">IFERROR(IF(COUNTIF(A1351,"*"&amp;"NOME:"&amp;"*")&gt;0,TRIM(_xlfn.TEXTBEFORE(_xlfn.TEXTAFTER(A1351,"NOME: ")," FUNCAO")),""),"")</f>
        <v/>
      </c>
      <c r="E1351" t="str">
        <f t="shared" ref="E1351:E1414" si="43">IFERROR(VALUE(TRIM(IF(D1351&lt;&gt;"",MID(MID(MID(MID(HLOOKUP("*",A1351:A1378,MATCH("*"&amp;"INTRA"&amp;"*",A1351:A1378,0),0),SEARCH("INTRA",HLOOKUP("*",A1351:A1378,MATCH("*"&amp;"INTRA"&amp;"*",A1351:A1378,0),0),1),30),SEARCH(" ",MID(HLOOKUP("*",A1351:A1378,MATCH("*"&amp;"INTRA"&amp;"*",A1351:A1378,0),0),SEARCH("INTRA",HLOOKUP("*",A1351:A1378,MATCH("*"&amp;"INTRA"&amp;"*",A1351:A1378,0),0),1),30),1)+1,20),SEARCH(" ",MID(MID(HLOOKUP("*",A1351:A1378,MATCH("*"&amp;"INTRA"&amp;"*",A1351:A1378,0),0),SEARCH("INTRA",HLOOKUP("*",A1351:A1378,MATCH("*"&amp;"INTRA"&amp;"*",A1351:A1378,0),0),1),30),SEARCH(" ",MID(HLOOKUP("*",A1351:A1378,MATCH("*"&amp;"INTRA"&amp;"*",A1351:A1378,0),0),SEARCH("INTRA",HLOOKUP("*",A1351:A1378,MATCH("*"&amp;"INTRA"&amp;"*",A1351:A1378,0),0),1),30),1)+1,20),1)+1,20),1,SEARCH(" ",MID(MID(MID(HLOOKUP("*",A1351:A1378,MATCH("*"&amp;"INTRA"&amp;"*",A1351:A1378,0),0),SEARCH("INTRA",HLOOKUP("*",A1351:A1378,MATCH("*"&amp;"INTRA"&amp;"*",A1351:A1378,0),0),1),30),SEARCH(" ",MID(HLOOKUP("*",A1351:A1378,MATCH("*"&amp;"INTRA"&amp;"*",A1351:A1378,0),0),SEARCH("INTRA",HLOOKUP("*",A1351:A1378,MATCH("*"&amp;"INTRA"&amp;"*",A1351:A1378,0),0),1),30),1)+1,20),SEARCH(" ",MID(MID(HLOOKUP("*",A1351:A1378,MATCH("*"&amp;"INTRA"&amp;"*",A1351:A1378,0),0),SEARCH("INTRA",HLOOKUP("*",A1351:A1378,MATCH("*"&amp;"INTRA"&amp;"*",A1351:A1378,0),0),1),30),SEARCH(" ",MID(HLOOKUP("*",A1351:A1378,MATCH("*"&amp;"INTRA"&amp;"*",A1351:A1378,0),0),SEARCH("INTRA",HLOOKUP("*",A1351:A1378,MATCH("*"&amp;"INTRA"&amp;"*",A1351:A1378,0),0),1),30),1)+1,20),1)+1,20))),""))),"")</f>
        <v/>
      </c>
    </row>
    <row r="1352" spans="1:5" x14ac:dyDescent="0.25">
      <c r="A1352" t="s">
        <v>862</v>
      </c>
      <c r="D1352" t="str">
        <f t="shared" si="42"/>
        <v/>
      </c>
      <c r="E1352" t="str">
        <f t="shared" si="43"/>
        <v/>
      </c>
    </row>
    <row r="1353" spans="1:5" x14ac:dyDescent="0.25">
      <c r="A1353" t="s">
        <v>1517</v>
      </c>
      <c r="D1353" t="str">
        <f t="shared" si="42"/>
        <v/>
      </c>
      <c r="E1353" t="str">
        <f t="shared" si="43"/>
        <v/>
      </c>
    </row>
    <row r="1354" spans="1:5" x14ac:dyDescent="0.25">
      <c r="A1354" t="s">
        <v>1518</v>
      </c>
      <c r="D1354" t="str">
        <f t="shared" si="42"/>
        <v/>
      </c>
      <c r="E1354" t="str">
        <f t="shared" si="43"/>
        <v/>
      </c>
    </row>
    <row r="1355" spans="1:5" x14ac:dyDescent="0.25">
      <c r="A1355" t="s">
        <v>1519</v>
      </c>
      <c r="D1355" t="str">
        <f t="shared" si="42"/>
        <v/>
      </c>
      <c r="E1355" t="str">
        <f t="shared" si="43"/>
        <v/>
      </c>
    </row>
    <row r="1356" spans="1:5" x14ac:dyDescent="0.25">
      <c r="A1356" t="s">
        <v>1520</v>
      </c>
      <c r="D1356" t="str">
        <f t="shared" si="42"/>
        <v/>
      </c>
      <c r="E1356" t="str">
        <f t="shared" si="43"/>
        <v/>
      </c>
    </row>
    <row r="1357" spans="1:5" x14ac:dyDescent="0.25">
      <c r="A1357" t="s">
        <v>1521</v>
      </c>
      <c r="D1357" t="str">
        <f t="shared" si="42"/>
        <v/>
      </c>
      <c r="E1357" t="str">
        <f t="shared" si="43"/>
        <v/>
      </c>
    </row>
    <row r="1358" spans="1:5" x14ac:dyDescent="0.25">
      <c r="A1358" t="s">
        <v>1522</v>
      </c>
      <c r="D1358" t="str">
        <f t="shared" si="42"/>
        <v/>
      </c>
      <c r="E1358" t="str">
        <f t="shared" si="43"/>
        <v/>
      </c>
    </row>
    <row r="1359" spans="1:5" x14ac:dyDescent="0.25">
      <c r="A1359" t="s">
        <v>410</v>
      </c>
      <c r="D1359" t="str">
        <f t="shared" si="42"/>
        <v/>
      </c>
      <c r="E1359" t="str">
        <f t="shared" si="43"/>
        <v/>
      </c>
    </row>
    <row r="1360" spans="1:5" x14ac:dyDescent="0.25">
      <c r="A1360" t="s">
        <v>411</v>
      </c>
      <c r="D1360" t="str">
        <f t="shared" si="42"/>
        <v/>
      </c>
      <c r="E1360" t="str">
        <f t="shared" si="43"/>
        <v/>
      </c>
    </row>
    <row r="1361" spans="1:5" x14ac:dyDescent="0.25">
      <c r="A1361" t="s">
        <v>412</v>
      </c>
      <c r="D1361" t="str">
        <f t="shared" si="42"/>
        <v/>
      </c>
      <c r="E1361" t="str">
        <f t="shared" si="43"/>
        <v/>
      </c>
    </row>
    <row r="1362" spans="1:5" x14ac:dyDescent="0.25">
      <c r="A1362" t="s">
        <v>1443</v>
      </c>
      <c r="D1362" t="str">
        <f t="shared" si="42"/>
        <v/>
      </c>
      <c r="E1362" t="str">
        <f t="shared" si="43"/>
        <v/>
      </c>
    </row>
    <row r="1363" spans="1:5" x14ac:dyDescent="0.25">
      <c r="A1363" t="s">
        <v>1523</v>
      </c>
      <c r="D1363" t="str">
        <f t="shared" si="42"/>
        <v/>
      </c>
      <c r="E1363" t="str">
        <f t="shared" si="43"/>
        <v/>
      </c>
    </row>
    <row r="1364" spans="1:5" x14ac:dyDescent="0.25">
      <c r="A1364" t="s">
        <v>966</v>
      </c>
      <c r="D1364" t="str">
        <f t="shared" si="42"/>
        <v/>
      </c>
      <c r="E1364" t="str">
        <f t="shared" si="43"/>
        <v/>
      </c>
    </row>
    <row r="1365" spans="1:5" x14ac:dyDescent="0.25">
      <c r="A1365" t="s">
        <v>981</v>
      </c>
      <c r="D1365" t="str">
        <f t="shared" si="42"/>
        <v/>
      </c>
      <c r="E1365" t="str">
        <f t="shared" si="43"/>
        <v/>
      </c>
    </row>
    <row r="1366" spans="1:5" x14ac:dyDescent="0.25">
      <c r="A1366" t="s">
        <v>1034</v>
      </c>
      <c r="D1366" t="str">
        <f t="shared" si="42"/>
        <v/>
      </c>
      <c r="E1366" t="str">
        <f t="shared" si="43"/>
        <v/>
      </c>
    </row>
    <row r="1367" spans="1:5" x14ac:dyDescent="0.25">
      <c r="A1367" t="s">
        <v>470</v>
      </c>
      <c r="D1367" t="str">
        <f t="shared" si="42"/>
        <v/>
      </c>
      <c r="E1367" t="str">
        <f t="shared" si="43"/>
        <v/>
      </c>
    </row>
    <row r="1368" spans="1:5" x14ac:dyDescent="0.25">
      <c r="A1368" t="s">
        <v>223</v>
      </c>
      <c r="D1368" t="str">
        <f t="shared" si="42"/>
        <v/>
      </c>
      <c r="E1368" t="str">
        <f t="shared" si="43"/>
        <v/>
      </c>
    </row>
    <row r="1369" spans="1:5" x14ac:dyDescent="0.25">
      <c r="A1369" t="s">
        <v>1524</v>
      </c>
      <c r="D1369" t="str">
        <f t="shared" si="42"/>
        <v/>
      </c>
      <c r="E1369" t="str">
        <f t="shared" si="43"/>
        <v/>
      </c>
    </row>
    <row r="1370" spans="1:5" x14ac:dyDescent="0.25">
      <c r="A1370" t="s">
        <v>1525</v>
      </c>
      <c r="D1370" t="str">
        <f t="shared" si="42"/>
        <v>FRANCISCO SE ASSIS FERRAZ</v>
      </c>
      <c r="E1370">
        <f t="shared" si="43"/>
        <v>143.78</v>
      </c>
    </row>
    <row r="1371" spans="1:5" x14ac:dyDescent="0.25">
      <c r="A1371" t="s">
        <v>1526</v>
      </c>
      <c r="D1371" t="str">
        <f t="shared" si="42"/>
        <v/>
      </c>
      <c r="E1371" t="str">
        <f t="shared" si="43"/>
        <v/>
      </c>
    </row>
    <row r="1372" spans="1:5" x14ac:dyDescent="0.25">
      <c r="A1372" t="s">
        <v>933</v>
      </c>
      <c r="D1372" t="str">
        <f t="shared" si="42"/>
        <v/>
      </c>
      <c r="E1372" t="str">
        <f t="shared" si="43"/>
        <v/>
      </c>
    </row>
    <row r="1373" spans="1:5" x14ac:dyDescent="0.25">
      <c r="A1373" t="s">
        <v>202</v>
      </c>
      <c r="D1373" t="str">
        <f t="shared" si="42"/>
        <v/>
      </c>
      <c r="E1373" t="str">
        <f t="shared" si="43"/>
        <v/>
      </c>
    </row>
    <row r="1374" spans="1:5" x14ac:dyDescent="0.25">
      <c r="A1374" t="s">
        <v>862</v>
      </c>
      <c r="D1374" t="str">
        <f t="shared" si="42"/>
        <v/>
      </c>
      <c r="E1374" t="str">
        <f t="shared" si="43"/>
        <v/>
      </c>
    </row>
    <row r="1375" spans="1:5" x14ac:dyDescent="0.25">
      <c r="A1375" t="s">
        <v>1527</v>
      </c>
      <c r="D1375" t="str">
        <f t="shared" si="42"/>
        <v/>
      </c>
      <c r="E1375" t="str">
        <f t="shared" si="43"/>
        <v/>
      </c>
    </row>
    <row r="1376" spans="1:5" x14ac:dyDescent="0.25">
      <c r="A1376" t="s">
        <v>1528</v>
      </c>
      <c r="D1376" t="str">
        <f t="shared" si="42"/>
        <v/>
      </c>
      <c r="E1376" t="str">
        <f t="shared" si="43"/>
        <v/>
      </c>
    </row>
    <row r="1377" spans="1:5" x14ac:dyDescent="0.25">
      <c r="A1377" t="s">
        <v>1529</v>
      </c>
      <c r="D1377" t="str">
        <f t="shared" si="42"/>
        <v/>
      </c>
      <c r="E1377" t="str">
        <f t="shared" si="43"/>
        <v/>
      </c>
    </row>
    <row r="1378" spans="1:5" x14ac:dyDescent="0.25">
      <c r="A1378" t="s">
        <v>1530</v>
      </c>
      <c r="D1378" t="str">
        <f t="shared" si="42"/>
        <v/>
      </c>
      <c r="E1378" t="str">
        <f t="shared" si="43"/>
        <v/>
      </c>
    </row>
    <row r="1379" spans="1:5" x14ac:dyDescent="0.25">
      <c r="A1379" t="s">
        <v>233</v>
      </c>
      <c r="D1379" t="str">
        <f t="shared" si="42"/>
        <v/>
      </c>
      <c r="E1379" t="str">
        <f t="shared" si="43"/>
        <v/>
      </c>
    </row>
    <row r="1380" spans="1:5" x14ac:dyDescent="0.25">
      <c r="A1380" t="s">
        <v>413</v>
      </c>
      <c r="D1380" t="str">
        <f t="shared" si="42"/>
        <v/>
      </c>
      <c r="E1380" t="str">
        <f t="shared" si="43"/>
        <v/>
      </c>
    </row>
    <row r="1381" spans="1:5" x14ac:dyDescent="0.25">
      <c r="A1381" t="s">
        <v>1531</v>
      </c>
      <c r="D1381" t="str">
        <f t="shared" si="42"/>
        <v/>
      </c>
      <c r="E1381" t="str">
        <f t="shared" si="43"/>
        <v/>
      </c>
    </row>
    <row r="1382" spans="1:5" x14ac:dyDescent="0.25">
      <c r="A1382" t="s">
        <v>307</v>
      </c>
      <c r="D1382" t="str">
        <f t="shared" si="42"/>
        <v/>
      </c>
      <c r="E1382" t="str">
        <f t="shared" si="43"/>
        <v/>
      </c>
    </row>
    <row r="1383" spans="1:5" x14ac:dyDescent="0.25">
      <c r="A1383" t="s">
        <v>489</v>
      </c>
      <c r="D1383" t="str">
        <f t="shared" si="42"/>
        <v/>
      </c>
      <c r="E1383" t="str">
        <f t="shared" si="43"/>
        <v/>
      </c>
    </row>
    <row r="1384" spans="1:5" x14ac:dyDescent="0.25">
      <c r="A1384" t="s">
        <v>309</v>
      </c>
      <c r="D1384" t="str">
        <f t="shared" si="42"/>
        <v/>
      </c>
      <c r="E1384" t="str">
        <f t="shared" si="43"/>
        <v/>
      </c>
    </row>
    <row r="1385" spans="1:5" x14ac:dyDescent="0.25">
      <c r="A1385" t="s">
        <v>219</v>
      </c>
      <c r="D1385" t="str">
        <f t="shared" si="42"/>
        <v/>
      </c>
      <c r="E1385" t="str">
        <f t="shared" si="43"/>
        <v/>
      </c>
    </row>
    <row r="1386" spans="1:5" x14ac:dyDescent="0.25">
      <c r="A1386" t="s">
        <v>1532</v>
      </c>
      <c r="D1386" t="str">
        <f t="shared" si="42"/>
        <v/>
      </c>
      <c r="E1386" t="str">
        <f t="shared" si="43"/>
        <v/>
      </c>
    </row>
    <row r="1387" spans="1:5" x14ac:dyDescent="0.25">
      <c r="A1387" t="s">
        <v>998</v>
      </c>
      <c r="D1387" t="str">
        <f t="shared" si="42"/>
        <v/>
      </c>
      <c r="E1387" t="str">
        <f t="shared" si="43"/>
        <v/>
      </c>
    </row>
    <row r="1388" spans="1:5" x14ac:dyDescent="0.25">
      <c r="A1388" t="s">
        <v>981</v>
      </c>
      <c r="D1388" t="str">
        <f t="shared" si="42"/>
        <v/>
      </c>
      <c r="E1388" t="str">
        <f t="shared" si="43"/>
        <v/>
      </c>
    </row>
    <row r="1389" spans="1:5" x14ac:dyDescent="0.25">
      <c r="A1389" t="s">
        <v>1034</v>
      </c>
      <c r="D1389" t="str">
        <f t="shared" si="42"/>
        <v/>
      </c>
      <c r="E1389" t="str">
        <f t="shared" si="43"/>
        <v/>
      </c>
    </row>
    <row r="1390" spans="1:5" x14ac:dyDescent="0.25">
      <c r="A1390" t="s">
        <v>414</v>
      </c>
      <c r="D1390" t="str">
        <f t="shared" si="42"/>
        <v/>
      </c>
      <c r="E1390" t="str">
        <f t="shared" si="43"/>
        <v/>
      </c>
    </row>
    <row r="1391" spans="1:5" x14ac:dyDescent="0.25">
      <c r="A1391" t="s">
        <v>1533</v>
      </c>
      <c r="D1391" t="str">
        <f t="shared" si="42"/>
        <v/>
      </c>
      <c r="E1391" t="str">
        <f t="shared" si="43"/>
        <v/>
      </c>
    </row>
    <row r="1392" spans="1:5" x14ac:dyDescent="0.25">
      <c r="A1392" t="s">
        <v>1419</v>
      </c>
      <c r="D1392" t="str">
        <f t="shared" si="42"/>
        <v/>
      </c>
      <c r="E1392" t="str">
        <f t="shared" si="43"/>
        <v/>
      </c>
    </row>
    <row r="1393" spans="1:5" x14ac:dyDescent="0.25">
      <c r="A1393" t="s">
        <v>1534</v>
      </c>
      <c r="D1393" t="str">
        <f t="shared" si="42"/>
        <v/>
      </c>
      <c r="E1393" t="str">
        <f t="shared" si="43"/>
        <v/>
      </c>
    </row>
    <row r="1394" spans="1:5" x14ac:dyDescent="0.25">
      <c r="A1394" t="s">
        <v>1513</v>
      </c>
      <c r="D1394" t="str">
        <f t="shared" si="42"/>
        <v/>
      </c>
      <c r="E1394" t="str">
        <f t="shared" si="43"/>
        <v/>
      </c>
    </row>
    <row r="1395" spans="1:5" x14ac:dyDescent="0.25">
      <c r="A1395" t="s">
        <v>415</v>
      </c>
      <c r="D1395" t="str">
        <f t="shared" si="42"/>
        <v/>
      </c>
      <c r="E1395" t="str">
        <f t="shared" si="43"/>
        <v/>
      </c>
    </row>
    <row r="1396" spans="1:5" x14ac:dyDescent="0.25">
      <c r="A1396" t="s">
        <v>416</v>
      </c>
      <c r="D1396" t="str">
        <f t="shared" si="42"/>
        <v/>
      </c>
      <c r="E1396" t="str">
        <f t="shared" si="43"/>
        <v/>
      </c>
    </row>
    <row r="1397" spans="1:5" x14ac:dyDescent="0.25">
      <c r="A1397" t="s">
        <v>1535</v>
      </c>
      <c r="D1397" t="str">
        <f t="shared" si="42"/>
        <v/>
      </c>
      <c r="E1397" t="str">
        <f t="shared" si="43"/>
        <v/>
      </c>
    </row>
    <row r="1398" spans="1:5" x14ac:dyDescent="0.25">
      <c r="A1398" t="s">
        <v>1536</v>
      </c>
      <c r="D1398" t="str">
        <f t="shared" si="42"/>
        <v>GABRIEL PRAIS COSTA</v>
      </c>
      <c r="E1398">
        <f t="shared" si="43"/>
        <v>138.25</v>
      </c>
    </row>
    <row r="1399" spans="1:5" x14ac:dyDescent="0.25">
      <c r="A1399" t="s">
        <v>1537</v>
      </c>
      <c r="D1399" t="str">
        <f t="shared" si="42"/>
        <v/>
      </c>
      <c r="E1399" t="str">
        <f t="shared" si="43"/>
        <v/>
      </c>
    </row>
    <row r="1400" spans="1:5" x14ac:dyDescent="0.25">
      <c r="A1400" t="s">
        <v>933</v>
      </c>
      <c r="D1400" t="str">
        <f t="shared" si="42"/>
        <v/>
      </c>
      <c r="E1400" t="str">
        <f t="shared" si="43"/>
        <v/>
      </c>
    </row>
    <row r="1401" spans="1:5" x14ac:dyDescent="0.25">
      <c r="A1401" t="s">
        <v>202</v>
      </c>
      <c r="D1401" t="str">
        <f t="shared" si="42"/>
        <v/>
      </c>
      <c r="E1401" t="str">
        <f t="shared" si="43"/>
        <v/>
      </c>
    </row>
    <row r="1402" spans="1:5" x14ac:dyDescent="0.25">
      <c r="A1402" t="s">
        <v>862</v>
      </c>
      <c r="D1402" t="str">
        <f t="shared" si="42"/>
        <v/>
      </c>
      <c r="E1402" t="str">
        <f t="shared" si="43"/>
        <v/>
      </c>
    </row>
    <row r="1403" spans="1:5" x14ac:dyDescent="0.25">
      <c r="A1403" t="s">
        <v>1538</v>
      </c>
      <c r="D1403" t="str">
        <f t="shared" si="42"/>
        <v/>
      </c>
      <c r="E1403" t="str">
        <f t="shared" si="43"/>
        <v/>
      </c>
    </row>
    <row r="1404" spans="1:5" x14ac:dyDescent="0.25">
      <c r="A1404" t="s">
        <v>1539</v>
      </c>
      <c r="D1404" t="str">
        <f t="shared" si="42"/>
        <v/>
      </c>
      <c r="E1404" t="str">
        <f t="shared" si="43"/>
        <v/>
      </c>
    </row>
    <row r="1405" spans="1:5" x14ac:dyDescent="0.25">
      <c r="A1405" t="s">
        <v>1540</v>
      </c>
      <c r="D1405" t="str">
        <f t="shared" si="42"/>
        <v/>
      </c>
      <c r="E1405" t="str">
        <f t="shared" si="43"/>
        <v/>
      </c>
    </row>
    <row r="1406" spans="1:5" x14ac:dyDescent="0.25">
      <c r="A1406" t="s">
        <v>1541</v>
      </c>
      <c r="D1406" t="str">
        <f t="shared" si="42"/>
        <v/>
      </c>
      <c r="E1406" t="str">
        <f t="shared" si="43"/>
        <v/>
      </c>
    </row>
    <row r="1407" spans="1:5" x14ac:dyDescent="0.25">
      <c r="A1407" t="s">
        <v>1542</v>
      </c>
      <c r="D1407" t="str">
        <f t="shared" si="42"/>
        <v/>
      </c>
      <c r="E1407" t="str">
        <f t="shared" si="43"/>
        <v/>
      </c>
    </row>
    <row r="1408" spans="1:5" x14ac:dyDescent="0.25">
      <c r="A1408" t="s">
        <v>1543</v>
      </c>
      <c r="D1408" t="str">
        <f t="shared" si="42"/>
        <v/>
      </c>
      <c r="E1408" t="str">
        <f t="shared" si="43"/>
        <v/>
      </c>
    </row>
    <row r="1409" spans="1:5" x14ac:dyDescent="0.25">
      <c r="A1409" t="s">
        <v>417</v>
      </c>
      <c r="D1409" t="str">
        <f t="shared" si="42"/>
        <v/>
      </c>
      <c r="E1409" t="str">
        <f t="shared" si="43"/>
        <v/>
      </c>
    </row>
    <row r="1410" spans="1:5" x14ac:dyDescent="0.25">
      <c r="A1410" t="s">
        <v>307</v>
      </c>
      <c r="D1410" t="str">
        <f t="shared" si="42"/>
        <v/>
      </c>
      <c r="E1410" t="str">
        <f t="shared" si="43"/>
        <v/>
      </c>
    </row>
    <row r="1411" spans="1:5" x14ac:dyDescent="0.25">
      <c r="A1411" t="s">
        <v>418</v>
      </c>
      <c r="D1411" t="str">
        <f t="shared" si="42"/>
        <v/>
      </c>
      <c r="E1411" t="str">
        <f t="shared" si="43"/>
        <v/>
      </c>
    </row>
    <row r="1412" spans="1:5" x14ac:dyDescent="0.25">
      <c r="A1412" t="s">
        <v>1544</v>
      </c>
      <c r="D1412" t="str">
        <f t="shared" si="42"/>
        <v/>
      </c>
      <c r="E1412" t="str">
        <f t="shared" si="43"/>
        <v/>
      </c>
    </row>
    <row r="1413" spans="1:5" x14ac:dyDescent="0.25">
      <c r="A1413" t="s">
        <v>419</v>
      </c>
      <c r="D1413" t="str">
        <f t="shared" si="42"/>
        <v/>
      </c>
      <c r="E1413" t="str">
        <f t="shared" si="43"/>
        <v/>
      </c>
    </row>
    <row r="1414" spans="1:5" x14ac:dyDescent="0.25">
      <c r="A1414" t="s">
        <v>1545</v>
      </c>
      <c r="D1414" t="str">
        <f t="shared" si="42"/>
        <v/>
      </c>
      <c r="E1414" t="str">
        <f t="shared" si="43"/>
        <v/>
      </c>
    </row>
    <row r="1415" spans="1:5" x14ac:dyDescent="0.25">
      <c r="A1415" t="s">
        <v>998</v>
      </c>
      <c r="D1415" t="str">
        <f t="shared" ref="D1415:D1478" si="44">IFERROR(IF(COUNTIF(A1415,"*"&amp;"NOME:"&amp;"*")&gt;0,TRIM(_xlfn.TEXTBEFORE(_xlfn.TEXTAFTER(A1415,"NOME: ")," FUNCAO")),""),"")</f>
        <v/>
      </c>
      <c r="E1415" t="str">
        <f t="shared" ref="E1415:E1478" si="45">IFERROR(VALUE(TRIM(IF(D1415&lt;&gt;"",MID(MID(MID(MID(HLOOKUP("*",A1415:A1442,MATCH("*"&amp;"INTRA"&amp;"*",A1415:A1442,0),0),SEARCH("INTRA",HLOOKUP("*",A1415:A1442,MATCH("*"&amp;"INTRA"&amp;"*",A1415:A1442,0),0),1),30),SEARCH(" ",MID(HLOOKUP("*",A1415:A1442,MATCH("*"&amp;"INTRA"&amp;"*",A1415:A1442,0),0),SEARCH("INTRA",HLOOKUP("*",A1415:A1442,MATCH("*"&amp;"INTRA"&amp;"*",A1415:A1442,0),0),1),30),1)+1,20),SEARCH(" ",MID(MID(HLOOKUP("*",A1415:A1442,MATCH("*"&amp;"INTRA"&amp;"*",A1415:A1442,0),0),SEARCH("INTRA",HLOOKUP("*",A1415:A1442,MATCH("*"&amp;"INTRA"&amp;"*",A1415:A1442,0),0),1),30),SEARCH(" ",MID(HLOOKUP("*",A1415:A1442,MATCH("*"&amp;"INTRA"&amp;"*",A1415:A1442,0),0),SEARCH("INTRA",HLOOKUP("*",A1415:A1442,MATCH("*"&amp;"INTRA"&amp;"*",A1415:A1442,0),0),1),30),1)+1,20),1)+1,20),1,SEARCH(" ",MID(MID(MID(HLOOKUP("*",A1415:A1442,MATCH("*"&amp;"INTRA"&amp;"*",A1415:A1442,0),0),SEARCH("INTRA",HLOOKUP("*",A1415:A1442,MATCH("*"&amp;"INTRA"&amp;"*",A1415:A1442,0),0),1),30),SEARCH(" ",MID(HLOOKUP("*",A1415:A1442,MATCH("*"&amp;"INTRA"&amp;"*",A1415:A1442,0),0),SEARCH("INTRA",HLOOKUP("*",A1415:A1442,MATCH("*"&amp;"INTRA"&amp;"*",A1415:A1442,0),0),1),30),1)+1,20),SEARCH(" ",MID(MID(HLOOKUP("*",A1415:A1442,MATCH("*"&amp;"INTRA"&amp;"*",A1415:A1442,0),0),SEARCH("INTRA",HLOOKUP("*",A1415:A1442,MATCH("*"&amp;"INTRA"&amp;"*",A1415:A1442,0),0),1),30),SEARCH(" ",MID(HLOOKUP("*",A1415:A1442,MATCH("*"&amp;"INTRA"&amp;"*",A1415:A1442,0),0),SEARCH("INTRA",HLOOKUP("*",A1415:A1442,MATCH("*"&amp;"INTRA"&amp;"*",A1415:A1442,0),0),1),30),1)+1,20),1)+1,20))),""))),"")</f>
        <v/>
      </c>
    </row>
    <row r="1416" spans="1:5" x14ac:dyDescent="0.25">
      <c r="A1416" t="s">
        <v>1546</v>
      </c>
      <c r="D1416" t="str">
        <f t="shared" si="44"/>
        <v/>
      </c>
      <c r="E1416" t="str">
        <f t="shared" si="45"/>
        <v/>
      </c>
    </row>
    <row r="1417" spans="1:5" x14ac:dyDescent="0.25">
      <c r="A1417" t="s">
        <v>981</v>
      </c>
      <c r="D1417" t="str">
        <f t="shared" si="44"/>
        <v/>
      </c>
      <c r="E1417" t="str">
        <f t="shared" si="45"/>
        <v/>
      </c>
    </row>
    <row r="1418" spans="1:5" x14ac:dyDescent="0.25">
      <c r="A1418" t="s">
        <v>914</v>
      </c>
      <c r="D1418" t="str">
        <f t="shared" si="44"/>
        <v/>
      </c>
      <c r="E1418" t="str">
        <f t="shared" si="45"/>
        <v/>
      </c>
    </row>
    <row r="1419" spans="1:5" x14ac:dyDescent="0.25">
      <c r="A1419" t="s">
        <v>420</v>
      </c>
      <c r="D1419" t="str">
        <f t="shared" si="44"/>
        <v/>
      </c>
      <c r="E1419" t="str">
        <f t="shared" si="45"/>
        <v/>
      </c>
    </row>
    <row r="1420" spans="1:5" x14ac:dyDescent="0.25">
      <c r="A1420" t="s">
        <v>1547</v>
      </c>
      <c r="D1420" t="str">
        <f t="shared" si="44"/>
        <v/>
      </c>
      <c r="E1420" t="str">
        <f t="shared" si="45"/>
        <v/>
      </c>
    </row>
    <row r="1421" spans="1:5" x14ac:dyDescent="0.25">
      <c r="A1421" t="s">
        <v>470</v>
      </c>
      <c r="D1421" t="str">
        <f t="shared" si="44"/>
        <v/>
      </c>
      <c r="E1421" t="str">
        <f t="shared" si="45"/>
        <v/>
      </c>
    </row>
    <row r="1422" spans="1:5" x14ac:dyDescent="0.25">
      <c r="A1422" t="s">
        <v>1548</v>
      </c>
      <c r="D1422" t="str">
        <f t="shared" si="44"/>
        <v/>
      </c>
      <c r="E1422" t="str">
        <f t="shared" si="45"/>
        <v/>
      </c>
    </row>
    <row r="1423" spans="1:5" x14ac:dyDescent="0.25">
      <c r="A1423" t="s">
        <v>1549</v>
      </c>
      <c r="D1423" t="str">
        <f t="shared" si="44"/>
        <v/>
      </c>
      <c r="E1423" t="str">
        <f t="shared" si="45"/>
        <v/>
      </c>
    </row>
    <row r="1424" spans="1:5" x14ac:dyDescent="0.25">
      <c r="A1424" t="s">
        <v>1550</v>
      </c>
      <c r="D1424" t="str">
        <f t="shared" si="44"/>
        <v/>
      </c>
      <c r="E1424" t="str">
        <f t="shared" si="45"/>
        <v/>
      </c>
    </row>
    <row r="1425" spans="1:5" x14ac:dyDescent="0.25">
      <c r="A1425" t="s">
        <v>1419</v>
      </c>
      <c r="D1425" t="str">
        <f t="shared" si="44"/>
        <v/>
      </c>
      <c r="E1425" t="str">
        <f t="shared" si="45"/>
        <v/>
      </c>
    </row>
    <row r="1426" spans="1:5" x14ac:dyDescent="0.25">
      <c r="A1426" t="s">
        <v>1534</v>
      </c>
      <c r="D1426" t="str">
        <f t="shared" si="44"/>
        <v/>
      </c>
      <c r="E1426" t="str">
        <f t="shared" si="45"/>
        <v/>
      </c>
    </row>
    <row r="1427" spans="1:5" x14ac:dyDescent="0.25">
      <c r="A1427" t="s">
        <v>1551</v>
      </c>
      <c r="D1427" t="str">
        <f t="shared" si="44"/>
        <v/>
      </c>
      <c r="E1427" t="str">
        <f t="shared" si="45"/>
        <v/>
      </c>
    </row>
    <row r="1428" spans="1:5" x14ac:dyDescent="0.25">
      <c r="A1428" t="s">
        <v>421</v>
      </c>
      <c r="D1428" t="str">
        <f t="shared" si="44"/>
        <v/>
      </c>
      <c r="E1428" t="str">
        <f t="shared" si="45"/>
        <v/>
      </c>
    </row>
    <row r="1429" spans="1:5" x14ac:dyDescent="0.25">
      <c r="A1429" t="s">
        <v>1552</v>
      </c>
      <c r="D1429" t="str">
        <f t="shared" si="44"/>
        <v/>
      </c>
      <c r="E1429" t="str">
        <f t="shared" si="45"/>
        <v/>
      </c>
    </row>
    <row r="1430" spans="1:5" x14ac:dyDescent="0.25">
      <c r="A1430" t="s">
        <v>1553</v>
      </c>
      <c r="D1430" t="str">
        <f t="shared" si="44"/>
        <v/>
      </c>
      <c r="E1430" t="str">
        <f t="shared" si="45"/>
        <v/>
      </c>
    </row>
    <row r="1431" spans="1:5" x14ac:dyDescent="0.25">
      <c r="A1431" t="s">
        <v>933</v>
      </c>
      <c r="D1431" t="str">
        <f t="shared" si="44"/>
        <v/>
      </c>
      <c r="E1431" t="str">
        <f t="shared" si="45"/>
        <v/>
      </c>
    </row>
    <row r="1432" spans="1:5" x14ac:dyDescent="0.25">
      <c r="A1432" t="s">
        <v>202</v>
      </c>
      <c r="D1432" t="str">
        <f t="shared" si="44"/>
        <v/>
      </c>
      <c r="E1432" t="str">
        <f t="shared" si="45"/>
        <v/>
      </c>
    </row>
    <row r="1433" spans="1:5" x14ac:dyDescent="0.25">
      <c r="A1433" t="s">
        <v>1554</v>
      </c>
      <c r="D1433" t="str">
        <f t="shared" si="44"/>
        <v/>
      </c>
      <c r="E1433" t="str">
        <f t="shared" si="45"/>
        <v/>
      </c>
    </row>
    <row r="1434" spans="1:5" x14ac:dyDescent="0.25">
      <c r="A1434" t="s">
        <v>1555</v>
      </c>
      <c r="D1434" t="str">
        <f t="shared" si="44"/>
        <v/>
      </c>
      <c r="E1434" t="str">
        <f t="shared" si="45"/>
        <v/>
      </c>
    </row>
    <row r="1435" spans="1:5" x14ac:dyDescent="0.25">
      <c r="A1435" t="s">
        <v>1556</v>
      </c>
      <c r="D1435" t="str">
        <f t="shared" si="44"/>
        <v/>
      </c>
      <c r="E1435" t="str">
        <f t="shared" si="45"/>
        <v/>
      </c>
    </row>
    <row r="1436" spans="1:5" x14ac:dyDescent="0.25">
      <c r="A1436" t="s">
        <v>1557</v>
      </c>
      <c r="D1436" t="str">
        <f t="shared" si="44"/>
        <v/>
      </c>
      <c r="E1436" t="str">
        <f t="shared" si="45"/>
        <v/>
      </c>
    </row>
    <row r="1437" spans="1:5" x14ac:dyDescent="0.25">
      <c r="A1437" t="s">
        <v>1558</v>
      </c>
      <c r="D1437" t="str">
        <f t="shared" si="44"/>
        <v/>
      </c>
      <c r="E1437" t="str">
        <f t="shared" si="45"/>
        <v/>
      </c>
    </row>
    <row r="1438" spans="1:5" x14ac:dyDescent="0.25">
      <c r="A1438" t="s">
        <v>1559</v>
      </c>
      <c r="D1438" t="str">
        <f t="shared" si="44"/>
        <v/>
      </c>
      <c r="E1438" t="str">
        <f t="shared" si="45"/>
        <v/>
      </c>
    </row>
    <row r="1439" spans="1:5" x14ac:dyDescent="0.25">
      <c r="A1439" t="s">
        <v>1560</v>
      </c>
      <c r="D1439" t="str">
        <f t="shared" si="44"/>
        <v/>
      </c>
      <c r="E1439" t="str">
        <f t="shared" si="45"/>
        <v/>
      </c>
    </row>
    <row r="1440" spans="1:5" x14ac:dyDescent="0.25">
      <c r="A1440" t="s">
        <v>1561</v>
      </c>
      <c r="D1440" t="str">
        <f t="shared" si="44"/>
        <v/>
      </c>
      <c r="E1440" t="str">
        <f t="shared" si="45"/>
        <v/>
      </c>
    </row>
    <row r="1441" spans="1:5" x14ac:dyDescent="0.25">
      <c r="A1441" t="s">
        <v>307</v>
      </c>
      <c r="D1441" t="str">
        <f t="shared" si="44"/>
        <v/>
      </c>
      <c r="E1441" t="str">
        <f t="shared" si="45"/>
        <v/>
      </c>
    </row>
    <row r="1442" spans="1:5" x14ac:dyDescent="0.25">
      <c r="A1442" t="s">
        <v>422</v>
      </c>
      <c r="D1442" t="str">
        <f t="shared" si="44"/>
        <v/>
      </c>
      <c r="E1442" t="str">
        <f t="shared" si="45"/>
        <v/>
      </c>
    </row>
    <row r="1443" spans="1:5" x14ac:dyDescent="0.25">
      <c r="A1443" t="s">
        <v>423</v>
      </c>
      <c r="D1443" t="str">
        <f t="shared" si="44"/>
        <v/>
      </c>
      <c r="E1443" t="str">
        <f t="shared" si="45"/>
        <v/>
      </c>
    </row>
    <row r="1444" spans="1:5" x14ac:dyDescent="0.25">
      <c r="A1444" t="s">
        <v>1562</v>
      </c>
      <c r="D1444" t="str">
        <f t="shared" si="44"/>
        <v/>
      </c>
      <c r="E1444" t="str">
        <f t="shared" si="45"/>
        <v/>
      </c>
    </row>
    <row r="1445" spans="1:5" x14ac:dyDescent="0.25">
      <c r="A1445" t="s">
        <v>1563</v>
      </c>
      <c r="D1445" t="str">
        <f t="shared" si="44"/>
        <v/>
      </c>
      <c r="E1445" t="str">
        <f t="shared" si="45"/>
        <v/>
      </c>
    </row>
    <row r="1446" spans="1:5" x14ac:dyDescent="0.25">
      <c r="A1446" t="s">
        <v>1340</v>
      </c>
      <c r="D1446" t="str">
        <f t="shared" si="44"/>
        <v/>
      </c>
      <c r="E1446" t="str">
        <f t="shared" si="45"/>
        <v/>
      </c>
    </row>
    <row r="1447" spans="1:5" x14ac:dyDescent="0.25">
      <c r="A1447" t="s">
        <v>981</v>
      </c>
      <c r="D1447" t="str">
        <f t="shared" si="44"/>
        <v/>
      </c>
      <c r="E1447" t="str">
        <f t="shared" si="45"/>
        <v/>
      </c>
    </row>
    <row r="1448" spans="1:5" x14ac:dyDescent="0.25">
      <c r="A1448" t="s">
        <v>1564</v>
      </c>
      <c r="D1448" t="str">
        <f t="shared" si="44"/>
        <v/>
      </c>
      <c r="E1448" t="str">
        <f t="shared" si="45"/>
        <v/>
      </c>
    </row>
    <row r="1449" spans="1:5" x14ac:dyDescent="0.25">
      <c r="A1449" t="s">
        <v>328</v>
      </c>
      <c r="D1449" t="str">
        <f t="shared" si="44"/>
        <v/>
      </c>
      <c r="E1449" t="str">
        <f t="shared" si="45"/>
        <v/>
      </c>
    </row>
    <row r="1450" spans="1:5" x14ac:dyDescent="0.25">
      <c r="A1450" t="s">
        <v>1565</v>
      </c>
      <c r="D1450" t="str">
        <f t="shared" si="44"/>
        <v/>
      </c>
      <c r="E1450" t="str">
        <f t="shared" si="45"/>
        <v/>
      </c>
    </row>
    <row r="1451" spans="1:5" x14ac:dyDescent="0.25">
      <c r="A1451" t="s">
        <v>223</v>
      </c>
      <c r="D1451" t="str">
        <f t="shared" si="44"/>
        <v/>
      </c>
      <c r="E1451" t="str">
        <f t="shared" si="45"/>
        <v/>
      </c>
    </row>
    <row r="1452" spans="1:5" x14ac:dyDescent="0.25">
      <c r="A1452" t="s">
        <v>1566</v>
      </c>
      <c r="D1452" t="str">
        <f t="shared" si="44"/>
        <v/>
      </c>
      <c r="E1452" t="str">
        <f t="shared" si="45"/>
        <v/>
      </c>
    </row>
    <row r="1453" spans="1:5" x14ac:dyDescent="0.25">
      <c r="A1453" t="s">
        <v>1567</v>
      </c>
      <c r="D1453" t="str">
        <f t="shared" si="44"/>
        <v/>
      </c>
      <c r="E1453" t="str">
        <f t="shared" si="45"/>
        <v/>
      </c>
    </row>
    <row r="1454" spans="1:5" x14ac:dyDescent="0.25">
      <c r="A1454" t="s">
        <v>1568</v>
      </c>
      <c r="D1454" t="str">
        <f t="shared" si="44"/>
        <v/>
      </c>
      <c r="E1454" t="str">
        <f t="shared" si="45"/>
        <v/>
      </c>
    </row>
    <row r="1455" spans="1:5" x14ac:dyDescent="0.25">
      <c r="A1455" t="s">
        <v>1569</v>
      </c>
      <c r="D1455" t="str">
        <f t="shared" si="44"/>
        <v/>
      </c>
      <c r="E1455" t="str">
        <f t="shared" si="45"/>
        <v/>
      </c>
    </row>
    <row r="1456" spans="1:5" x14ac:dyDescent="0.25">
      <c r="A1456" t="s">
        <v>202</v>
      </c>
      <c r="D1456" t="str">
        <f t="shared" si="44"/>
        <v/>
      </c>
      <c r="E1456" t="str">
        <f t="shared" si="45"/>
        <v/>
      </c>
    </row>
    <row r="1457" spans="1:5" x14ac:dyDescent="0.25">
      <c r="A1457" t="s">
        <v>904</v>
      </c>
      <c r="D1457" t="str">
        <f t="shared" si="44"/>
        <v/>
      </c>
      <c r="E1457" t="str">
        <f t="shared" si="45"/>
        <v/>
      </c>
    </row>
    <row r="1458" spans="1:5" x14ac:dyDescent="0.25">
      <c r="A1458" t="s">
        <v>1570</v>
      </c>
      <c r="D1458" t="str">
        <f t="shared" si="44"/>
        <v/>
      </c>
      <c r="E1458" t="str">
        <f t="shared" si="45"/>
        <v/>
      </c>
    </row>
    <row r="1459" spans="1:5" x14ac:dyDescent="0.25">
      <c r="A1459" t="s">
        <v>1571</v>
      </c>
      <c r="D1459" t="str">
        <f t="shared" si="44"/>
        <v/>
      </c>
      <c r="E1459" t="str">
        <f t="shared" si="45"/>
        <v/>
      </c>
    </row>
    <row r="1460" spans="1:5" x14ac:dyDescent="0.25">
      <c r="A1460" t="s">
        <v>1572</v>
      </c>
      <c r="D1460" t="str">
        <f t="shared" si="44"/>
        <v/>
      </c>
      <c r="E1460" t="str">
        <f t="shared" si="45"/>
        <v/>
      </c>
    </row>
    <row r="1461" spans="1:5" x14ac:dyDescent="0.25">
      <c r="A1461" t="s">
        <v>1573</v>
      </c>
      <c r="D1461" t="str">
        <f t="shared" si="44"/>
        <v/>
      </c>
      <c r="E1461" t="str">
        <f t="shared" si="45"/>
        <v/>
      </c>
    </row>
    <row r="1462" spans="1:5" x14ac:dyDescent="0.25">
      <c r="A1462" t="s">
        <v>1574</v>
      </c>
      <c r="D1462" t="str">
        <f t="shared" si="44"/>
        <v/>
      </c>
      <c r="E1462" t="str">
        <f t="shared" si="45"/>
        <v/>
      </c>
    </row>
    <row r="1463" spans="1:5" x14ac:dyDescent="0.25">
      <c r="A1463" t="s">
        <v>1575</v>
      </c>
      <c r="D1463" t="str">
        <f t="shared" si="44"/>
        <v/>
      </c>
      <c r="E1463" t="str">
        <f t="shared" si="45"/>
        <v/>
      </c>
    </row>
    <row r="1464" spans="1:5" x14ac:dyDescent="0.25">
      <c r="A1464" t="s">
        <v>1576</v>
      </c>
      <c r="D1464" t="str">
        <f t="shared" si="44"/>
        <v/>
      </c>
      <c r="E1464" t="str">
        <f t="shared" si="45"/>
        <v/>
      </c>
    </row>
    <row r="1465" spans="1:5" x14ac:dyDescent="0.25">
      <c r="A1465" t="s">
        <v>1577</v>
      </c>
      <c r="D1465" t="str">
        <f t="shared" si="44"/>
        <v/>
      </c>
      <c r="E1465" t="str">
        <f t="shared" si="45"/>
        <v/>
      </c>
    </row>
    <row r="1466" spans="1:5" x14ac:dyDescent="0.25">
      <c r="A1466" t="s">
        <v>424</v>
      </c>
      <c r="D1466" t="str">
        <f t="shared" si="44"/>
        <v/>
      </c>
      <c r="E1466" t="str">
        <f t="shared" si="45"/>
        <v/>
      </c>
    </row>
    <row r="1467" spans="1:5" x14ac:dyDescent="0.25">
      <c r="A1467" t="s">
        <v>425</v>
      </c>
      <c r="D1467" t="str">
        <f t="shared" si="44"/>
        <v/>
      </c>
      <c r="E1467" t="str">
        <f t="shared" si="45"/>
        <v/>
      </c>
    </row>
    <row r="1468" spans="1:5" x14ac:dyDescent="0.25">
      <c r="A1468" t="s">
        <v>426</v>
      </c>
      <c r="D1468" t="str">
        <f t="shared" si="44"/>
        <v/>
      </c>
      <c r="E1468" t="str">
        <f t="shared" si="45"/>
        <v/>
      </c>
    </row>
    <row r="1469" spans="1:5" x14ac:dyDescent="0.25">
      <c r="A1469" t="s">
        <v>1578</v>
      </c>
      <c r="D1469" t="str">
        <f t="shared" si="44"/>
        <v/>
      </c>
      <c r="E1469" t="str">
        <f t="shared" si="45"/>
        <v/>
      </c>
    </row>
    <row r="1470" spans="1:5" x14ac:dyDescent="0.25">
      <c r="A1470" t="s">
        <v>946</v>
      </c>
      <c r="D1470" t="str">
        <f t="shared" si="44"/>
        <v/>
      </c>
      <c r="E1470" t="str">
        <f t="shared" si="45"/>
        <v/>
      </c>
    </row>
    <row r="1471" spans="1:5" x14ac:dyDescent="0.25">
      <c r="A1471" t="s">
        <v>948</v>
      </c>
      <c r="D1471" t="str">
        <f t="shared" si="44"/>
        <v/>
      </c>
      <c r="E1471" t="str">
        <f t="shared" si="45"/>
        <v/>
      </c>
    </row>
    <row r="1472" spans="1:5" x14ac:dyDescent="0.25">
      <c r="A1472" t="s">
        <v>949</v>
      </c>
      <c r="D1472" t="str">
        <f t="shared" si="44"/>
        <v/>
      </c>
      <c r="E1472" t="str">
        <f t="shared" si="45"/>
        <v/>
      </c>
    </row>
    <row r="1473" spans="1:5" x14ac:dyDescent="0.25">
      <c r="A1473" t="s">
        <v>427</v>
      </c>
      <c r="D1473" t="str">
        <f t="shared" si="44"/>
        <v/>
      </c>
      <c r="E1473" t="str">
        <f t="shared" si="45"/>
        <v/>
      </c>
    </row>
    <row r="1474" spans="1:5" x14ac:dyDescent="0.25">
      <c r="A1474" t="s">
        <v>210</v>
      </c>
      <c r="D1474" t="str">
        <f t="shared" si="44"/>
        <v/>
      </c>
      <c r="E1474" t="str">
        <f t="shared" si="45"/>
        <v/>
      </c>
    </row>
    <row r="1475" spans="1:5" x14ac:dyDescent="0.25">
      <c r="A1475" t="s">
        <v>1579</v>
      </c>
      <c r="D1475" t="str">
        <f t="shared" si="44"/>
        <v/>
      </c>
      <c r="E1475" t="str">
        <f t="shared" si="45"/>
        <v/>
      </c>
    </row>
    <row r="1476" spans="1:5" x14ac:dyDescent="0.25">
      <c r="A1476" t="s">
        <v>1419</v>
      </c>
      <c r="D1476" t="str">
        <f t="shared" si="44"/>
        <v/>
      </c>
      <c r="E1476" t="str">
        <f t="shared" si="45"/>
        <v/>
      </c>
    </row>
    <row r="1477" spans="1:5" x14ac:dyDescent="0.25">
      <c r="A1477" t="s">
        <v>1580</v>
      </c>
      <c r="D1477" t="str">
        <f t="shared" si="44"/>
        <v/>
      </c>
      <c r="E1477" t="str">
        <f t="shared" si="45"/>
        <v/>
      </c>
    </row>
    <row r="1478" spans="1:5" x14ac:dyDescent="0.25">
      <c r="A1478" t="s">
        <v>1581</v>
      </c>
      <c r="D1478" t="str">
        <f t="shared" si="44"/>
        <v/>
      </c>
      <c r="E1478" t="str">
        <f t="shared" si="45"/>
        <v/>
      </c>
    </row>
    <row r="1479" spans="1:5" x14ac:dyDescent="0.25">
      <c r="A1479" t="s">
        <v>428</v>
      </c>
      <c r="D1479" t="str">
        <f t="shared" ref="D1479:D1542" si="46">IFERROR(IF(COUNTIF(A1479,"*"&amp;"NOME:"&amp;"*")&gt;0,TRIM(_xlfn.TEXTBEFORE(_xlfn.TEXTAFTER(A1479,"NOME: ")," FUNCAO")),""),"")</f>
        <v/>
      </c>
      <c r="E1479" t="str">
        <f t="shared" ref="E1479:E1542" si="47">IFERROR(VALUE(TRIM(IF(D1479&lt;&gt;"",MID(MID(MID(MID(HLOOKUP("*",A1479:A1506,MATCH("*"&amp;"INTRA"&amp;"*",A1479:A1506,0),0),SEARCH("INTRA",HLOOKUP("*",A1479:A1506,MATCH("*"&amp;"INTRA"&amp;"*",A1479:A1506,0),0),1),30),SEARCH(" ",MID(HLOOKUP("*",A1479:A1506,MATCH("*"&amp;"INTRA"&amp;"*",A1479:A1506,0),0),SEARCH("INTRA",HLOOKUP("*",A1479:A1506,MATCH("*"&amp;"INTRA"&amp;"*",A1479:A1506,0),0),1),30),1)+1,20),SEARCH(" ",MID(MID(HLOOKUP("*",A1479:A1506,MATCH("*"&amp;"INTRA"&amp;"*",A1479:A1506,0),0),SEARCH("INTRA",HLOOKUP("*",A1479:A1506,MATCH("*"&amp;"INTRA"&amp;"*",A1479:A1506,0),0),1),30),SEARCH(" ",MID(HLOOKUP("*",A1479:A1506,MATCH("*"&amp;"INTRA"&amp;"*",A1479:A1506,0),0),SEARCH("INTRA",HLOOKUP("*",A1479:A1506,MATCH("*"&amp;"INTRA"&amp;"*",A1479:A1506,0),0),1),30),1)+1,20),1)+1,20),1,SEARCH(" ",MID(MID(MID(HLOOKUP("*",A1479:A1506,MATCH("*"&amp;"INTRA"&amp;"*",A1479:A1506,0),0),SEARCH("INTRA",HLOOKUP("*",A1479:A1506,MATCH("*"&amp;"INTRA"&amp;"*",A1479:A1506,0),0),1),30),SEARCH(" ",MID(HLOOKUP("*",A1479:A1506,MATCH("*"&amp;"INTRA"&amp;"*",A1479:A1506,0),0),SEARCH("INTRA",HLOOKUP("*",A1479:A1506,MATCH("*"&amp;"INTRA"&amp;"*",A1479:A1506,0),0),1),30),1)+1,20),SEARCH(" ",MID(MID(HLOOKUP("*",A1479:A1506,MATCH("*"&amp;"INTRA"&amp;"*",A1479:A1506,0),0),SEARCH("INTRA",HLOOKUP("*",A1479:A1506,MATCH("*"&amp;"INTRA"&amp;"*",A1479:A1506,0),0),1),30),SEARCH(" ",MID(HLOOKUP("*",A1479:A1506,MATCH("*"&amp;"INTRA"&amp;"*",A1479:A1506,0),0),SEARCH("INTRA",HLOOKUP("*",A1479:A1506,MATCH("*"&amp;"INTRA"&amp;"*",A1479:A1506,0),0),1),30),1)+1,20),1)+1,20))),""))),"")</f>
        <v/>
      </c>
    </row>
    <row r="1480" spans="1:5" x14ac:dyDescent="0.25">
      <c r="A1480" t="s">
        <v>1582</v>
      </c>
      <c r="D1480" t="str">
        <f t="shared" si="46"/>
        <v/>
      </c>
      <c r="E1480" t="str">
        <f t="shared" si="47"/>
        <v/>
      </c>
    </row>
    <row r="1481" spans="1:5" x14ac:dyDescent="0.25">
      <c r="A1481" t="s">
        <v>1583</v>
      </c>
      <c r="D1481" t="str">
        <f t="shared" si="46"/>
        <v>GILCELIO RODRIGUES DOS SANTOS</v>
      </c>
      <c r="E1481">
        <f t="shared" si="47"/>
        <v>176.96</v>
      </c>
    </row>
    <row r="1482" spans="1:5" x14ac:dyDescent="0.25">
      <c r="A1482" t="s">
        <v>1584</v>
      </c>
      <c r="D1482" t="str">
        <f t="shared" si="46"/>
        <v/>
      </c>
      <c r="E1482" t="str">
        <f t="shared" si="47"/>
        <v/>
      </c>
    </row>
    <row r="1483" spans="1:5" x14ac:dyDescent="0.25">
      <c r="A1483" t="s">
        <v>1163</v>
      </c>
      <c r="D1483" t="str">
        <f t="shared" si="46"/>
        <v/>
      </c>
      <c r="E1483" t="str">
        <f t="shared" si="47"/>
        <v/>
      </c>
    </row>
    <row r="1484" spans="1:5" x14ac:dyDescent="0.25">
      <c r="A1484" t="s">
        <v>202</v>
      </c>
      <c r="D1484" t="str">
        <f t="shared" si="46"/>
        <v/>
      </c>
      <c r="E1484" t="str">
        <f t="shared" si="47"/>
        <v/>
      </c>
    </row>
    <row r="1485" spans="1:5" x14ac:dyDescent="0.25">
      <c r="A1485" t="s">
        <v>862</v>
      </c>
      <c r="D1485" t="str">
        <f t="shared" si="46"/>
        <v/>
      </c>
      <c r="E1485" t="str">
        <f t="shared" si="47"/>
        <v/>
      </c>
    </row>
    <row r="1486" spans="1:5" x14ac:dyDescent="0.25">
      <c r="A1486" t="s">
        <v>1585</v>
      </c>
      <c r="D1486" t="str">
        <f t="shared" si="46"/>
        <v/>
      </c>
      <c r="E1486" t="str">
        <f t="shared" si="47"/>
        <v/>
      </c>
    </row>
    <row r="1487" spans="1:5" x14ac:dyDescent="0.25">
      <c r="A1487" t="s">
        <v>1586</v>
      </c>
      <c r="D1487" t="str">
        <f t="shared" si="46"/>
        <v/>
      </c>
      <c r="E1487" t="str">
        <f t="shared" si="47"/>
        <v/>
      </c>
    </row>
    <row r="1488" spans="1:5" x14ac:dyDescent="0.25">
      <c r="A1488" t="s">
        <v>2876</v>
      </c>
      <c r="D1488" t="str">
        <f t="shared" si="46"/>
        <v/>
      </c>
      <c r="E1488" t="str">
        <f t="shared" si="47"/>
        <v/>
      </c>
    </row>
    <row r="1489" spans="1:5" x14ac:dyDescent="0.25">
      <c r="A1489" t="s">
        <v>1587</v>
      </c>
      <c r="D1489" t="str">
        <f t="shared" si="46"/>
        <v/>
      </c>
      <c r="E1489" t="str">
        <f t="shared" si="47"/>
        <v/>
      </c>
    </row>
    <row r="1490" spans="1:5" x14ac:dyDescent="0.25">
      <c r="A1490" t="s">
        <v>316</v>
      </c>
      <c r="D1490" t="str">
        <f t="shared" si="46"/>
        <v/>
      </c>
      <c r="E1490" t="str">
        <f t="shared" si="47"/>
        <v/>
      </c>
    </row>
    <row r="1491" spans="1:5" x14ac:dyDescent="0.25">
      <c r="A1491" t="s">
        <v>429</v>
      </c>
      <c r="D1491" t="str">
        <f t="shared" si="46"/>
        <v/>
      </c>
      <c r="E1491" t="str">
        <f t="shared" si="47"/>
        <v/>
      </c>
    </row>
    <row r="1492" spans="1:5" x14ac:dyDescent="0.25">
      <c r="A1492" t="s">
        <v>307</v>
      </c>
      <c r="D1492" t="str">
        <f t="shared" si="46"/>
        <v/>
      </c>
      <c r="E1492" t="str">
        <f t="shared" si="47"/>
        <v/>
      </c>
    </row>
    <row r="1493" spans="1:5" x14ac:dyDescent="0.25">
      <c r="A1493" t="s">
        <v>359</v>
      </c>
      <c r="D1493" t="str">
        <f t="shared" si="46"/>
        <v/>
      </c>
      <c r="E1493" t="str">
        <f t="shared" si="47"/>
        <v/>
      </c>
    </row>
    <row r="1494" spans="1:5" x14ac:dyDescent="0.25">
      <c r="A1494" t="s">
        <v>1010</v>
      </c>
      <c r="D1494" t="str">
        <f t="shared" si="46"/>
        <v/>
      </c>
      <c r="E1494" t="str">
        <f t="shared" si="47"/>
        <v/>
      </c>
    </row>
    <row r="1495" spans="1:5" x14ac:dyDescent="0.25">
      <c r="A1495" t="s">
        <v>230</v>
      </c>
      <c r="D1495" t="str">
        <f t="shared" si="46"/>
        <v/>
      </c>
      <c r="E1495" t="str">
        <f t="shared" si="47"/>
        <v/>
      </c>
    </row>
    <row r="1496" spans="1:5" x14ac:dyDescent="0.25">
      <c r="A1496" t="s">
        <v>1588</v>
      </c>
      <c r="D1496" t="str">
        <f t="shared" si="46"/>
        <v/>
      </c>
      <c r="E1496" t="str">
        <f t="shared" si="47"/>
        <v/>
      </c>
    </row>
    <row r="1497" spans="1:5" x14ac:dyDescent="0.25">
      <c r="A1497" t="s">
        <v>1589</v>
      </c>
      <c r="D1497" t="str">
        <f t="shared" si="46"/>
        <v/>
      </c>
      <c r="E1497" t="str">
        <f t="shared" si="47"/>
        <v/>
      </c>
    </row>
    <row r="1498" spans="1:5" x14ac:dyDescent="0.25">
      <c r="A1498" t="s">
        <v>1095</v>
      </c>
      <c r="D1498" t="str">
        <f t="shared" si="46"/>
        <v/>
      </c>
      <c r="E1498" t="str">
        <f t="shared" si="47"/>
        <v/>
      </c>
    </row>
    <row r="1499" spans="1:5" x14ac:dyDescent="0.25">
      <c r="A1499" t="s">
        <v>1590</v>
      </c>
      <c r="D1499" t="str">
        <f t="shared" si="46"/>
        <v/>
      </c>
      <c r="E1499" t="str">
        <f t="shared" si="47"/>
        <v/>
      </c>
    </row>
    <row r="1500" spans="1:5" x14ac:dyDescent="0.25">
      <c r="A1500" t="s">
        <v>430</v>
      </c>
      <c r="D1500" t="str">
        <f t="shared" si="46"/>
        <v/>
      </c>
      <c r="E1500" t="str">
        <f t="shared" si="47"/>
        <v/>
      </c>
    </row>
    <row r="1501" spans="1:5" x14ac:dyDescent="0.25">
      <c r="A1501" t="s">
        <v>223</v>
      </c>
      <c r="D1501" t="str">
        <f t="shared" si="46"/>
        <v/>
      </c>
      <c r="E1501" t="str">
        <f t="shared" si="47"/>
        <v/>
      </c>
    </row>
    <row r="1502" spans="1:5" x14ac:dyDescent="0.25">
      <c r="A1502" t="s">
        <v>1591</v>
      </c>
      <c r="D1502" t="str">
        <f t="shared" si="46"/>
        <v/>
      </c>
      <c r="E1502" t="str">
        <f t="shared" si="47"/>
        <v/>
      </c>
    </row>
    <row r="1503" spans="1:5" x14ac:dyDescent="0.25">
      <c r="A1503" t="s">
        <v>349</v>
      </c>
      <c r="D1503" t="str">
        <f t="shared" si="46"/>
        <v/>
      </c>
      <c r="E1503" t="str">
        <f t="shared" si="47"/>
        <v/>
      </c>
    </row>
    <row r="1504" spans="1:5" x14ac:dyDescent="0.25">
      <c r="A1504" t="s">
        <v>1129</v>
      </c>
      <c r="D1504" t="str">
        <f t="shared" si="46"/>
        <v/>
      </c>
      <c r="E1504" t="str">
        <f t="shared" si="47"/>
        <v/>
      </c>
    </row>
    <row r="1505" spans="1:5" x14ac:dyDescent="0.25">
      <c r="A1505">
        <v>102.67</v>
      </c>
      <c r="D1505" t="str">
        <f t="shared" si="46"/>
        <v/>
      </c>
      <c r="E1505" t="str">
        <f t="shared" si="47"/>
        <v/>
      </c>
    </row>
    <row r="1506" spans="1:5" x14ac:dyDescent="0.25">
      <c r="A1506">
        <v>0</v>
      </c>
      <c r="D1506" t="str">
        <f t="shared" si="46"/>
        <v/>
      </c>
      <c r="E1506" t="str">
        <f t="shared" si="47"/>
        <v/>
      </c>
    </row>
    <row r="1507" spans="1:5" x14ac:dyDescent="0.25">
      <c r="A1507">
        <v>0</v>
      </c>
      <c r="D1507" t="str">
        <f t="shared" si="46"/>
        <v/>
      </c>
      <c r="E1507" t="str">
        <f t="shared" si="47"/>
        <v/>
      </c>
    </row>
    <row r="1508" spans="1:5" x14ac:dyDescent="0.25">
      <c r="A1508">
        <v>14</v>
      </c>
      <c r="D1508" t="str">
        <f t="shared" si="46"/>
        <v/>
      </c>
      <c r="E1508" t="str">
        <f t="shared" si="47"/>
        <v/>
      </c>
    </row>
    <row r="1509" spans="1:5" x14ac:dyDescent="0.25">
      <c r="A1509">
        <v>0</v>
      </c>
      <c r="D1509" t="str">
        <f t="shared" si="46"/>
        <v/>
      </c>
      <c r="E1509" t="str">
        <f t="shared" si="47"/>
        <v/>
      </c>
    </row>
    <row r="1510" spans="1:5" x14ac:dyDescent="0.25">
      <c r="A1510">
        <v>16</v>
      </c>
      <c r="D1510" t="str">
        <f t="shared" si="46"/>
        <v/>
      </c>
      <c r="E1510" t="str">
        <f t="shared" si="47"/>
        <v/>
      </c>
    </row>
    <row r="1511" spans="1:5" x14ac:dyDescent="0.25">
      <c r="A1511">
        <v>0</v>
      </c>
      <c r="D1511" t="str">
        <f t="shared" si="46"/>
        <v/>
      </c>
      <c r="E1511" t="str">
        <f t="shared" si="47"/>
        <v/>
      </c>
    </row>
    <row r="1512" spans="1:5" x14ac:dyDescent="0.25">
      <c r="A1512">
        <v>14</v>
      </c>
      <c r="D1512" t="str">
        <f t="shared" si="46"/>
        <v/>
      </c>
      <c r="E1512" t="str">
        <f t="shared" si="47"/>
        <v/>
      </c>
    </row>
    <row r="1513" spans="1:5" x14ac:dyDescent="0.25">
      <c r="A1513">
        <v>0</v>
      </c>
      <c r="D1513" t="str">
        <f t="shared" si="46"/>
        <v/>
      </c>
      <c r="E1513" t="str">
        <f t="shared" si="47"/>
        <v/>
      </c>
    </row>
    <row r="1514" spans="1:5" x14ac:dyDescent="0.25">
      <c r="A1514">
        <v>16</v>
      </c>
      <c r="D1514" t="str">
        <f t="shared" si="46"/>
        <v/>
      </c>
      <c r="E1514" t="str">
        <f t="shared" si="47"/>
        <v/>
      </c>
    </row>
    <row r="1515" spans="1:5" x14ac:dyDescent="0.25">
      <c r="A1515" t="s">
        <v>249</v>
      </c>
      <c r="D1515" t="str">
        <f t="shared" si="46"/>
        <v/>
      </c>
      <c r="E1515" t="str">
        <f t="shared" si="47"/>
        <v/>
      </c>
    </row>
    <row r="1516" spans="1:5" x14ac:dyDescent="0.25">
      <c r="A1516" t="s">
        <v>250</v>
      </c>
      <c r="D1516" t="str">
        <f t="shared" si="46"/>
        <v/>
      </c>
      <c r="E1516" t="str">
        <f t="shared" si="47"/>
        <v/>
      </c>
    </row>
    <row r="1517" spans="1:5" x14ac:dyDescent="0.25">
      <c r="A1517" t="s">
        <v>1112</v>
      </c>
      <c r="D1517" t="str">
        <f t="shared" si="46"/>
        <v/>
      </c>
      <c r="E1517" t="str">
        <f t="shared" si="47"/>
        <v/>
      </c>
    </row>
    <row r="1518" spans="1:5" x14ac:dyDescent="0.25">
      <c r="A1518" t="s">
        <v>431</v>
      </c>
      <c r="D1518" t="str">
        <f t="shared" si="46"/>
        <v/>
      </c>
      <c r="E1518" t="str">
        <f t="shared" si="47"/>
        <v/>
      </c>
    </row>
    <row r="1519" spans="1:5" x14ac:dyDescent="0.25">
      <c r="A1519" t="s">
        <v>432</v>
      </c>
      <c r="D1519" t="str">
        <f t="shared" si="46"/>
        <v/>
      </c>
      <c r="E1519" t="str">
        <f t="shared" si="47"/>
        <v/>
      </c>
    </row>
    <row r="1520" spans="1:5" x14ac:dyDescent="0.25">
      <c r="A1520" t="s">
        <v>253</v>
      </c>
      <c r="D1520" t="str">
        <f t="shared" si="46"/>
        <v/>
      </c>
      <c r="E1520" t="str">
        <f t="shared" si="47"/>
        <v/>
      </c>
    </row>
    <row r="1521" spans="1:5" x14ac:dyDescent="0.25">
      <c r="A1521" t="s">
        <v>1592</v>
      </c>
      <c r="D1521" t="str">
        <f t="shared" si="46"/>
        <v/>
      </c>
      <c r="E1521" t="str">
        <f t="shared" si="47"/>
        <v/>
      </c>
    </row>
    <row r="1522" spans="1:5" x14ac:dyDescent="0.25">
      <c r="A1522" t="s">
        <v>1593</v>
      </c>
      <c r="D1522" t="str">
        <f t="shared" si="46"/>
        <v/>
      </c>
      <c r="E1522" t="str">
        <f t="shared" si="47"/>
        <v/>
      </c>
    </row>
    <row r="1523" spans="1:5" x14ac:dyDescent="0.25">
      <c r="A1523" t="s">
        <v>388</v>
      </c>
      <c r="D1523" t="str">
        <f t="shared" si="46"/>
        <v/>
      </c>
      <c r="E1523" t="str">
        <f t="shared" si="47"/>
        <v/>
      </c>
    </row>
    <row r="1524" spans="1:5" x14ac:dyDescent="0.25">
      <c r="A1524" t="s">
        <v>255</v>
      </c>
      <c r="D1524" t="str">
        <f t="shared" si="46"/>
        <v/>
      </c>
      <c r="E1524" t="str">
        <f t="shared" si="47"/>
        <v/>
      </c>
    </row>
    <row r="1525" spans="1:5" x14ac:dyDescent="0.25">
      <c r="A1525" t="s">
        <v>1115</v>
      </c>
      <c r="D1525" t="str">
        <f t="shared" si="46"/>
        <v/>
      </c>
      <c r="E1525" t="str">
        <f t="shared" si="47"/>
        <v/>
      </c>
    </row>
    <row r="1526" spans="1:5" x14ac:dyDescent="0.25">
      <c r="A1526" t="s">
        <v>1594</v>
      </c>
      <c r="D1526" t="str">
        <f t="shared" si="46"/>
        <v/>
      </c>
      <c r="E1526" t="str">
        <f t="shared" si="47"/>
        <v/>
      </c>
    </row>
    <row r="1527" spans="1:5" x14ac:dyDescent="0.25">
      <c r="A1527" t="s">
        <v>1595</v>
      </c>
      <c r="D1527" t="str">
        <f t="shared" si="46"/>
        <v/>
      </c>
      <c r="E1527" t="str">
        <f t="shared" si="47"/>
        <v/>
      </c>
    </row>
    <row r="1528" spans="1:5" x14ac:dyDescent="0.25">
      <c r="A1528" t="s">
        <v>1596</v>
      </c>
      <c r="D1528" t="str">
        <f t="shared" si="46"/>
        <v/>
      </c>
      <c r="E1528" t="str">
        <f t="shared" si="47"/>
        <v/>
      </c>
    </row>
    <row r="1529" spans="1:5" x14ac:dyDescent="0.25">
      <c r="A1529" t="s">
        <v>1597</v>
      </c>
      <c r="D1529" t="str">
        <f t="shared" si="46"/>
        <v/>
      </c>
      <c r="E1529" t="str">
        <f t="shared" si="47"/>
        <v/>
      </c>
    </row>
    <row r="1530" spans="1:5" x14ac:dyDescent="0.25">
      <c r="A1530" t="s">
        <v>1598</v>
      </c>
      <c r="D1530" t="str">
        <f t="shared" si="46"/>
        <v/>
      </c>
      <c r="E1530" t="str">
        <f t="shared" si="47"/>
        <v/>
      </c>
    </row>
    <row r="1531" spans="1:5" x14ac:dyDescent="0.25">
      <c r="A1531" t="s">
        <v>1599</v>
      </c>
      <c r="D1531" t="str">
        <f t="shared" si="46"/>
        <v/>
      </c>
      <c r="E1531" t="str">
        <f t="shared" si="47"/>
        <v/>
      </c>
    </row>
    <row r="1532" spans="1:5" x14ac:dyDescent="0.25">
      <c r="A1532" t="s">
        <v>1600</v>
      </c>
      <c r="D1532" t="str">
        <f t="shared" si="46"/>
        <v/>
      </c>
      <c r="E1532" t="str">
        <f t="shared" si="47"/>
        <v/>
      </c>
    </row>
    <row r="1533" spans="1:5" x14ac:dyDescent="0.25">
      <c r="A1533" t="s">
        <v>330</v>
      </c>
      <c r="D1533" t="str">
        <f t="shared" si="46"/>
        <v/>
      </c>
      <c r="E1533" t="str">
        <f t="shared" si="47"/>
        <v/>
      </c>
    </row>
    <row r="1534" spans="1:5" x14ac:dyDescent="0.25">
      <c r="A1534" t="s">
        <v>433</v>
      </c>
      <c r="D1534" t="str">
        <f t="shared" si="46"/>
        <v/>
      </c>
      <c r="E1534" t="str">
        <f t="shared" si="47"/>
        <v/>
      </c>
    </row>
    <row r="1535" spans="1:5" x14ac:dyDescent="0.25">
      <c r="A1535" t="s">
        <v>434</v>
      </c>
      <c r="D1535" t="str">
        <f t="shared" si="46"/>
        <v/>
      </c>
      <c r="E1535" t="str">
        <f t="shared" si="47"/>
        <v/>
      </c>
    </row>
    <row r="1536" spans="1:5" x14ac:dyDescent="0.25">
      <c r="A1536" t="s">
        <v>435</v>
      </c>
      <c r="D1536" t="str">
        <f t="shared" si="46"/>
        <v/>
      </c>
      <c r="E1536" t="str">
        <f t="shared" si="47"/>
        <v/>
      </c>
    </row>
    <row r="1537" spans="1:5" x14ac:dyDescent="0.25">
      <c r="A1537" t="s">
        <v>436</v>
      </c>
      <c r="D1537" t="str">
        <f t="shared" si="46"/>
        <v/>
      </c>
      <c r="E1537" t="str">
        <f t="shared" si="47"/>
        <v/>
      </c>
    </row>
    <row r="1538" spans="1:5" x14ac:dyDescent="0.25">
      <c r="A1538" t="s">
        <v>437</v>
      </c>
      <c r="D1538" t="str">
        <f t="shared" si="46"/>
        <v/>
      </c>
      <c r="E1538" t="str">
        <f t="shared" si="47"/>
        <v/>
      </c>
    </row>
    <row r="1539" spans="1:5" x14ac:dyDescent="0.25">
      <c r="A1539" t="s">
        <v>438</v>
      </c>
      <c r="D1539" t="str">
        <f t="shared" si="46"/>
        <v/>
      </c>
      <c r="E1539" t="str">
        <f t="shared" si="47"/>
        <v/>
      </c>
    </row>
    <row r="1540" spans="1:5" x14ac:dyDescent="0.25">
      <c r="A1540" t="s">
        <v>439</v>
      </c>
      <c r="D1540" t="str">
        <f t="shared" si="46"/>
        <v/>
      </c>
      <c r="E1540" t="str">
        <f t="shared" si="47"/>
        <v/>
      </c>
    </row>
    <row r="1541" spans="1:5" x14ac:dyDescent="0.25">
      <c r="A1541" t="s">
        <v>436</v>
      </c>
      <c r="D1541" t="str">
        <f t="shared" si="46"/>
        <v/>
      </c>
      <c r="E1541" t="str">
        <f t="shared" si="47"/>
        <v/>
      </c>
    </row>
    <row r="1542" spans="1:5" x14ac:dyDescent="0.25">
      <c r="A1542" t="s">
        <v>440</v>
      </c>
      <c r="D1542" t="str">
        <f t="shared" si="46"/>
        <v/>
      </c>
      <c r="E1542" t="str">
        <f t="shared" si="47"/>
        <v/>
      </c>
    </row>
    <row r="1543" spans="1:5" x14ac:dyDescent="0.25">
      <c r="A1543" t="s">
        <v>441</v>
      </c>
      <c r="D1543" t="str">
        <f t="shared" ref="D1543:D1606" si="48">IFERROR(IF(COUNTIF(A1543,"*"&amp;"NOME:"&amp;"*")&gt;0,TRIM(_xlfn.TEXTBEFORE(_xlfn.TEXTAFTER(A1543,"NOME: ")," FUNCAO")),""),"")</f>
        <v/>
      </c>
      <c r="E1543" t="str">
        <f t="shared" ref="E1543:E1606" si="49">IFERROR(VALUE(TRIM(IF(D1543&lt;&gt;"",MID(MID(MID(MID(HLOOKUP("*",A1543:A1570,MATCH("*"&amp;"INTRA"&amp;"*",A1543:A1570,0),0),SEARCH("INTRA",HLOOKUP("*",A1543:A1570,MATCH("*"&amp;"INTRA"&amp;"*",A1543:A1570,0),0),1),30),SEARCH(" ",MID(HLOOKUP("*",A1543:A1570,MATCH("*"&amp;"INTRA"&amp;"*",A1543:A1570,0),0),SEARCH("INTRA",HLOOKUP("*",A1543:A1570,MATCH("*"&amp;"INTRA"&amp;"*",A1543:A1570,0),0),1),30),1)+1,20),SEARCH(" ",MID(MID(HLOOKUP("*",A1543:A1570,MATCH("*"&amp;"INTRA"&amp;"*",A1543:A1570,0),0),SEARCH("INTRA",HLOOKUP("*",A1543:A1570,MATCH("*"&amp;"INTRA"&amp;"*",A1543:A1570,0),0),1),30),SEARCH(" ",MID(HLOOKUP("*",A1543:A1570,MATCH("*"&amp;"INTRA"&amp;"*",A1543:A1570,0),0),SEARCH("INTRA",HLOOKUP("*",A1543:A1570,MATCH("*"&amp;"INTRA"&amp;"*",A1543:A1570,0),0),1),30),1)+1,20),1)+1,20),1,SEARCH(" ",MID(MID(MID(HLOOKUP("*",A1543:A1570,MATCH("*"&amp;"INTRA"&amp;"*",A1543:A1570,0),0),SEARCH("INTRA",HLOOKUP("*",A1543:A1570,MATCH("*"&amp;"INTRA"&amp;"*",A1543:A1570,0),0),1),30),SEARCH(" ",MID(HLOOKUP("*",A1543:A1570,MATCH("*"&amp;"INTRA"&amp;"*",A1543:A1570,0),0),SEARCH("INTRA",HLOOKUP("*",A1543:A1570,MATCH("*"&amp;"INTRA"&amp;"*",A1543:A1570,0),0),1),30),1)+1,20),SEARCH(" ",MID(MID(HLOOKUP("*",A1543:A1570,MATCH("*"&amp;"INTRA"&amp;"*",A1543:A1570,0),0),SEARCH("INTRA",HLOOKUP("*",A1543:A1570,MATCH("*"&amp;"INTRA"&amp;"*",A1543:A1570,0),0),1),30),SEARCH(" ",MID(HLOOKUP("*",A1543:A1570,MATCH("*"&amp;"INTRA"&amp;"*",A1543:A1570,0),0),SEARCH("INTRA",HLOOKUP("*",A1543:A1570,MATCH("*"&amp;"INTRA"&amp;"*",A1543:A1570,0),0),1),30),1)+1,20),1)+1,20))),""))),"")</f>
        <v/>
      </c>
    </row>
    <row r="1544" spans="1:5" x14ac:dyDescent="0.25">
      <c r="A1544" t="s">
        <v>250</v>
      </c>
      <c r="D1544" t="str">
        <f t="shared" si="48"/>
        <v/>
      </c>
      <c r="E1544" t="str">
        <f t="shared" si="49"/>
        <v/>
      </c>
    </row>
    <row r="1545" spans="1:5" x14ac:dyDescent="0.25">
      <c r="A1545" t="s">
        <v>370</v>
      </c>
      <c r="D1545" t="str">
        <f t="shared" si="48"/>
        <v/>
      </c>
      <c r="E1545" t="str">
        <f t="shared" si="49"/>
        <v/>
      </c>
    </row>
    <row r="1546" spans="1:5" x14ac:dyDescent="0.25">
      <c r="A1546" t="s">
        <v>371</v>
      </c>
      <c r="D1546" t="str">
        <f t="shared" si="48"/>
        <v/>
      </c>
      <c r="E1546" t="str">
        <f t="shared" si="49"/>
        <v/>
      </c>
    </row>
    <row r="1547" spans="1:5" x14ac:dyDescent="0.25">
      <c r="A1547" t="s">
        <v>442</v>
      </c>
      <c r="D1547" t="str">
        <f t="shared" si="48"/>
        <v/>
      </c>
      <c r="E1547" t="str">
        <f t="shared" si="49"/>
        <v/>
      </c>
    </row>
    <row r="1548" spans="1:5" x14ac:dyDescent="0.25">
      <c r="A1548" t="s">
        <v>372</v>
      </c>
      <c r="D1548" t="str">
        <f t="shared" si="48"/>
        <v/>
      </c>
      <c r="E1548" t="str">
        <f t="shared" si="49"/>
        <v/>
      </c>
    </row>
    <row r="1549" spans="1:5" x14ac:dyDescent="0.25">
      <c r="A1549" t="s">
        <v>443</v>
      </c>
      <c r="D1549" t="str">
        <f t="shared" si="48"/>
        <v/>
      </c>
      <c r="E1549" t="str">
        <f t="shared" si="49"/>
        <v/>
      </c>
    </row>
    <row r="1550" spans="1:5" x14ac:dyDescent="0.25">
      <c r="A1550" t="s">
        <v>444</v>
      </c>
      <c r="D1550" t="str">
        <f t="shared" si="48"/>
        <v/>
      </c>
      <c r="E1550" t="str">
        <f t="shared" si="49"/>
        <v/>
      </c>
    </row>
    <row r="1551" spans="1:5" x14ac:dyDescent="0.25">
      <c r="A1551" t="s">
        <v>445</v>
      </c>
      <c r="D1551" t="str">
        <f t="shared" si="48"/>
        <v/>
      </c>
      <c r="E1551" t="str">
        <f t="shared" si="49"/>
        <v/>
      </c>
    </row>
    <row r="1552" spans="1:5" x14ac:dyDescent="0.25">
      <c r="A1552" t="s">
        <v>446</v>
      </c>
      <c r="D1552" t="str">
        <f t="shared" si="48"/>
        <v/>
      </c>
      <c r="E1552" t="str">
        <f t="shared" si="49"/>
        <v/>
      </c>
    </row>
    <row r="1553" spans="1:5" x14ac:dyDescent="0.25">
      <c r="A1553" t="s">
        <v>447</v>
      </c>
      <c r="D1553" t="str">
        <f t="shared" si="48"/>
        <v/>
      </c>
      <c r="E1553" t="str">
        <f t="shared" si="49"/>
        <v/>
      </c>
    </row>
    <row r="1554" spans="1:5" x14ac:dyDescent="0.25">
      <c r="A1554" t="s">
        <v>448</v>
      </c>
      <c r="D1554" t="str">
        <f t="shared" si="48"/>
        <v/>
      </c>
      <c r="E1554" t="str">
        <f t="shared" si="49"/>
        <v/>
      </c>
    </row>
    <row r="1555" spans="1:5" x14ac:dyDescent="0.25">
      <c r="A1555" t="s">
        <v>1601</v>
      </c>
      <c r="D1555" t="str">
        <f t="shared" si="48"/>
        <v/>
      </c>
      <c r="E1555" t="str">
        <f t="shared" si="49"/>
        <v/>
      </c>
    </row>
    <row r="1556" spans="1:5" x14ac:dyDescent="0.25">
      <c r="A1556" t="s">
        <v>1602</v>
      </c>
      <c r="D1556" t="str">
        <f t="shared" si="48"/>
        <v/>
      </c>
      <c r="E1556" t="str">
        <f t="shared" si="49"/>
        <v/>
      </c>
    </row>
    <row r="1557" spans="1:5" x14ac:dyDescent="0.25">
      <c r="A1557" t="s">
        <v>1603</v>
      </c>
      <c r="D1557" t="str">
        <f t="shared" si="48"/>
        <v/>
      </c>
      <c r="E1557" t="str">
        <f t="shared" si="49"/>
        <v/>
      </c>
    </row>
    <row r="1558" spans="1:5" x14ac:dyDescent="0.25">
      <c r="A1558" t="s">
        <v>1149</v>
      </c>
      <c r="D1558" t="str">
        <f t="shared" si="48"/>
        <v/>
      </c>
      <c r="E1558" t="str">
        <f t="shared" si="49"/>
        <v/>
      </c>
    </row>
    <row r="1559" spans="1:5" x14ac:dyDescent="0.25">
      <c r="A1559" t="s">
        <v>1604</v>
      </c>
      <c r="D1559" t="str">
        <f t="shared" si="48"/>
        <v/>
      </c>
      <c r="E1559" t="str">
        <f t="shared" si="49"/>
        <v/>
      </c>
    </row>
    <row r="1560" spans="1:5" x14ac:dyDescent="0.25">
      <c r="A1560" t="s">
        <v>1605</v>
      </c>
      <c r="D1560" t="str">
        <f t="shared" si="48"/>
        <v>GLEISON GILTON FERREIRA BENTO</v>
      </c>
      <c r="E1560" t="str">
        <f t="shared" si="49"/>
        <v/>
      </c>
    </row>
    <row r="1561" spans="1:5" x14ac:dyDescent="0.25">
      <c r="A1561" t="s">
        <v>1606</v>
      </c>
      <c r="D1561" t="str">
        <f t="shared" si="48"/>
        <v/>
      </c>
      <c r="E1561" t="str">
        <f t="shared" si="49"/>
        <v/>
      </c>
    </row>
    <row r="1562" spans="1:5" x14ac:dyDescent="0.25">
      <c r="A1562" t="s">
        <v>1607</v>
      </c>
      <c r="D1562" t="str">
        <f t="shared" si="48"/>
        <v/>
      </c>
      <c r="E1562" t="str">
        <f t="shared" si="49"/>
        <v/>
      </c>
    </row>
    <row r="1563" spans="1:5" x14ac:dyDescent="0.25">
      <c r="A1563" t="s">
        <v>300</v>
      </c>
      <c r="D1563" t="str">
        <f t="shared" si="48"/>
        <v/>
      </c>
      <c r="E1563" t="str">
        <f t="shared" si="49"/>
        <v/>
      </c>
    </row>
    <row r="1564" spans="1:5" x14ac:dyDescent="0.25">
      <c r="A1564" t="s">
        <v>379</v>
      </c>
      <c r="D1564" t="str">
        <f t="shared" si="48"/>
        <v/>
      </c>
      <c r="E1564" t="str">
        <f t="shared" si="49"/>
        <v/>
      </c>
    </row>
    <row r="1565" spans="1:5" x14ac:dyDescent="0.25">
      <c r="A1565" t="s">
        <v>449</v>
      </c>
      <c r="D1565" t="str">
        <f t="shared" si="48"/>
        <v/>
      </c>
      <c r="E1565" t="str">
        <f t="shared" si="49"/>
        <v/>
      </c>
    </row>
    <row r="1566" spans="1:5" x14ac:dyDescent="0.25">
      <c r="A1566" t="s">
        <v>1608</v>
      </c>
      <c r="D1566" t="str">
        <f t="shared" si="48"/>
        <v/>
      </c>
      <c r="E1566" t="str">
        <f t="shared" si="49"/>
        <v/>
      </c>
    </row>
    <row r="1567" spans="1:5" x14ac:dyDescent="0.25">
      <c r="A1567" t="s">
        <v>1609</v>
      </c>
      <c r="D1567" t="str">
        <f t="shared" si="48"/>
        <v/>
      </c>
      <c r="E1567" t="str">
        <f t="shared" si="49"/>
        <v/>
      </c>
    </row>
    <row r="1568" spans="1:5" x14ac:dyDescent="0.25">
      <c r="A1568" t="s">
        <v>1610</v>
      </c>
      <c r="D1568" t="str">
        <f t="shared" si="48"/>
        <v/>
      </c>
      <c r="E1568" t="str">
        <f t="shared" si="49"/>
        <v/>
      </c>
    </row>
    <row r="1569" spans="1:5" x14ac:dyDescent="0.25">
      <c r="A1569" t="s">
        <v>1611</v>
      </c>
      <c r="D1569" t="str">
        <f t="shared" si="48"/>
        <v/>
      </c>
      <c r="E1569" t="str">
        <f t="shared" si="49"/>
        <v/>
      </c>
    </row>
    <row r="1570" spans="1:5" x14ac:dyDescent="0.25">
      <c r="A1570" t="s">
        <v>450</v>
      </c>
      <c r="D1570" t="str">
        <f t="shared" si="48"/>
        <v/>
      </c>
      <c r="E1570" t="str">
        <f t="shared" si="49"/>
        <v/>
      </c>
    </row>
    <row r="1571" spans="1:5" x14ac:dyDescent="0.25">
      <c r="A1571" t="s">
        <v>1612</v>
      </c>
      <c r="D1571" t="str">
        <f t="shared" si="48"/>
        <v/>
      </c>
      <c r="E1571" t="str">
        <f t="shared" si="49"/>
        <v/>
      </c>
    </row>
    <row r="1572" spans="1:5" x14ac:dyDescent="0.25">
      <c r="A1572" t="s">
        <v>390</v>
      </c>
      <c r="D1572" t="str">
        <f t="shared" si="48"/>
        <v/>
      </c>
      <c r="E1572" t="str">
        <f t="shared" si="49"/>
        <v/>
      </c>
    </row>
    <row r="1573" spans="1:5" x14ac:dyDescent="0.25">
      <c r="A1573" t="s">
        <v>451</v>
      </c>
      <c r="D1573" t="str">
        <f t="shared" si="48"/>
        <v/>
      </c>
      <c r="E1573" t="str">
        <f t="shared" si="49"/>
        <v/>
      </c>
    </row>
    <row r="1574" spans="1:5" x14ac:dyDescent="0.25">
      <c r="A1574" t="s">
        <v>452</v>
      </c>
      <c r="D1574" t="str">
        <f t="shared" si="48"/>
        <v/>
      </c>
      <c r="E1574" t="str">
        <f t="shared" si="49"/>
        <v/>
      </c>
    </row>
    <row r="1575" spans="1:5" x14ac:dyDescent="0.25">
      <c r="A1575" t="s">
        <v>458</v>
      </c>
      <c r="D1575" t="str">
        <f t="shared" si="48"/>
        <v/>
      </c>
      <c r="E1575" t="str">
        <f t="shared" si="49"/>
        <v/>
      </c>
    </row>
    <row r="1576" spans="1:5" x14ac:dyDescent="0.25">
      <c r="A1576" t="s">
        <v>1613</v>
      </c>
      <c r="D1576" t="str">
        <f t="shared" si="48"/>
        <v/>
      </c>
      <c r="E1576" t="str">
        <f t="shared" si="49"/>
        <v/>
      </c>
    </row>
    <row r="1577" spans="1:5" x14ac:dyDescent="0.25">
      <c r="A1577" t="s">
        <v>1614</v>
      </c>
      <c r="D1577" t="str">
        <f t="shared" si="48"/>
        <v/>
      </c>
      <c r="E1577" t="str">
        <f t="shared" si="49"/>
        <v/>
      </c>
    </row>
    <row r="1578" spans="1:5" x14ac:dyDescent="0.25">
      <c r="A1578" t="s">
        <v>453</v>
      </c>
      <c r="D1578" t="str">
        <f t="shared" si="48"/>
        <v/>
      </c>
      <c r="E1578" t="str">
        <f t="shared" si="49"/>
        <v/>
      </c>
    </row>
    <row r="1579" spans="1:5" x14ac:dyDescent="0.25">
      <c r="A1579" t="s">
        <v>1615</v>
      </c>
      <c r="D1579" t="str">
        <f t="shared" si="48"/>
        <v/>
      </c>
      <c r="E1579" t="str">
        <f t="shared" si="49"/>
        <v/>
      </c>
    </row>
    <row r="1580" spans="1:5" x14ac:dyDescent="0.25">
      <c r="A1580" t="s">
        <v>946</v>
      </c>
      <c r="D1580" t="str">
        <f t="shared" si="48"/>
        <v/>
      </c>
      <c r="E1580" t="str">
        <f t="shared" si="49"/>
        <v/>
      </c>
    </row>
    <row r="1581" spans="1:5" x14ac:dyDescent="0.25">
      <c r="A1581" t="s">
        <v>1289</v>
      </c>
      <c r="D1581" t="str">
        <f t="shared" si="48"/>
        <v/>
      </c>
      <c r="E1581" t="str">
        <f t="shared" si="49"/>
        <v/>
      </c>
    </row>
    <row r="1582" spans="1:5" x14ac:dyDescent="0.25">
      <c r="A1582" t="s">
        <v>1616</v>
      </c>
      <c r="D1582" t="str">
        <f t="shared" si="48"/>
        <v/>
      </c>
      <c r="E1582" t="str">
        <f t="shared" si="49"/>
        <v/>
      </c>
    </row>
    <row r="1583" spans="1:5" x14ac:dyDescent="0.25">
      <c r="A1583" t="s">
        <v>1617</v>
      </c>
      <c r="D1583" t="str">
        <f t="shared" si="48"/>
        <v/>
      </c>
      <c r="E1583" t="str">
        <f t="shared" si="49"/>
        <v/>
      </c>
    </row>
    <row r="1584" spans="1:5" x14ac:dyDescent="0.25">
      <c r="A1584" t="s">
        <v>210</v>
      </c>
      <c r="D1584" t="str">
        <f t="shared" si="48"/>
        <v/>
      </c>
      <c r="E1584" t="str">
        <f t="shared" si="49"/>
        <v/>
      </c>
    </row>
    <row r="1585" spans="1:5" x14ac:dyDescent="0.25">
      <c r="A1585" t="s">
        <v>1618</v>
      </c>
      <c r="D1585" t="str">
        <f t="shared" si="48"/>
        <v/>
      </c>
      <c r="E1585" t="str">
        <f t="shared" si="49"/>
        <v/>
      </c>
    </row>
    <row r="1586" spans="1:5" x14ac:dyDescent="0.25">
      <c r="A1586" t="s">
        <v>1619</v>
      </c>
      <c r="D1586" t="str">
        <f t="shared" si="48"/>
        <v/>
      </c>
      <c r="E1586" t="str">
        <f t="shared" si="49"/>
        <v/>
      </c>
    </row>
    <row r="1587" spans="1:5" x14ac:dyDescent="0.25">
      <c r="A1587" t="s">
        <v>1620</v>
      </c>
      <c r="D1587" t="str">
        <f t="shared" si="48"/>
        <v/>
      </c>
      <c r="E1587" t="str">
        <f t="shared" si="49"/>
        <v/>
      </c>
    </row>
    <row r="1588" spans="1:5" x14ac:dyDescent="0.25">
      <c r="A1588" t="s">
        <v>1621</v>
      </c>
      <c r="D1588" t="str">
        <f t="shared" si="48"/>
        <v/>
      </c>
      <c r="E1588" t="str">
        <f t="shared" si="49"/>
        <v/>
      </c>
    </row>
    <row r="1589" spans="1:5" x14ac:dyDescent="0.25">
      <c r="A1589" t="s">
        <v>1069</v>
      </c>
      <c r="D1589" t="str">
        <f t="shared" si="48"/>
        <v/>
      </c>
      <c r="E1589" t="str">
        <f t="shared" si="49"/>
        <v/>
      </c>
    </row>
    <row r="1590" spans="1:5" x14ac:dyDescent="0.25">
      <c r="A1590" t="s">
        <v>454</v>
      </c>
      <c r="D1590" t="str">
        <f t="shared" si="48"/>
        <v/>
      </c>
      <c r="E1590" t="str">
        <f t="shared" si="49"/>
        <v/>
      </c>
    </row>
    <row r="1591" spans="1:5" x14ac:dyDescent="0.25">
      <c r="A1591" t="s">
        <v>1106</v>
      </c>
      <c r="D1591" t="str">
        <f t="shared" si="48"/>
        <v/>
      </c>
      <c r="E1591" t="str">
        <f t="shared" si="49"/>
        <v/>
      </c>
    </row>
    <row r="1592" spans="1:5" x14ac:dyDescent="0.25">
      <c r="A1592" t="s">
        <v>455</v>
      </c>
      <c r="D1592" t="str">
        <f t="shared" si="48"/>
        <v/>
      </c>
      <c r="E1592" t="str">
        <f t="shared" si="49"/>
        <v/>
      </c>
    </row>
    <row r="1593" spans="1:5" x14ac:dyDescent="0.25">
      <c r="A1593" t="s">
        <v>1622</v>
      </c>
      <c r="D1593" t="str">
        <f t="shared" si="48"/>
        <v/>
      </c>
      <c r="E1593" t="str">
        <f t="shared" si="49"/>
        <v/>
      </c>
    </row>
    <row r="1594" spans="1:5" x14ac:dyDescent="0.25">
      <c r="A1594" t="s">
        <v>456</v>
      </c>
      <c r="D1594" t="str">
        <f t="shared" si="48"/>
        <v/>
      </c>
      <c r="E1594" t="str">
        <f t="shared" si="49"/>
        <v/>
      </c>
    </row>
    <row r="1595" spans="1:5" x14ac:dyDescent="0.25">
      <c r="A1595" t="s">
        <v>1623</v>
      </c>
      <c r="D1595" t="str">
        <f t="shared" si="48"/>
        <v>HERACLITO DE JESUS NASCIMENTO</v>
      </c>
      <c r="E1595" t="str">
        <f t="shared" si="49"/>
        <v/>
      </c>
    </row>
    <row r="1596" spans="1:5" x14ac:dyDescent="0.25">
      <c r="A1596" t="s">
        <v>1624</v>
      </c>
      <c r="D1596" t="str">
        <f t="shared" si="48"/>
        <v/>
      </c>
      <c r="E1596" t="str">
        <f t="shared" si="49"/>
        <v/>
      </c>
    </row>
    <row r="1597" spans="1:5" x14ac:dyDescent="0.25">
      <c r="A1597" t="s">
        <v>300</v>
      </c>
      <c r="D1597" t="str">
        <f t="shared" si="48"/>
        <v/>
      </c>
      <c r="E1597" t="str">
        <f t="shared" si="49"/>
        <v/>
      </c>
    </row>
    <row r="1598" spans="1:5" x14ac:dyDescent="0.25">
      <c r="A1598" t="s">
        <v>379</v>
      </c>
      <c r="D1598" t="str">
        <f t="shared" si="48"/>
        <v/>
      </c>
      <c r="E1598" t="str">
        <f t="shared" si="49"/>
        <v/>
      </c>
    </row>
    <row r="1599" spans="1:5" x14ac:dyDescent="0.25">
      <c r="A1599" t="s">
        <v>1625</v>
      </c>
      <c r="D1599" t="str">
        <f t="shared" si="48"/>
        <v/>
      </c>
      <c r="E1599" t="str">
        <f t="shared" si="49"/>
        <v/>
      </c>
    </row>
    <row r="1600" spans="1:5" x14ac:dyDescent="0.25">
      <c r="A1600" t="s">
        <v>1626</v>
      </c>
      <c r="D1600" t="str">
        <f t="shared" si="48"/>
        <v/>
      </c>
      <c r="E1600" t="str">
        <f t="shared" si="49"/>
        <v/>
      </c>
    </row>
    <row r="1601" spans="1:5" x14ac:dyDescent="0.25">
      <c r="A1601" t="s">
        <v>1627</v>
      </c>
      <c r="D1601" t="str">
        <f t="shared" si="48"/>
        <v/>
      </c>
      <c r="E1601" t="str">
        <f t="shared" si="49"/>
        <v/>
      </c>
    </row>
    <row r="1602" spans="1:5" x14ac:dyDescent="0.25">
      <c r="A1602" t="s">
        <v>1628</v>
      </c>
      <c r="D1602" t="str">
        <f t="shared" si="48"/>
        <v/>
      </c>
      <c r="E1602" t="str">
        <f t="shared" si="49"/>
        <v/>
      </c>
    </row>
    <row r="1603" spans="1:5" x14ac:dyDescent="0.25">
      <c r="A1603" t="s">
        <v>303</v>
      </c>
      <c r="D1603" t="str">
        <f t="shared" si="48"/>
        <v/>
      </c>
      <c r="E1603" t="str">
        <f t="shared" si="49"/>
        <v/>
      </c>
    </row>
    <row r="1604" spans="1:5" x14ac:dyDescent="0.25">
      <c r="A1604" t="s">
        <v>457</v>
      </c>
      <c r="D1604" t="str">
        <f t="shared" si="48"/>
        <v/>
      </c>
      <c r="E1604" t="str">
        <f t="shared" si="49"/>
        <v/>
      </c>
    </row>
    <row r="1605" spans="1:5" x14ac:dyDescent="0.25">
      <c r="A1605" t="s">
        <v>458</v>
      </c>
      <c r="D1605" t="str">
        <f t="shared" si="48"/>
        <v/>
      </c>
      <c r="E1605" t="str">
        <f t="shared" si="49"/>
        <v/>
      </c>
    </row>
    <row r="1606" spans="1:5" x14ac:dyDescent="0.25">
      <c r="A1606" t="s">
        <v>1613</v>
      </c>
      <c r="D1606" t="str">
        <f t="shared" si="48"/>
        <v/>
      </c>
      <c r="E1606" t="str">
        <f t="shared" si="49"/>
        <v/>
      </c>
    </row>
    <row r="1607" spans="1:5" x14ac:dyDescent="0.25">
      <c r="A1607" t="s">
        <v>1614</v>
      </c>
      <c r="D1607" t="str">
        <f t="shared" ref="D1607:D1670" si="50">IFERROR(IF(COUNTIF(A1607,"*"&amp;"NOME:"&amp;"*")&gt;0,TRIM(_xlfn.TEXTBEFORE(_xlfn.TEXTAFTER(A1607,"NOME: ")," FUNCAO")),""),"")</f>
        <v/>
      </c>
      <c r="E1607" t="str">
        <f t="shared" ref="E1607:E1670" si="51">IFERROR(VALUE(TRIM(IF(D1607&lt;&gt;"",MID(MID(MID(MID(HLOOKUP("*",A1607:A1634,MATCH("*"&amp;"INTRA"&amp;"*",A1607:A1634,0),0),SEARCH("INTRA",HLOOKUP("*",A1607:A1634,MATCH("*"&amp;"INTRA"&amp;"*",A1607:A1634,0),0),1),30),SEARCH(" ",MID(HLOOKUP("*",A1607:A1634,MATCH("*"&amp;"INTRA"&amp;"*",A1607:A1634,0),0),SEARCH("INTRA",HLOOKUP("*",A1607:A1634,MATCH("*"&amp;"INTRA"&amp;"*",A1607:A1634,0),0),1),30),1)+1,20),SEARCH(" ",MID(MID(HLOOKUP("*",A1607:A1634,MATCH("*"&amp;"INTRA"&amp;"*",A1607:A1634,0),0),SEARCH("INTRA",HLOOKUP("*",A1607:A1634,MATCH("*"&amp;"INTRA"&amp;"*",A1607:A1634,0),0),1),30),SEARCH(" ",MID(HLOOKUP("*",A1607:A1634,MATCH("*"&amp;"INTRA"&amp;"*",A1607:A1634,0),0),SEARCH("INTRA",HLOOKUP("*",A1607:A1634,MATCH("*"&amp;"INTRA"&amp;"*",A1607:A1634,0),0),1),30),1)+1,20),1)+1,20),1,SEARCH(" ",MID(MID(MID(HLOOKUP("*",A1607:A1634,MATCH("*"&amp;"INTRA"&amp;"*",A1607:A1634,0),0),SEARCH("INTRA",HLOOKUP("*",A1607:A1634,MATCH("*"&amp;"INTRA"&amp;"*",A1607:A1634,0),0),1),30),SEARCH(" ",MID(HLOOKUP("*",A1607:A1634,MATCH("*"&amp;"INTRA"&amp;"*",A1607:A1634,0),0),SEARCH("INTRA",HLOOKUP("*",A1607:A1634,MATCH("*"&amp;"INTRA"&amp;"*",A1607:A1634,0),0),1),30),1)+1,20),SEARCH(" ",MID(MID(HLOOKUP("*",A1607:A1634,MATCH("*"&amp;"INTRA"&amp;"*",A1607:A1634,0),0),SEARCH("INTRA",HLOOKUP("*",A1607:A1634,MATCH("*"&amp;"INTRA"&amp;"*",A1607:A1634,0),0),1),30),SEARCH(" ",MID(HLOOKUP("*",A1607:A1634,MATCH("*"&amp;"INTRA"&amp;"*",A1607:A1634,0),0),SEARCH("INTRA",HLOOKUP("*",A1607:A1634,MATCH("*"&amp;"INTRA"&amp;"*",A1607:A1634,0),0),1),30),1)+1,20),1)+1,20))),""))),"")</f>
        <v/>
      </c>
    </row>
    <row r="1608" spans="1:5" x14ac:dyDescent="0.25">
      <c r="A1608" t="s">
        <v>1629</v>
      </c>
      <c r="D1608" t="str">
        <f t="shared" si="50"/>
        <v/>
      </c>
      <c r="E1608" t="str">
        <f t="shared" si="51"/>
        <v/>
      </c>
    </row>
    <row r="1609" spans="1:5" x14ac:dyDescent="0.25">
      <c r="A1609" t="s">
        <v>1630</v>
      </c>
      <c r="D1609" t="str">
        <f t="shared" si="50"/>
        <v/>
      </c>
      <c r="E1609" t="str">
        <f t="shared" si="51"/>
        <v/>
      </c>
    </row>
    <row r="1610" spans="1:5" x14ac:dyDescent="0.25">
      <c r="A1610" t="s">
        <v>1631</v>
      </c>
      <c r="D1610" t="str">
        <f t="shared" si="50"/>
        <v/>
      </c>
      <c r="E1610" t="str">
        <f t="shared" si="51"/>
        <v/>
      </c>
    </row>
    <row r="1611" spans="1:5" x14ac:dyDescent="0.25">
      <c r="A1611" t="s">
        <v>1289</v>
      </c>
      <c r="D1611" t="str">
        <f t="shared" si="50"/>
        <v/>
      </c>
      <c r="E1611" t="str">
        <f t="shared" si="51"/>
        <v/>
      </c>
    </row>
    <row r="1612" spans="1:5" x14ac:dyDescent="0.25">
      <c r="A1612" t="s">
        <v>1145</v>
      </c>
      <c r="D1612" t="str">
        <f t="shared" si="50"/>
        <v/>
      </c>
      <c r="E1612" t="str">
        <f t="shared" si="51"/>
        <v/>
      </c>
    </row>
    <row r="1613" spans="1:5" x14ac:dyDescent="0.25">
      <c r="A1613" t="s">
        <v>304</v>
      </c>
      <c r="D1613" t="str">
        <f t="shared" si="50"/>
        <v/>
      </c>
      <c r="E1613" t="str">
        <f t="shared" si="51"/>
        <v/>
      </c>
    </row>
    <row r="1614" spans="1:5" x14ac:dyDescent="0.25">
      <c r="A1614" t="s">
        <v>247</v>
      </c>
      <c r="D1614" t="str">
        <f t="shared" si="50"/>
        <v/>
      </c>
      <c r="E1614" t="str">
        <f t="shared" si="51"/>
        <v/>
      </c>
    </row>
    <row r="1615" spans="1:5" x14ac:dyDescent="0.25">
      <c r="A1615" t="s">
        <v>248</v>
      </c>
      <c r="D1615" t="str">
        <f t="shared" si="50"/>
        <v/>
      </c>
      <c r="E1615" t="str">
        <f t="shared" si="51"/>
        <v/>
      </c>
    </row>
    <row r="1616" spans="1:5" x14ac:dyDescent="0.25">
      <c r="A1616" t="s">
        <v>248</v>
      </c>
      <c r="D1616" t="str">
        <f t="shared" si="50"/>
        <v/>
      </c>
      <c r="E1616" t="str">
        <f t="shared" si="51"/>
        <v/>
      </c>
    </row>
    <row r="1617" spans="1:5" x14ac:dyDescent="0.25">
      <c r="A1617" t="s">
        <v>248</v>
      </c>
      <c r="D1617" t="str">
        <f t="shared" si="50"/>
        <v/>
      </c>
      <c r="E1617" t="str">
        <f t="shared" si="51"/>
        <v/>
      </c>
    </row>
    <row r="1618" spans="1:5" x14ac:dyDescent="0.25">
      <c r="A1618" t="s">
        <v>286</v>
      </c>
      <c r="D1618" t="str">
        <f t="shared" si="50"/>
        <v/>
      </c>
      <c r="E1618" t="str">
        <f t="shared" si="51"/>
        <v/>
      </c>
    </row>
    <row r="1619" spans="1:5" x14ac:dyDescent="0.25">
      <c r="A1619">
        <v>411</v>
      </c>
      <c r="D1619" t="str">
        <f t="shared" si="50"/>
        <v/>
      </c>
      <c r="E1619" t="str">
        <f t="shared" si="51"/>
        <v/>
      </c>
    </row>
    <row r="1620" spans="1:5" x14ac:dyDescent="0.25">
      <c r="A1620">
        <v>415</v>
      </c>
      <c r="D1620" t="str">
        <f t="shared" si="50"/>
        <v/>
      </c>
      <c r="E1620" t="str">
        <f t="shared" si="51"/>
        <v/>
      </c>
    </row>
    <row r="1621" spans="1:5" x14ac:dyDescent="0.25">
      <c r="A1621">
        <v>447</v>
      </c>
      <c r="D1621" t="str">
        <f t="shared" si="50"/>
        <v/>
      </c>
      <c r="E1621" t="str">
        <f t="shared" si="51"/>
        <v/>
      </c>
    </row>
    <row r="1622" spans="1:5" x14ac:dyDescent="0.25">
      <c r="A1622" t="s">
        <v>269</v>
      </c>
      <c r="D1622" t="str">
        <f t="shared" si="50"/>
        <v/>
      </c>
      <c r="E1622" t="str">
        <f t="shared" si="51"/>
        <v/>
      </c>
    </row>
    <row r="1623" spans="1:5" x14ac:dyDescent="0.25">
      <c r="A1623" t="s">
        <v>1632</v>
      </c>
      <c r="D1623" t="str">
        <f t="shared" si="50"/>
        <v/>
      </c>
      <c r="E1623" t="str">
        <f t="shared" si="51"/>
        <v/>
      </c>
    </row>
    <row r="1624" spans="1:5" x14ac:dyDescent="0.25">
      <c r="A1624" t="s">
        <v>1633</v>
      </c>
      <c r="D1624" t="str">
        <f t="shared" si="50"/>
        <v/>
      </c>
      <c r="E1624" t="str">
        <f t="shared" si="51"/>
        <v/>
      </c>
    </row>
    <row r="1625" spans="1:5" x14ac:dyDescent="0.25">
      <c r="A1625" t="s">
        <v>459</v>
      </c>
      <c r="D1625" t="str">
        <f t="shared" si="50"/>
        <v/>
      </c>
      <c r="E1625" t="str">
        <f t="shared" si="51"/>
        <v/>
      </c>
    </row>
    <row r="1626" spans="1:5" x14ac:dyDescent="0.25">
      <c r="A1626" t="s">
        <v>350</v>
      </c>
      <c r="D1626" t="str">
        <f t="shared" si="50"/>
        <v/>
      </c>
      <c r="E1626" t="str">
        <f t="shared" si="51"/>
        <v/>
      </c>
    </row>
    <row r="1627" spans="1:5" x14ac:dyDescent="0.25">
      <c r="A1627" t="s">
        <v>1129</v>
      </c>
      <c r="D1627" t="str">
        <f t="shared" si="50"/>
        <v/>
      </c>
      <c r="E1627" t="str">
        <f t="shared" si="51"/>
        <v/>
      </c>
    </row>
    <row r="1628" spans="1:5" x14ac:dyDescent="0.25">
      <c r="A1628">
        <v>1</v>
      </c>
      <c r="D1628" t="str">
        <f t="shared" si="50"/>
        <v/>
      </c>
      <c r="E1628" t="str">
        <f t="shared" si="51"/>
        <v/>
      </c>
    </row>
    <row r="1629" spans="1:5" x14ac:dyDescent="0.25">
      <c r="A1629">
        <v>7.51</v>
      </c>
      <c r="D1629" t="str">
        <f t="shared" si="50"/>
        <v/>
      </c>
      <c r="E1629" t="str">
        <f t="shared" si="51"/>
        <v/>
      </c>
    </row>
    <row r="1630" spans="1:5" x14ac:dyDescent="0.25">
      <c r="A1630">
        <v>14.11</v>
      </c>
      <c r="D1630" t="str">
        <f t="shared" si="50"/>
        <v/>
      </c>
      <c r="E1630" t="str">
        <f t="shared" si="51"/>
        <v/>
      </c>
    </row>
    <row r="1631" spans="1:5" x14ac:dyDescent="0.25">
      <c r="A1631" t="s">
        <v>285</v>
      </c>
      <c r="D1631" t="str">
        <f t="shared" si="50"/>
        <v/>
      </c>
      <c r="E1631" t="str">
        <f t="shared" si="51"/>
        <v/>
      </c>
    </row>
    <row r="1632" spans="1:5" x14ac:dyDescent="0.25">
      <c r="A1632">
        <v>209.45</v>
      </c>
      <c r="D1632" t="str">
        <f t="shared" si="50"/>
        <v/>
      </c>
      <c r="E1632" t="str">
        <f t="shared" si="51"/>
        <v/>
      </c>
    </row>
    <row r="1633" spans="1:5" x14ac:dyDescent="0.25">
      <c r="A1633">
        <v>24.02</v>
      </c>
      <c r="D1633" t="str">
        <f t="shared" si="50"/>
        <v/>
      </c>
      <c r="E1633" t="str">
        <f t="shared" si="51"/>
        <v/>
      </c>
    </row>
    <row r="1634" spans="1:5" x14ac:dyDescent="0.25">
      <c r="A1634">
        <v>29.3</v>
      </c>
      <c r="D1634" t="str">
        <f t="shared" si="50"/>
        <v/>
      </c>
      <c r="E1634" t="str">
        <f t="shared" si="51"/>
        <v/>
      </c>
    </row>
    <row r="1635" spans="1:5" x14ac:dyDescent="0.25">
      <c r="A1635" t="s">
        <v>1634</v>
      </c>
      <c r="D1635" t="str">
        <f t="shared" si="50"/>
        <v/>
      </c>
      <c r="E1635" t="str">
        <f t="shared" si="51"/>
        <v/>
      </c>
    </row>
    <row r="1636" spans="1:5" x14ac:dyDescent="0.25">
      <c r="A1636" t="s">
        <v>1419</v>
      </c>
      <c r="D1636" t="str">
        <f t="shared" si="50"/>
        <v/>
      </c>
      <c r="E1636" t="str">
        <f t="shared" si="51"/>
        <v/>
      </c>
    </row>
    <row r="1637" spans="1:5" x14ac:dyDescent="0.25">
      <c r="A1637" t="s">
        <v>1635</v>
      </c>
      <c r="D1637" t="str">
        <f t="shared" si="50"/>
        <v/>
      </c>
      <c r="E1637" t="str">
        <f t="shared" si="51"/>
        <v/>
      </c>
    </row>
    <row r="1638" spans="1:5" x14ac:dyDescent="0.25">
      <c r="A1638" t="s">
        <v>1149</v>
      </c>
      <c r="D1638" t="str">
        <f t="shared" si="50"/>
        <v/>
      </c>
      <c r="E1638" t="str">
        <f t="shared" si="51"/>
        <v/>
      </c>
    </row>
    <row r="1639" spans="1:5" x14ac:dyDescent="0.25">
      <c r="A1639" t="s">
        <v>460</v>
      </c>
      <c r="D1639" t="str">
        <f t="shared" si="50"/>
        <v/>
      </c>
      <c r="E1639" t="str">
        <f t="shared" si="51"/>
        <v/>
      </c>
    </row>
    <row r="1640" spans="1:5" x14ac:dyDescent="0.25">
      <c r="A1640" t="s">
        <v>205</v>
      </c>
      <c r="D1640" t="str">
        <f t="shared" si="50"/>
        <v/>
      </c>
      <c r="E1640" t="str">
        <f t="shared" si="51"/>
        <v/>
      </c>
    </row>
    <row r="1641" spans="1:5" x14ac:dyDescent="0.25">
      <c r="A1641" t="s">
        <v>1636</v>
      </c>
      <c r="D1641" t="str">
        <f t="shared" si="50"/>
        <v/>
      </c>
      <c r="E1641" t="str">
        <f t="shared" si="51"/>
        <v/>
      </c>
    </row>
    <row r="1642" spans="1:5" x14ac:dyDescent="0.25">
      <c r="A1642" t="s">
        <v>1637</v>
      </c>
      <c r="D1642" t="str">
        <f t="shared" si="50"/>
        <v>HERNANE FERREIRA MACHADO SANTO</v>
      </c>
      <c r="E1642">
        <f t="shared" si="51"/>
        <v>165.9</v>
      </c>
    </row>
    <row r="1643" spans="1:5" x14ac:dyDescent="0.25">
      <c r="A1643" t="s">
        <v>1638</v>
      </c>
      <c r="D1643" t="str">
        <f t="shared" si="50"/>
        <v/>
      </c>
      <c r="E1643" t="str">
        <f t="shared" si="51"/>
        <v/>
      </c>
    </row>
    <row r="1644" spans="1:5" x14ac:dyDescent="0.25">
      <c r="A1644" t="s">
        <v>1069</v>
      </c>
      <c r="D1644" t="str">
        <f t="shared" si="50"/>
        <v/>
      </c>
      <c r="E1644" t="str">
        <f t="shared" si="51"/>
        <v/>
      </c>
    </row>
    <row r="1645" spans="1:5" x14ac:dyDescent="0.25">
      <c r="A1645" t="s">
        <v>202</v>
      </c>
      <c r="D1645" t="str">
        <f t="shared" si="50"/>
        <v/>
      </c>
      <c r="E1645" t="str">
        <f t="shared" si="51"/>
        <v/>
      </c>
    </row>
    <row r="1646" spans="1:5" x14ac:dyDescent="0.25">
      <c r="A1646" t="s">
        <v>862</v>
      </c>
      <c r="D1646" t="str">
        <f t="shared" si="50"/>
        <v/>
      </c>
      <c r="E1646" t="str">
        <f t="shared" si="51"/>
        <v/>
      </c>
    </row>
    <row r="1647" spans="1:5" x14ac:dyDescent="0.25">
      <c r="A1647" t="s">
        <v>905</v>
      </c>
      <c r="D1647" t="str">
        <f t="shared" si="50"/>
        <v/>
      </c>
      <c r="E1647" t="str">
        <f t="shared" si="51"/>
        <v/>
      </c>
    </row>
    <row r="1648" spans="1:5" x14ac:dyDescent="0.25">
      <c r="A1648" t="s">
        <v>1639</v>
      </c>
      <c r="D1648" t="str">
        <f t="shared" si="50"/>
        <v/>
      </c>
      <c r="E1648" t="str">
        <f t="shared" si="51"/>
        <v/>
      </c>
    </row>
    <row r="1649" spans="1:5" x14ac:dyDescent="0.25">
      <c r="A1649" t="s">
        <v>1640</v>
      </c>
      <c r="D1649" t="str">
        <f t="shared" si="50"/>
        <v/>
      </c>
      <c r="E1649" t="str">
        <f t="shared" si="51"/>
        <v/>
      </c>
    </row>
    <row r="1650" spans="1:5" x14ac:dyDescent="0.25">
      <c r="A1650" t="s">
        <v>1641</v>
      </c>
      <c r="D1650" t="str">
        <f t="shared" si="50"/>
        <v/>
      </c>
      <c r="E1650" t="str">
        <f t="shared" si="51"/>
        <v/>
      </c>
    </row>
    <row r="1651" spans="1:5" x14ac:dyDescent="0.25">
      <c r="A1651" t="s">
        <v>1642</v>
      </c>
      <c r="D1651" t="str">
        <f t="shared" si="50"/>
        <v/>
      </c>
      <c r="E1651" t="str">
        <f t="shared" si="51"/>
        <v/>
      </c>
    </row>
    <row r="1652" spans="1:5" x14ac:dyDescent="0.25">
      <c r="A1652" t="s">
        <v>316</v>
      </c>
      <c r="D1652" t="str">
        <f t="shared" si="50"/>
        <v/>
      </c>
      <c r="E1652" t="str">
        <f t="shared" si="51"/>
        <v/>
      </c>
    </row>
    <row r="1653" spans="1:5" x14ac:dyDescent="0.25">
      <c r="A1653" t="s">
        <v>234</v>
      </c>
      <c r="D1653" t="str">
        <f t="shared" si="50"/>
        <v/>
      </c>
      <c r="E1653" t="str">
        <f t="shared" si="51"/>
        <v/>
      </c>
    </row>
    <row r="1654" spans="1:5" x14ac:dyDescent="0.25">
      <c r="A1654" t="s">
        <v>307</v>
      </c>
      <c r="D1654" t="str">
        <f t="shared" si="50"/>
        <v/>
      </c>
      <c r="E1654" t="str">
        <f t="shared" si="51"/>
        <v/>
      </c>
    </row>
    <row r="1655" spans="1:5" x14ac:dyDescent="0.25">
      <c r="A1655" t="s">
        <v>489</v>
      </c>
      <c r="D1655" t="str">
        <f t="shared" si="50"/>
        <v/>
      </c>
      <c r="E1655" t="str">
        <f t="shared" si="51"/>
        <v/>
      </c>
    </row>
    <row r="1656" spans="1:5" x14ac:dyDescent="0.25">
      <c r="A1656" t="s">
        <v>309</v>
      </c>
      <c r="D1656" t="str">
        <f t="shared" si="50"/>
        <v/>
      </c>
      <c r="E1656" t="str">
        <f t="shared" si="51"/>
        <v/>
      </c>
    </row>
    <row r="1657" spans="1:5" x14ac:dyDescent="0.25">
      <c r="A1657" t="s">
        <v>219</v>
      </c>
      <c r="D1657" t="str">
        <f t="shared" si="50"/>
        <v/>
      </c>
      <c r="E1657" t="str">
        <f t="shared" si="51"/>
        <v/>
      </c>
    </row>
    <row r="1658" spans="1:5" x14ac:dyDescent="0.25">
      <c r="A1658" t="s">
        <v>1643</v>
      </c>
      <c r="D1658" t="str">
        <f t="shared" si="50"/>
        <v/>
      </c>
      <c r="E1658" t="str">
        <f t="shared" si="51"/>
        <v/>
      </c>
    </row>
    <row r="1659" spans="1:5" x14ac:dyDescent="0.25">
      <c r="A1659" t="s">
        <v>998</v>
      </c>
      <c r="D1659" t="str">
        <f t="shared" si="50"/>
        <v/>
      </c>
      <c r="E1659" t="str">
        <f t="shared" si="51"/>
        <v/>
      </c>
    </row>
    <row r="1660" spans="1:5" x14ac:dyDescent="0.25">
      <c r="A1660" t="s">
        <v>1644</v>
      </c>
      <c r="D1660" t="str">
        <f t="shared" si="50"/>
        <v/>
      </c>
      <c r="E1660" t="str">
        <f t="shared" si="51"/>
        <v/>
      </c>
    </row>
    <row r="1661" spans="1:5" x14ac:dyDescent="0.25">
      <c r="A1661" t="s">
        <v>981</v>
      </c>
      <c r="D1661" t="str">
        <f t="shared" si="50"/>
        <v/>
      </c>
      <c r="E1661" t="str">
        <f t="shared" si="51"/>
        <v/>
      </c>
    </row>
    <row r="1662" spans="1:5" x14ac:dyDescent="0.25">
      <c r="A1662" t="s">
        <v>927</v>
      </c>
      <c r="D1662" t="str">
        <f t="shared" si="50"/>
        <v/>
      </c>
      <c r="E1662" t="str">
        <f t="shared" si="51"/>
        <v/>
      </c>
    </row>
    <row r="1663" spans="1:5" x14ac:dyDescent="0.25">
      <c r="A1663" t="s">
        <v>1645</v>
      </c>
      <c r="D1663" t="str">
        <f t="shared" si="50"/>
        <v/>
      </c>
      <c r="E1663" t="str">
        <f t="shared" si="51"/>
        <v/>
      </c>
    </row>
    <row r="1664" spans="1:5" x14ac:dyDescent="0.25">
      <c r="A1664" t="s">
        <v>1646</v>
      </c>
      <c r="D1664" t="str">
        <f t="shared" si="50"/>
        <v/>
      </c>
      <c r="E1664" t="str">
        <f t="shared" si="51"/>
        <v/>
      </c>
    </row>
    <row r="1665" spans="1:5" x14ac:dyDescent="0.25">
      <c r="A1665" t="s">
        <v>395</v>
      </c>
      <c r="D1665" t="str">
        <f t="shared" si="50"/>
        <v/>
      </c>
      <c r="E1665" t="str">
        <f t="shared" si="51"/>
        <v/>
      </c>
    </row>
    <row r="1666" spans="1:5" x14ac:dyDescent="0.25">
      <c r="A1666" t="s">
        <v>223</v>
      </c>
      <c r="D1666" t="str">
        <f t="shared" si="50"/>
        <v/>
      </c>
      <c r="E1666" t="str">
        <f t="shared" si="51"/>
        <v/>
      </c>
    </row>
    <row r="1667" spans="1:5" x14ac:dyDescent="0.25">
      <c r="A1667" t="s">
        <v>1647</v>
      </c>
      <c r="D1667" t="str">
        <f t="shared" si="50"/>
        <v/>
      </c>
      <c r="E1667" t="str">
        <f t="shared" si="51"/>
        <v/>
      </c>
    </row>
    <row r="1668" spans="1:5" x14ac:dyDescent="0.25">
      <c r="A1668" t="s">
        <v>1648</v>
      </c>
      <c r="D1668" t="str">
        <f t="shared" si="50"/>
        <v/>
      </c>
      <c r="E1668" t="str">
        <f t="shared" si="51"/>
        <v/>
      </c>
    </row>
    <row r="1669" spans="1:5" x14ac:dyDescent="0.25">
      <c r="A1669" t="s">
        <v>1419</v>
      </c>
      <c r="D1669" t="str">
        <f t="shared" si="50"/>
        <v/>
      </c>
      <c r="E1669" t="str">
        <f t="shared" si="51"/>
        <v/>
      </c>
    </row>
    <row r="1670" spans="1:5" x14ac:dyDescent="0.25">
      <c r="A1670" t="s">
        <v>1635</v>
      </c>
      <c r="D1670" t="str">
        <f t="shared" si="50"/>
        <v/>
      </c>
      <c r="E1670" t="str">
        <f t="shared" si="51"/>
        <v/>
      </c>
    </row>
    <row r="1671" spans="1:5" x14ac:dyDescent="0.25">
      <c r="A1671" t="s">
        <v>1149</v>
      </c>
      <c r="D1671" t="str">
        <f t="shared" ref="D1671:D1734" si="52">IFERROR(IF(COUNTIF(A1671,"*"&amp;"NOME:"&amp;"*")&gt;0,TRIM(_xlfn.TEXTBEFORE(_xlfn.TEXTAFTER(A1671,"NOME: ")," FUNCAO")),""),"")</f>
        <v/>
      </c>
      <c r="E1671" t="str">
        <f t="shared" ref="E1671:E1734" si="53">IFERROR(VALUE(TRIM(IF(D1671&lt;&gt;"",MID(MID(MID(MID(HLOOKUP("*",A1671:A1698,MATCH("*"&amp;"INTRA"&amp;"*",A1671:A1698,0),0),SEARCH("INTRA",HLOOKUP("*",A1671:A1698,MATCH("*"&amp;"INTRA"&amp;"*",A1671:A1698,0),0),1),30),SEARCH(" ",MID(HLOOKUP("*",A1671:A1698,MATCH("*"&amp;"INTRA"&amp;"*",A1671:A1698,0),0),SEARCH("INTRA",HLOOKUP("*",A1671:A1698,MATCH("*"&amp;"INTRA"&amp;"*",A1671:A1698,0),0),1),30),1)+1,20),SEARCH(" ",MID(MID(HLOOKUP("*",A1671:A1698,MATCH("*"&amp;"INTRA"&amp;"*",A1671:A1698,0),0),SEARCH("INTRA",HLOOKUP("*",A1671:A1698,MATCH("*"&amp;"INTRA"&amp;"*",A1671:A1698,0),0),1),30),SEARCH(" ",MID(HLOOKUP("*",A1671:A1698,MATCH("*"&amp;"INTRA"&amp;"*",A1671:A1698,0),0),SEARCH("INTRA",HLOOKUP("*",A1671:A1698,MATCH("*"&amp;"INTRA"&amp;"*",A1671:A1698,0),0),1),30),1)+1,20),1)+1,20),1,SEARCH(" ",MID(MID(MID(HLOOKUP("*",A1671:A1698,MATCH("*"&amp;"INTRA"&amp;"*",A1671:A1698,0),0),SEARCH("INTRA",HLOOKUP("*",A1671:A1698,MATCH("*"&amp;"INTRA"&amp;"*",A1671:A1698,0),0),1),30),SEARCH(" ",MID(HLOOKUP("*",A1671:A1698,MATCH("*"&amp;"INTRA"&amp;"*",A1671:A1698,0),0),SEARCH("INTRA",HLOOKUP("*",A1671:A1698,MATCH("*"&amp;"INTRA"&amp;"*",A1671:A1698,0),0),1),30),1)+1,20),SEARCH(" ",MID(MID(HLOOKUP("*",A1671:A1698,MATCH("*"&amp;"INTRA"&amp;"*",A1671:A1698,0),0),SEARCH("INTRA",HLOOKUP("*",A1671:A1698,MATCH("*"&amp;"INTRA"&amp;"*",A1671:A1698,0),0),1),30),SEARCH(" ",MID(HLOOKUP("*",A1671:A1698,MATCH("*"&amp;"INTRA"&amp;"*",A1671:A1698,0),0),SEARCH("INTRA",HLOOKUP("*",A1671:A1698,MATCH("*"&amp;"INTRA"&amp;"*",A1671:A1698,0),0),1),30),1)+1,20),1)+1,20))),""))),"")</f>
        <v/>
      </c>
    </row>
    <row r="1672" spans="1:5" x14ac:dyDescent="0.25">
      <c r="A1672" t="s">
        <v>1649</v>
      </c>
      <c r="D1672" t="str">
        <f t="shared" si="52"/>
        <v/>
      </c>
      <c r="E1672" t="str">
        <f t="shared" si="53"/>
        <v/>
      </c>
    </row>
    <row r="1673" spans="1:5" x14ac:dyDescent="0.25">
      <c r="A1673" t="s">
        <v>1650</v>
      </c>
      <c r="D1673" t="str">
        <f t="shared" si="52"/>
        <v/>
      </c>
      <c r="E1673" t="str">
        <f t="shared" si="53"/>
        <v/>
      </c>
    </row>
    <row r="1674" spans="1:5" x14ac:dyDescent="0.25">
      <c r="A1674" t="s">
        <v>1651</v>
      </c>
      <c r="D1674" t="str">
        <f t="shared" si="52"/>
        <v/>
      </c>
      <c r="E1674" t="str">
        <f t="shared" si="53"/>
        <v/>
      </c>
    </row>
    <row r="1675" spans="1:5" x14ac:dyDescent="0.25">
      <c r="A1675" t="s">
        <v>917</v>
      </c>
      <c r="D1675" t="str">
        <f t="shared" si="52"/>
        <v/>
      </c>
      <c r="E1675" t="str">
        <f t="shared" si="53"/>
        <v/>
      </c>
    </row>
    <row r="1676" spans="1:5" x14ac:dyDescent="0.25">
      <c r="A1676" t="s">
        <v>202</v>
      </c>
      <c r="D1676" t="str">
        <f t="shared" si="52"/>
        <v/>
      </c>
      <c r="E1676" t="str">
        <f t="shared" si="53"/>
        <v/>
      </c>
    </row>
    <row r="1677" spans="1:5" x14ac:dyDescent="0.25">
      <c r="A1677" t="s">
        <v>904</v>
      </c>
      <c r="D1677" t="str">
        <f t="shared" si="52"/>
        <v/>
      </c>
      <c r="E1677" t="str">
        <f t="shared" si="53"/>
        <v/>
      </c>
    </row>
    <row r="1678" spans="1:5" x14ac:dyDescent="0.25">
      <c r="A1678" t="s">
        <v>1425</v>
      </c>
      <c r="D1678" t="str">
        <f t="shared" si="52"/>
        <v/>
      </c>
      <c r="E1678" t="str">
        <f t="shared" si="53"/>
        <v/>
      </c>
    </row>
    <row r="1679" spans="1:5" x14ac:dyDescent="0.25">
      <c r="A1679" t="s">
        <v>1652</v>
      </c>
      <c r="D1679" t="str">
        <f t="shared" si="52"/>
        <v/>
      </c>
      <c r="E1679" t="str">
        <f t="shared" si="53"/>
        <v/>
      </c>
    </row>
    <row r="1680" spans="1:5" x14ac:dyDescent="0.25">
      <c r="A1680" t="s">
        <v>1653</v>
      </c>
      <c r="D1680" t="str">
        <f t="shared" si="52"/>
        <v/>
      </c>
      <c r="E1680" t="str">
        <f t="shared" si="53"/>
        <v/>
      </c>
    </row>
    <row r="1681" spans="1:5" x14ac:dyDescent="0.25">
      <c r="A1681" t="s">
        <v>1654</v>
      </c>
      <c r="D1681" t="str">
        <f t="shared" si="52"/>
        <v/>
      </c>
      <c r="E1681" t="str">
        <f t="shared" si="53"/>
        <v/>
      </c>
    </row>
    <row r="1682" spans="1:5" x14ac:dyDescent="0.25">
      <c r="A1682" t="s">
        <v>1655</v>
      </c>
      <c r="D1682" t="str">
        <f t="shared" si="52"/>
        <v/>
      </c>
      <c r="E1682" t="str">
        <f t="shared" si="53"/>
        <v/>
      </c>
    </row>
    <row r="1683" spans="1:5" x14ac:dyDescent="0.25">
      <c r="A1683" t="s">
        <v>1656</v>
      </c>
      <c r="D1683" t="str">
        <f t="shared" si="52"/>
        <v/>
      </c>
      <c r="E1683" t="str">
        <f t="shared" si="53"/>
        <v/>
      </c>
    </row>
    <row r="1684" spans="1:5" x14ac:dyDescent="0.25">
      <c r="A1684" t="s">
        <v>1657</v>
      </c>
      <c r="D1684" t="str">
        <f t="shared" si="52"/>
        <v/>
      </c>
      <c r="E1684" t="str">
        <f t="shared" si="53"/>
        <v/>
      </c>
    </row>
    <row r="1685" spans="1:5" x14ac:dyDescent="0.25">
      <c r="A1685" t="s">
        <v>1658</v>
      </c>
      <c r="D1685" t="str">
        <f t="shared" si="52"/>
        <v/>
      </c>
      <c r="E1685" t="str">
        <f t="shared" si="53"/>
        <v/>
      </c>
    </row>
    <row r="1686" spans="1:5" x14ac:dyDescent="0.25">
      <c r="A1686" t="s">
        <v>1659</v>
      </c>
      <c r="D1686" t="str">
        <f t="shared" si="52"/>
        <v/>
      </c>
      <c r="E1686" t="str">
        <f t="shared" si="53"/>
        <v/>
      </c>
    </row>
    <row r="1687" spans="1:5" x14ac:dyDescent="0.25">
      <c r="A1687" t="s">
        <v>1660</v>
      </c>
      <c r="D1687" t="str">
        <f t="shared" si="52"/>
        <v/>
      </c>
      <c r="E1687" t="str">
        <f t="shared" si="53"/>
        <v/>
      </c>
    </row>
    <row r="1688" spans="1:5" x14ac:dyDescent="0.25">
      <c r="A1688" t="s">
        <v>219</v>
      </c>
      <c r="D1688" t="str">
        <f t="shared" si="52"/>
        <v/>
      </c>
      <c r="E1688" t="str">
        <f t="shared" si="53"/>
        <v/>
      </c>
    </row>
    <row r="1689" spans="1:5" x14ac:dyDescent="0.25">
      <c r="A1689" t="s">
        <v>1661</v>
      </c>
      <c r="D1689" t="str">
        <f t="shared" si="52"/>
        <v/>
      </c>
      <c r="E1689" t="str">
        <f t="shared" si="53"/>
        <v/>
      </c>
    </row>
    <row r="1690" spans="1:5" x14ac:dyDescent="0.25">
      <c r="A1690" t="s">
        <v>1199</v>
      </c>
      <c r="D1690" t="str">
        <f t="shared" si="52"/>
        <v/>
      </c>
      <c r="E1690" t="str">
        <f t="shared" si="53"/>
        <v/>
      </c>
    </row>
    <row r="1691" spans="1:5" x14ac:dyDescent="0.25">
      <c r="A1691" t="s">
        <v>461</v>
      </c>
      <c r="D1691" t="str">
        <f t="shared" si="52"/>
        <v/>
      </c>
      <c r="E1691" t="str">
        <f t="shared" si="53"/>
        <v/>
      </c>
    </row>
    <row r="1692" spans="1:5" x14ac:dyDescent="0.25">
      <c r="A1692" t="s">
        <v>981</v>
      </c>
      <c r="D1692" t="str">
        <f t="shared" si="52"/>
        <v/>
      </c>
      <c r="E1692" t="str">
        <f t="shared" si="53"/>
        <v/>
      </c>
    </row>
    <row r="1693" spans="1:5" x14ac:dyDescent="0.25">
      <c r="A1693" t="s">
        <v>927</v>
      </c>
      <c r="D1693" t="str">
        <f t="shared" si="52"/>
        <v/>
      </c>
      <c r="E1693" t="str">
        <f t="shared" si="53"/>
        <v/>
      </c>
    </row>
    <row r="1694" spans="1:5" x14ac:dyDescent="0.25">
      <c r="A1694" t="s">
        <v>462</v>
      </c>
      <c r="D1694" t="str">
        <f t="shared" si="52"/>
        <v/>
      </c>
      <c r="E1694" t="str">
        <f t="shared" si="53"/>
        <v/>
      </c>
    </row>
    <row r="1695" spans="1:5" x14ac:dyDescent="0.25">
      <c r="A1695" t="s">
        <v>463</v>
      </c>
      <c r="D1695" t="str">
        <f t="shared" si="52"/>
        <v/>
      </c>
      <c r="E1695" t="str">
        <f t="shared" si="53"/>
        <v/>
      </c>
    </row>
    <row r="1696" spans="1:5" x14ac:dyDescent="0.25">
      <c r="A1696" t="s">
        <v>464</v>
      </c>
      <c r="D1696" t="str">
        <f t="shared" si="52"/>
        <v/>
      </c>
      <c r="E1696" t="str">
        <f t="shared" si="53"/>
        <v/>
      </c>
    </row>
    <row r="1697" spans="1:5" x14ac:dyDescent="0.25">
      <c r="A1697" t="s">
        <v>223</v>
      </c>
      <c r="D1697" t="str">
        <f t="shared" si="52"/>
        <v/>
      </c>
      <c r="E1697" t="str">
        <f t="shared" si="53"/>
        <v/>
      </c>
    </row>
    <row r="1698" spans="1:5" x14ac:dyDescent="0.25">
      <c r="A1698" t="s">
        <v>1662</v>
      </c>
      <c r="D1698" t="str">
        <f t="shared" si="52"/>
        <v/>
      </c>
      <c r="E1698" t="str">
        <f t="shared" si="53"/>
        <v/>
      </c>
    </row>
    <row r="1699" spans="1:5" x14ac:dyDescent="0.25">
      <c r="A1699" t="s">
        <v>2839</v>
      </c>
      <c r="D1699" t="str">
        <f t="shared" si="52"/>
        <v/>
      </c>
      <c r="E1699" t="str">
        <f t="shared" si="53"/>
        <v/>
      </c>
    </row>
    <row r="1700" spans="1:5" x14ac:dyDescent="0.25">
      <c r="A1700" t="s">
        <v>1663</v>
      </c>
      <c r="D1700" t="str">
        <f t="shared" si="52"/>
        <v/>
      </c>
      <c r="E1700" t="str">
        <f t="shared" si="53"/>
        <v/>
      </c>
    </row>
    <row r="1701" spans="1:5" x14ac:dyDescent="0.25">
      <c r="A1701" t="s">
        <v>1664</v>
      </c>
      <c r="D1701" t="str">
        <f t="shared" si="52"/>
        <v/>
      </c>
      <c r="E1701" t="str">
        <f t="shared" si="53"/>
        <v/>
      </c>
    </row>
    <row r="1702" spans="1:5" x14ac:dyDescent="0.25">
      <c r="A1702" t="s">
        <v>202</v>
      </c>
      <c r="D1702" t="str">
        <f t="shared" si="52"/>
        <v/>
      </c>
      <c r="E1702" t="str">
        <f t="shared" si="53"/>
        <v/>
      </c>
    </row>
    <row r="1703" spans="1:5" x14ac:dyDescent="0.25">
      <c r="A1703" t="s">
        <v>904</v>
      </c>
      <c r="D1703" t="str">
        <f t="shared" si="52"/>
        <v/>
      </c>
      <c r="E1703" t="str">
        <f t="shared" si="53"/>
        <v/>
      </c>
    </row>
    <row r="1704" spans="1:5" x14ac:dyDescent="0.25">
      <c r="A1704" t="s">
        <v>1665</v>
      </c>
      <c r="D1704" t="str">
        <f t="shared" si="52"/>
        <v/>
      </c>
      <c r="E1704" t="str">
        <f t="shared" si="53"/>
        <v/>
      </c>
    </row>
    <row r="1705" spans="1:5" x14ac:dyDescent="0.25">
      <c r="A1705" t="s">
        <v>1666</v>
      </c>
      <c r="D1705" t="str">
        <f t="shared" si="52"/>
        <v/>
      </c>
      <c r="E1705" t="str">
        <f t="shared" si="53"/>
        <v/>
      </c>
    </row>
    <row r="1706" spans="1:5" x14ac:dyDescent="0.25">
      <c r="A1706" t="s">
        <v>1667</v>
      </c>
      <c r="D1706" t="str">
        <f t="shared" si="52"/>
        <v/>
      </c>
      <c r="E1706" t="str">
        <f t="shared" si="53"/>
        <v/>
      </c>
    </row>
    <row r="1707" spans="1:5" x14ac:dyDescent="0.25">
      <c r="A1707" t="s">
        <v>1668</v>
      </c>
      <c r="D1707" t="str">
        <f t="shared" si="52"/>
        <v/>
      </c>
      <c r="E1707" t="str">
        <f t="shared" si="53"/>
        <v/>
      </c>
    </row>
    <row r="1708" spans="1:5" x14ac:dyDescent="0.25">
      <c r="A1708" t="s">
        <v>1669</v>
      </c>
      <c r="D1708" t="str">
        <f t="shared" si="52"/>
        <v/>
      </c>
      <c r="E1708" t="str">
        <f t="shared" si="53"/>
        <v/>
      </c>
    </row>
    <row r="1709" spans="1:5" x14ac:dyDescent="0.25">
      <c r="A1709" t="s">
        <v>465</v>
      </c>
      <c r="D1709" t="str">
        <f t="shared" si="52"/>
        <v/>
      </c>
      <c r="E1709" t="str">
        <f t="shared" si="53"/>
        <v/>
      </c>
    </row>
    <row r="1710" spans="1:5" x14ac:dyDescent="0.25">
      <c r="A1710" t="s">
        <v>307</v>
      </c>
      <c r="D1710" t="str">
        <f t="shared" si="52"/>
        <v/>
      </c>
      <c r="E1710" t="str">
        <f t="shared" si="53"/>
        <v/>
      </c>
    </row>
    <row r="1711" spans="1:5" x14ac:dyDescent="0.25">
      <c r="A1711" t="s">
        <v>1670</v>
      </c>
      <c r="D1711" t="str">
        <f t="shared" si="52"/>
        <v/>
      </c>
      <c r="E1711" t="str">
        <f t="shared" si="53"/>
        <v/>
      </c>
    </row>
    <row r="1712" spans="1:5" x14ac:dyDescent="0.25">
      <c r="A1712" t="s">
        <v>1671</v>
      </c>
      <c r="D1712" t="str">
        <f t="shared" si="52"/>
        <v/>
      </c>
      <c r="E1712" t="str">
        <f t="shared" si="53"/>
        <v/>
      </c>
    </row>
    <row r="1713" spans="1:5" x14ac:dyDescent="0.25">
      <c r="A1713" t="s">
        <v>466</v>
      </c>
      <c r="D1713" t="str">
        <f t="shared" si="52"/>
        <v/>
      </c>
      <c r="E1713" t="str">
        <f t="shared" si="53"/>
        <v/>
      </c>
    </row>
    <row r="1714" spans="1:5" x14ac:dyDescent="0.25">
      <c r="A1714" t="s">
        <v>1672</v>
      </c>
      <c r="D1714" t="str">
        <f t="shared" si="52"/>
        <v/>
      </c>
      <c r="E1714" t="str">
        <f t="shared" si="53"/>
        <v/>
      </c>
    </row>
    <row r="1715" spans="1:5" x14ac:dyDescent="0.25">
      <c r="A1715" t="s">
        <v>467</v>
      </c>
      <c r="D1715" t="str">
        <f t="shared" si="52"/>
        <v/>
      </c>
      <c r="E1715" t="str">
        <f t="shared" si="53"/>
        <v/>
      </c>
    </row>
    <row r="1716" spans="1:5" x14ac:dyDescent="0.25">
      <c r="A1716" t="s">
        <v>1176</v>
      </c>
      <c r="D1716" t="str">
        <f t="shared" si="52"/>
        <v/>
      </c>
      <c r="E1716" t="str">
        <f t="shared" si="53"/>
        <v/>
      </c>
    </row>
    <row r="1717" spans="1:5" x14ac:dyDescent="0.25">
      <c r="A1717" t="s">
        <v>313</v>
      </c>
      <c r="D1717" t="str">
        <f t="shared" si="52"/>
        <v/>
      </c>
      <c r="E1717" t="str">
        <f t="shared" si="53"/>
        <v/>
      </c>
    </row>
    <row r="1718" spans="1:5" x14ac:dyDescent="0.25">
      <c r="A1718" t="s">
        <v>1673</v>
      </c>
      <c r="D1718" t="str">
        <f t="shared" si="52"/>
        <v/>
      </c>
      <c r="E1718" t="str">
        <f t="shared" si="53"/>
        <v/>
      </c>
    </row>
    <row r="1719" spans="1:5" x14ac:dyDescent="0.25">
      <c r="A1719" t="s">
        <v>1674</v>
      </c>
      <c r="D1719" t="str">
        <f t="shared" si="52"/>
        <v/>
      </c>
      <c r="E1719" t="str">
        <f t="shared" si="53"/>
        <v/>
      </c>
    </row>
    <row r="1720" spans="1:5" x14ac:dyDescent="0.25">
      <c r="A1720" t="s">
        <v>1419</v>
      </c>
      <c r="D1720" t="str">
        <f t="shared" si="52"/>
        <v/>
      </c>
      <c r="E1720" t="str">
        <f t="shared" si="53"/>
        <v/>
      </c>
    </row>
    <row r="1721" spans="1:5" x14ac:dyDescent="0.25">
      <c r="A1721" t="s">
        <v>1675</v>
      </c>
      <c r="D1721" t="str">
        <f t="shared" si="52"/>
        <v/>
      </c>
      <c r="E1721" t="str">
        <f t="shared" si="53"/>
        <v/>
      </c>
    </row>
    <row r="1722" spans="1:5" x14ac:dyDescent="0.25">
      <c r="A1722" t="s">
        <v>1676</v>
      </c>
      <c r="D1722" t="str">
        <f t="shared" si="52"/>
        <v/>
      </c>
      <c r="E1722" t="str">
        <f t="shared" si="53"/>
        <v/>
      </c>
    </row>
    <row r="1723" spans="1:5" x14ac:dyDescent="0.25">
      <c r="A1723" t="s">
        <v>468</v>
      </c>
      <c r="D1723" t="str">
        <f t="shared" si="52"/>
        <v/>
      </c>
      <c r="E1723" t="str">
        <f t="shared" si="53"/>
        <v/>
      </c>
    </row>
    <row r="1724" spans="1:5" x14ac:dyDescent="0.25">
      <c r="A1724" t="s">
        <v>1677</v>
      </c>
      <c r="D1724" t="str">
        <f t="shared" si="52"/>
        <v>ITALO BRUNO QUINTAO</v>
      </c>
      <c r="E1724">
        <f t="shared" si="53"/>
        <v>232.26</v>
      </c>
    </row>
    <row r="1725" spans="1:5" x14ac:dyDescent="0.25">
      <c r="A1725" t="s">
        <v>1678</v>
      </c>
      <c r="D1725" t="str">
        <f t="shared" si="52"/>
        <v/>
      </c>
      <c r="E1725" t="str">
        <f t="shared" si="53"/>
        <v/>
      </c>
    </row>
    <row r="1726" spans="1:5" x14ac:dyDescent="0.25">
      <c r="A1726" t="s">
        <v>1679</v>
      </c>
      <c r="D1726" t="str">
        <f t="shared" si="52"/>
        <v/>
      </c>
      <c r="E1726" t="str">
        <f t="shared" si="53"/>
        <v/>
      </c>
    </row>
    <row r="1727" spans="1:5" x14ac:dyDescent="0.25">
      <c r="A1727" t="s">
        <v>202</v>
      </c>
      <c r="D1727" t="str">
        <f t="shared" si="52"/>
        <v/>
      </c>
      <c r="E1727" t="str">
        <f t="shared" si="53"/>
        <v/>
      </c>
    </row>
    <row r="1728" spans="1:5" x14ac:dyDescent="0.25">
      <c r="A1728" t="s">
        <v>862</v>
      </c>
      <c r="D1728" t="str">
        <f t="shared" si="52"/>
        <v/>
      </c>
      <c r="E1728" t="str">
        <f t="shared" si="53"/>
        <v/>
      </c>
    </row>
    <row r="1729" spans="1:5" x14ac:dyDescent="0.25">
      <c r="A1729" t="s">
        <v>1680</v>
      </c>
      <c r="D1729" t="str">
        <f t="shared" si="52"/>
        <v/>
      </c>
      <c r="E1729" t="str">
        <f t="shared" si="53"/>
        <v/>
      </c>
    </row>
    <row r="1730" spans="1:5" x14ac:dyDescent="0.25">
      <c r="A1730" t="s">
        <v>1681</v>
      </c>
      <c r="D1730" t="str">
        <f t="shared" si="52"/>
        <v/>
      </c>
      <c r="E1730" t="str">
        <f t="shared" si="53"/>
        <v/>
      </c>
    </row>
    <row r="1731" spans="1:5" x14ac:dyDescent="0.25">
      <c r="A1731" t="s">
        <v>1682</v>
      </c>
      <c r="D1731" t="str">
        <f t="shared" si="52"/>
        <v/>
      </c>
      <c r="E1731" t="str">
        <f t="shared" si="53"/>
        <v/>
      </c>
    </row>
    <row r="1732" spans="1:5" x14ac:dyDescent="0.25">
      <c r="A1732" t="s">
        <v>1683</v>
      </c>
      <c r="D1732" t="str">
        <f t="shared" si="52"/>
        <v/>
      </c>
      <c r="E1732" t="str">
        <f t="shared" si="53"/>
        <v/>
      </c>
    </row>
    <row r="1733" spans="1:5" x14ac:dyDescent="0.25">
      <c r="A1733" t="s">
        <v>1684</v>
      </c>
      <c r="D1733" t="str">
        <f t="shared" si="52"/>
        <v/>
      </c>
      <c r="E1733" t="str">
        <f t="shared" si="53"/>
        <v/>
      </c>
    </row>
    <row r="1734" spans="1:5" x14ac:dyDescent="0.25">
      <c r="A1734" t="s">
        <v>1685</v>
      </c>
      <c r="D1734" t="str">
        <f t="shared" si="52"/>
        <v/>
      </c>
      <c r="E1734" t="str">
        <f t="shared" si="53"/>
        <v/>
      </c>
    </row>
    <row r="1735" spans="1:5" x14ac:dyDescent="0.25">
      <c r="A1735" t="s">
        <v>469</v>
      </c>
      <c r="D1735" t="str">
        <f t="shared" ref="D1735:D1798" si="54">IFERROR(IF(COUNTIF(A1735,"*"&amp;"NOME:"&amp;"*")&gt;0,TRIM(_xlfn.TEXTBEFORE(_xlfn.TEXTAFTER(A1735,"NOME: ")," FUNCAO")),""),"")</f>
        <v/>
      </c>
      <c r="E1735" t="str">
        <f t="shared" ref="E1735:E1798" si="55">IFERROR(VALUE(TRIM(IF(D1735&lt;&gt;"",MID(MID(MID(MID(HLOOKUP("*",A1735:A1762,MATCH("*"&amp;"INTRA"&amp;"*",A1735:A1762,0),0),SEARCH("INTRA",HLOOKUP("*",A1735:A1762,MATCH("*"&amp;"INTRA"&amp;"*",A1735:A1762,0),0),1),30),SEARCH(" ",MID(HLOOKUP("*",A1735:A1762,MATCH("*"&amp;"INTRA"&amp;"*",A1735:A1762,0),0),SEARCH("INTRA",HLOOKUP("*",A1735:A1762,MATCH("*"&amp;"INTRA"&amp;"*",A1735:A1762,0),0),1),30),1)+1,20),SEARCH(" ",MID(MID(HLOOKUP("*",A1735:A1762,MATCH("*"&amp;"INTRA"&amp;"*",A1735:A1762,0),0),SEARCH("INTRA",HLOOKUP("*",A1735:A1762,MATCH("*"&amp;"INTRA"&amp;"*",A1735:A1762,0),0),1),30),SEARCH(" ",MID(HLOOKUP("*",A1735:A1762,MATCH("*"&amp;"INTRA"&amp;"*",A1735:A1762,0),0),SEARCH("INTRA",HLOOKUP("*",A1735:A1762,MATCH("*"&amp;"INTRA"&amp;"*",A1735:A1762,0),0),1),30),1)+1,20),1)+1,20),1,SEARCH(" ",MID(MID(MID(HLOOKUP("*",A1735:A1762,MATCH("*"&amp;"INTRA"&amp;"*",A1735:A1762,0),0),SEARCH("INTRA",HLOOKUP("*",A1735:A1762,MATCH("*"&amp;"INTRA"&amp;"*",A1735:A1762,0),0),1),30),SEARCH(" ",MID(HLOOKUP("*",A1735:A1762,MATCH("*"&amp;"INTRA"&amp;"*",A1735:A1762,0),0),SEARCH("INTRA",HLOOKUP("*",A1735:A1762,MATCH("*"&amp;"INTRA"&amp;"*",A1735:A1762,0),0),1),30),1)+1,20),SEARCH(" ",MID(MID(HLOOKUP("*",A1735:A1762,MATCH("*"&amp;"INTRA"&amp;"*",A1735:A1762,0),0),SEARCH("INTRA",HLOOKUP("*",A1735:A1762,MATCH("*"&amp;"INTRA"&amp;"*",A1735:A1762,0),0),1),30),SEARCH(" ",MID(HLOOKUP("*",A1735:A1762,MATCH("*"&amp;"INTRA"&amp;"*",A1735:A1762,0),0),SEARCH("INTRA",HLOOKUP("*",A1735:A1762,MATCH("*"&amp;"INTRA"&amp;"*",A1735:A1762,0),0),1),30),1)+1,20),1)+1,20))),""))),"")</f>
        <v/>
      </c>
    </row>
    <row r="1736" spans="1:5" x14ac:dyDescent="0.25">
      <c r="A1736" t="s">
        <v>307</v>
      </c>
      <c r="D1736" t="str">
        <f t="shared" si="54"/>
        <v/>
      </c>
      <c r="E1736" t="str">
        <f t="shared" si="55"/>
        <v/>
      </c>
    </row>
    <row r="1737" spans="1:5" x14ac:dyDescent="0.25">
      <c r="A1737" t="s">
        <v>359</v>
      </c>
      <c r="D1737" t="str">
        <f t="shared" si="54"/>
        <v/>
      </c>
      <c r="E1737" t="str">
        <f t="shared" si="55"/>
        <v/>
      </c>
    </row>
    <row r="1738" spans="1:5" x14ac:dyDescent="0.25">
      <c r="A1738" t="s">
        <v>502</v>
      </c>
      <c r="D1738" t="str">
        <f t="shared" si="54"/>
        <v/>
      </c>
      <c r="E1738" t="str">
        <f t="shared" si="55"/>
        <v/>
      </c>
    </row>
    <row r="1739" spans="1:5" x14ac:dyDescent="0.25">
      <c r="A1739" t="s">
        <v>219</v>
      </c>
      <c r="D1739" t="str">
        <f t="shared" si="54"/>
        <v/>
      </c>
      <c r="E1739" t="str">
        <f t="shared" si="55"/>
        <v/>
      </c>
    </row>
    <row r="1740" spans="1:5" x14ac:dyDescent="0.25">
      <c r="A1740" t="s">
        <v>1686</v>
      </c>
      <c r="D1740" t="str">
        <f t="shared" si="54"/>
        <v/>
      </c>
      <c r="E1740" t="str">
        <f t="shared" si="55"/>
        <v/>
      </c>
    </row>
    <row r="1741" spans="1:5" x14ac:dyDescent="0.25">
      <c r="A1741" t="s">
        <v>998</v>
      </c>
      <c r="D1741" t="str">
        <f t="shared" si="54"/>
        <v/>
      </c>
      <c r="E1741" t="str">
        <f t="shared" si="55"/>
        <v/>
      </c>
    </row>
    <row r="1742" spans="1:5" x14ac:dyDescent="0.25">
      <c r="A1742" t="s">
        <v>981</v>
      </c>
      <c r="D1742" t="str">
        <f t="shared" si="54"/>
        <v/>
      </c>
      <c r="E1742" t="str">
        <f t="shared" si="55"/>
        <v/>
      </c>
    </row>
    <row r="1743" spans="1:5" x14ac:dyDescent="0.25">
      <c r="A1743" t="s">
        <v>1232</v>
      </c>
      <c r="D1743" t="str">
        <f t="shared" si="54"/>
        <v/>
      </c>
      <c r="E1743" t="str">
        <f t="shared" si="55"/>
        <v/>
      </c>
    </row>
    <row r="1744" spans="1:5" x14ac:dyDescent="0.25">
      <c r="A1744" t="s">
        <v>367</v>
      </c>
      <c r="D1744" t="str">
        <f t="shared" si="54"/>
        <v/>
      </c>
      <c r="E1744" t="str">
        <f t="shared" si="55"/>
        <v/>
      </c>
    </row>
    <row r="1745" spans="1:5" x14ac:dyDescent="0.25">
      <c r="A1745" t="s">
        <v>1687</v>
      </c>
      <c r="D1745" t="str">
        <f t="shared" si="54"/>
        <v/>
      </c>
      <c r="E1745" t="str">
        <f t="shared" si="55"/>
        <v/>
      </c>
    </row>
    <row r="1746" spans="1:5" x14ac:dyDescent="0.25">
      <c r="A1746" t="s">
        <v>1688</v>
      </c>
      <c r="D1746" t="str">
        <f t="shared" si="54"/>
        <v>JANAIR PEREIRA DE 100ZA</v>
      </c>
      <c r="E1746">
        <f t="shared" si="55"/>
        <v>77.42</v>
      </c>
    </row>
    <row r="1747" spans="1:5" x14ac:dyDescent="0.25">
      <c r="A1747" t="s">
        <v>1689</v>
      </c>
      <c r="D1747" t="str">
        <f t="shared" si="54"/>
        <v/>
      </c>
      <c r="E1747" t="str">
        <f t="shared" si="55"/>
        <v/>
      </c>
    </row>
    <row r="1748" spans="1:5" x14ac:dyDescent="0.25">
      <c r="A1748" t="s">
        <v>1679</v>
      </c>
      <c r="D1748" t="str">
        <f t="shared" si="54"/>
        <v/>
      </c>
      <c r="E1748" t="str">
        <f t="shared" si="55"/>
        <v/>
      </c>
    </row>
    <row r="1749" spans="1:5" x14ac:dyDescent="0.25">
      <c r="A1749" t="s">
        <v>202</v>
      </c>
      <c r="D1749" t="str">
        <f t="shared" si="54"/>
        <v/>
      </c>
      <c r="E1749" t="str">
        <f t="shared" si="55"/>
        <v/>
      </c>
    </row>
    <row r="1750" spans="1:5" x14ac:dyDescent="0.25">
      <c r="A1750" t="s">
        <v>862</v>
      </c>
      <c r="D1750" t="str">
        <f t="shared" si="54"/>
        <v/>
      </c>
      <c r="E1750" t="str">
        <f t="shared" si="55"/>
        <v/>
      </c>
    </row>
    <row r="1751" spans="1:5" x14ac:dyDescent="0.25">
      <c r="A1751" t="s">
        <v>1690</v>
      </c>
      <c r="D1751" t="str">
        <f t="shared" si="54"/>
        <v/>
      </c>
      <c r="E1751" t="str">
        <f t="shared" si="55"/>
        <v/>
      </c>
    </row>
    <row r="1752" spans="1:5" x14ac:dyDescent="0.25">
      <c r="A1752" t="s">
        <v>1691</v>
      </c>
      <c r="D1752" t="str">
        <f t="shared" si="54"/>
        <v/>
      </c>
      <c r="E1752" t="str">
        <f t="shared" si="55"/>
        <v/>
      </c>
    </row>
    <row r="1753" spans="1:5" x14ac:dyDescent="0.25">
      <c r="A1753" t="s">
        <v>1692</v>
      </c>
      <c r="D1753" t="str">
        <f t="shared" si="54"/>
        <v/>
      </c>
      <c r="E1753" t="str">
        <f t="shared" si="55"/>
        <v/>
      </c>
    </row>
    <row r="1754" spans="1:5" x14ac:dyDescent="0.25">
      <c r="A1754" t="s">
        <v>1693</v>
      </c>
      <c r="D1754" t="str">
        <f t="shared" si="54"/>
        <v/>
      </c>
      <c r="E1754" t="str">
        <f t="shared" si="55"/>
        <v/>
      </c>
    </row>
    <row r="1755" spans="1:5" x14ac:dyDescent="0.25">
      <c r="A1755" t="s">
        <v>1694</v>
      </c>
      <c r="D1755" t="str">
        <f t="shared" si="54"/>
        <v/>
      </c>
      <c r="E1755" t="str">
        <f t="shared" si="55"/>
        <v/>
      </c>
    </row>
    <row r="1756" spans="1:5" x14ac:dyDescent="0.25">
      <c r="A1756" t="s">
        <v>316</v>
      </c>
      <c r="D1756" t="str">
        <f t="shared" si="54"/>
        <v/>
      </c>
      <c r="E1756" t="str">
        <f t="shared" si="55"/>
        <v/>
      </c>
    </row>
    <row r="1757" spans="1:5" x14ac:dyDescent="0.25">
      <c r="A1757" t="s">
        <v>469</v>
      </c>
      <c r="D1757" t="str">
        <f t="shared" si="54"/>
        <v/>
      </c>
      <c r="E1757" t="str">
        <f t="shared" si="55"/>
        <v/>
      </c>
    </row>
    <row r="1758" spans="1:5" x14ac:dyDescent="0.25">
      <c r="A1758" t="s">
        <v>307</v>
      </c>
      <c r="D1758" t="str">
        <f t="shared" si="54"/>
        <v/>
      </c>
      <c r="E1758" t="str">
        <f t="shared" si="55"/>
        <v/>
      </c>
    </row>
    <row r="1759" spans="1:5" x14ac:dyDescent="0.25">
      <c r="A1759" t="s">
        <v>235</v>
      </c>
      <c r="D1759" t="str">
        <f t="shared" si="54"/>
        <v/>
      </c>
      <c r="E1759" t="str">
        <f t="shared" si="55"/>
        <v/>
      </c>
    </row>
    <row r="1760" spans="1:5" x14ac:dyDescent="0.25">
      <c r="A1760" t="s">
        <v>309</v>
      </c>
      <c r="D1760" t="str">
        <f t="shared" si="54"/>
        <v/>
      </c>
      <c r="E1760" t="str">
        <f t="shared" si="55"/>
        <v/>
      </c>
    </row>
    <row r="1761" spans="1:5" x14ac:dyDescent="0.25">
      <c r="A1761" t="s">
        <v>219</v>
      </c>
      <c r="D1761" t="str">
        <f t="shared" si="54"/>
        <v/>
      </c>
      <c r="E1761" t="str">
        <f t="shared" si="55"/>
        <v/>
      </c>
    </row>
    <row r="1762" spans="1:5" x14ac:dyDescent="0.25">
      <c r="A1762" t="s">
        <v>1695</v>
      </c>
      <c r="D1762" t="str">
        <f t="shared" si="54"/>
        <v/>
      </c>
      <c r="E1762" t="str">
        <f t="shared" si="55"/>
        <v/>
      </c>
    </row>
    <row r="1763" spans="1:5" x14ac:dyDescent="0.25">
      <c r="A1763" t="s">
        <v>998</v>
      </c>
      <c r="D1763" t="str">
        <f t="shared" si="54"/>
        <v/>
      </c>
      <c r="E1763" t="str">
        <f t="shared" si="55"/>
        <v/>
      </c>
    </row>
    <row r="1764" spans="1:5" x14ac:dyDescent="0.25">
      <c r="A1764" t="s">
        <v>981</v>
      </c>
      <c r="D1764" t="str">
        <f t="shared" si="54"/>
        <v/>
      </c>
      <c r="E1764" t="str">
        <f t="shared" si="55"/>
        <v/>
      </c>
    </row>
    <row r="1765" spans="1:5" x14ac:dyDescent="0.25">
      <c r="A1765" t="s">
        <v>914</v>
      </c>
      <c r="D1765" t="str">
        <f t="shared" si="54"/>
        <v/>
      </c>
      <c r="E1765" t="str">
        <f t="shared" si="55"/>
        <v/>
      </c>
    </row>
    <row r="1766" spans="1:5" x14ac:dyDescent="0.25">
      <c r="A1766" t="s">
        <v>470</v>
      </c>
      <c r="D1766" t="str">
        <f t="shared" si="54"/>
        <v/>
      </c>
      <c r="E1766" t="str">
        <f t="shared" si="55"/>
        <v/>
      </c>
    </row>
    <row r="1767" spans="1:5" x14ac:dyDescent="0.25">
      <c r="A1767" t="s">
        <v>223</v>
      </c>
      <c r="D1767" t="str">
        <f t="shared" si="54"/>
        <v/>
      </c>
      <c r="E1767" t="str">
        <f t="shared" si="55"/>
        <v/>
      </c>
    </row>
    <row r="1768" spans="1:5" x14ac:dyDescent="0.25">
      <c r="A1768" t="s">
        <v>1696</v>
      </c>
      <c r="D1768" t="str">
        <f t="shared" si="54"/>
        <v/>
      </c>
      <c r="E1768" t="str">
        <f t="shared" si="55"/>
        <v/>
      </c>
    </row>
    <row r="1769" spans="1:5" x14ac:dyDescent="0.25">
      <c r="A1769" t="s">
        <v>1697</v>
      </c>
      <c r="D1769" t="str">
        <f t="shared" si="54"/>
        <v/>
      </c>
      <c r="E1769" t="str">
        <f t="shared" si="55"/>
        <v/>
      </c>
    </row>
    <row r="1770" spans="1:5" x14ac:dyDescent="0.25">
      <c r="A1770" t="s">
        <v>1419</v>
      </c>
      <c r="D1770" t="str">
        <f t="shared" si="54"/>
        <v/>
      </c>
      <c r="E1770" t="str">
        <f t="shared" si="55"/>
        <v/>
      </c>
    </row>
    <row r="1771" spans="1:5" x14ac:dyDescent="0.25">
      <c r="A1771" t="s">
        <v>1675</v>
      </c>
      <c r="D1771" t="str">
        <f t="shared" si="54"/>
        <v/>
      </c>
      <c r="E1771" t="str">
        <f t="shared" si="55"/>
        <v/>
      </c>
    </row>
    <row r="1772" spans="1:5" x14ac:dyDescent="0.25">
      <c r="A1772" t="s">
        <v>1676</v>
      </c>
      <c r="D1772" t="str">
        <f t="shared" si="54"/>
        <v/>
      </c>
      <c r="E1772" t="str">
        <f t="shared" si="55"/>
        <v/>
      </c>
    </row>
    <row r="1773" spans="1:5" x14ac:dyDescent="0.25">
      <c r="A1773" t="s">
        <v>471</v>
      </c>
      <c r="D1773" t="str">
        <f t="shared" si="54"/>
        <v/>
      </c>
      <c r="E1773" t="str">
        <f t="shared" si="55"/>
        <v/>
      </c>
    </row>
    <row r="1774" spans="1:5" x14ac:dyDescent="0.25">
      <c r="A1774" t="s">
        <v>2840</v>
      </c>
      <c r="D1774" t="str">
        <f t="shared" si="54"/>
        <v>JEFERSON ANTONIO MARCAL DE CAR</v>
      </c>
      <c r="E1774">
        <f t="shared" si="55"/>
        <v>176.96</v>
      </c>
    </row>
    <row r="1775" spans="1:5" x14ac:dyDescent="0.25">
      <c r="A1775" t="s">
        <v>1698</v>
      </c>
      <c r="D1775" t="str">
        <f t="shared" si="54"/>
        <v/>
      </c>
      <c r="E1775" t="str">
        <f t="shared" si="55"/>
        <v/>
      </c>
    </row>
    <row r="1776" spans="1:5" x14ac:dyDescent="0.25">
      <c r="A1776" t="s">
        <v>1481</v>
      </c>
      <c r="D1776" t="str">
        <f t="shared" si="54"/>
        <v/>
      </c>
      <c r="E1776" t="str">
        <f t="shared" si="55"/>
        <v/>
      </c>
    </row>
    <row r="1777" spans="1:5" x14ac:dyDescent="0.25">
      <c r="A1777" t="s">
        <v>202</v>
      </c>
      <c r="D1777" t="str">
        <f t="shared" si="54"/>
        <v/>
      </c>
      <c r="E1777" t="str">
        <f t="shared" si="55"/>
        <v/>
      </c>
    </row>
    <row r="1778" spans="1:5" x14ac:dyDescent="0.25">
      <c r="A1778" t="s">
        <v>1699</v>
      </c>
      <c r="D1778" t="str">
        <f t="shared" si="54"/>
        <v/>
      </c>
      <c r="E1778" t="str">
        <f t="shared" si="55"/>
        <v/>
      </c>
    </row>
    <row r="1779" spans="1:5" x14ac:dyDescent="0.25">
      <c r="A1779" t="s">
        <v>1700</v>
      </c>
      <c r="D1779" t="str">
        <f t="shared" si="54"/>
        <v/>
      </c>
      <c r="E1779" t="str">
        <f t="shared" si="55"/>
        <v/>
      </c>
    </row>
    <row r="1780" spans="1:5" x14ac:dyDescent="0.25">
      <c r="A1780" t="s">
        <v>1701</v>
      </c>
      <c r="D1780" t="str">
        <f t="shared" si="54"/>
        <v/>
      </c>
      <c r="E1780" t="str">
        <f t="shared" si="55"/>
        <v/>
      </c>
    </row>
    <row r="1781" spans="1:5" x14ac:dyDescent="0.25">
      <c r="A1781" t="s">
        <v>1702</v>
      </c>
      <c r="D1781" t="str">
        <f t="shared" si="54"/>
        <v/>
      </c>
      <c r="E1781" t="str">
        <f t="shared" si="55"/>
        <v/>
      </c>
    </row>
    <row r="1782" spans="1:5" x14ac:dyDescent="0.25">
      <c r="A1782" t="s">
        <v>1008</v>
      </c>
      <c r="D1782" t="str">
        <f t="shared" si="54"/>
        <v/>
      </c>
      <c r="E1782" t="str">
        <f t="shared" si="55"/>
        <v/>
      </c>
    </row>
    <row r="1783" spans="1:5" x14ac:dyDescent="0.25">
      <c r="A1783" t="s">
        <v>316</v>
      </c>
      <c r="D1783" t="str">
        <f t="shared" si="54"/>
        <v/>
      </c>
      <c r="E1783" t="str">
        <f t="shared" si="55"/>
        <v/>
      </c>
    </row>
    <row r="1784" spans="1:5" x14ac:dyDescent="0.25">
      <c r="A1784" t="s">
        <v>234</v>
      </c>
      <c r="D1784" t="str">
        <f t="shared" si="54"/>
        <v/>
      </c>
      <c r="E1784" t="str">
        <f t="shared" si="55"/>
        <v/>
      </c>
    </row>
    <row r="1785" spans="1:5" x14ac:dyDescent="0.25">
      <c r="A1785" t="s">
        <v>213</v>
      </c>
      <c r="D1785" t="str">
        <f t="shared" si="54"/>
        <v/>
      </c>
      <c r="E1785" t="str">
        <f t="shared" si="55"/>
        <v/>
      </c>
    </row>
    <row r="1786" spans="1:5" x14ac:dyDescent="0.25">
      <c r="A1786" t="s">
        <v>359</v>
      </c>
      <c r="D1786" t="str">
        <f t="shared" si="54"/>
        <v/>
      </c>
      <c r="E1786" t="str">
        <f t="shared" si="55"/>
        <v/>
      </c>
    </row>
    <row r="1787" spans="1:5" x14ac:dyDescent="0.25">
      <c r="A1787" t="s">
        <v>1010</v>
      </c>
      <c r="D1787" t="str">
        <f t="shared" si="54"/>
        <v/>
      </c>
      <c r="E1787" t="str">
        <f t="shared" si="55"/>
        <v/>
      </c>
    </row>
    <row r="1788" spans="1:5" x14ac:dyDescent="0.25">
      <c r="A1788" t="s">
        <v>230</v>
      </c>
      <c r="D1788" t="str">
        <f t="shared" si="54"/>
        <v/>
      </c>
      <c r="E1788" t="str">
        <f t="shared" si="55"/>
        <v/>
      </c>
    </row>
    <row r="1789" spans="1:5" x14ac:dyDescent="0.25">
      <c r="A1789" t="s">
        <v>1703</v>
      </c>
      <c r="D1789" t="str">
        <f t="shared" si="54"/>
        <v/>
      </c>
      <c r="E1789" t="str">
        <f t="shared" si="55"/>
        <v/>
      </c>
    </row>
    <row r="1790" spans="1:5" x14ac:dyDescent="0.25">
      <c r="A1790" t="s">
        <v>912</v>
      </c>
      <c r="D1790" t="str">
        <f t="shared" si="54"/>
        <v/>
      </c>
      <c r="E1790" t="str">
        <f t="shared" si="55"/>
        <v/>
      </c>
    </row>
    <row r="1791" spans="1:5" x14ac:dyDescent="0.25">
      <c r="A1791" t="s">
        <v>913</v>
      </c>
      <c r="D1791" t="str">
        <f t="shared" si="54"/>
        <v/>
      </c>
      <c r="E1791" t="str">
        <f t="shared" si="55"/>
        <v/>
      </c>
    </row>
    <row r="1792" spans="1:5" x14ac:dyDescent="0.25">
      <c r="A1792" t="s">
        <v>1704</v>
      </c>
      <c r="D1792" t="str">
        <f t="shared" si="54"/>
        <v/>
      </c>
      <c r="E1792" t="str">
        <f t="shared" si="55"/>
        <v/>
      </c>
    </row>
    <row r="1793" spans="1:5" x14ac:dyDescent="0.25">
      <c r="A1793" t="s">
        <v>430</v>
      </c>
      <c r="D1793" t="str">
        <f t="shared" si="54"/>
        <v/>
      </c>
      <c r="E1793" t="str">
        <f t="shared" si="55"/>
        <v/>
      </c>
    </row>
    <row r="1794" spans="1:5" x14ac:dyDescent="0.25">
      <c r="A1794" t="s">
        <v>223</v>
      </c>
      <c r="D1794" t="str">
        <f t="shared" si="54"/>
        <v/>
      </c>
      <c r="E1794" t="str">
        <f t="shared" si="55"/>
        <v/>
      </c>
    </row>
    <row r="1795" spans="1:5" x14ac:dyDescent="0.25">
      <c r="A1795" t="s">
        <v>1705</v>
      </c>
      <c r="D1795" t="str">
        <f t="shared" si="54"/>
        <v/>
      </c>
      <c r="E1795" t="str">
        <f t="shared" si="55"/>
        <v/>
      </c>
    </row>
    <row r="1796" spans="1:5" x14ac:dyDescent="0.25">
      <c r="A1796" t="s">
        <v>2841</v>
      </c>
      <c r="D1796" t="str">
        <f t="shared" si="54"/>
        <v>JEFFERSON ALVES NICACIO</v>
      </c>
      <c r="E1796">
        <f t="shared" si="55"/>
        <v>243.32</v>
      </c>
    </row>
    <row r="1797" spans="1:5" x14ac:dyDescent="0.25">
      <c r="A1797" t="s">
        <v>1706</v>
      </c>
      <c r="D1797" t="str">
        <f t="shared" si="54"/>
        <v/>
      </c>
      <c r="E1797" t="str">
        <f t="shared" si="55"/>
        <v/>
      </c>
    </row>
    <row r="1798" spans="1:5" x14ac:dyDescent="0.25">
      <c r="A1798" t="s">
        <v>1481</v>
      </c>
      <c r="D1798" t="str">
        <f t="shared" si="54"/>
        <v/>
      </c>
      <c r="E1798" t="str">
        <f t="shared" si="55"/>
        <v/>
      </c>
    </row>
    <row r="1799" spans="1:5" x14ac:dyDescent="0.25">
      <c r="A1799" t="s">
        <v>202</v>
      </c>
      <c r="D1799" t="str">
        <f t="shared" ref="D1799:D1862" si="56">IFERROR(IF(COUNTIF(A1799,"*"&amp;"NOME:"&amp;"*")&gt;0,TRIM(_xlfn.TEXTBEFORE(_xlfn.TEXTAFTER(A1799,"NOME: ")," FUNCAO")),""),"")</f>
        <v/>
      </c>
      <c r="E1799" t="str">
        <f t="shared" ref="E1799:E1862" si="57">IFERROR(VALUE(TRIM(IF(D1799&lt;&gt;"",MID(MID(MID(MID(HLOOKUP("*",A1799:A1826,MATCH("*"&amp;"INTRA"&amp;"*",A1799:A1826,0),0),SEARCH("INTRA",HLOOKUP("*",A1799:A1826,MATCH("*"&amp;"INTRA"&amp;"*",A1799:A1826,0),0),1),30),SEARCH(" ",MID(HLOOKUP("*",A1799:A1826,MATCH("*"&amp;"INTRA"&amp;"*",A1799:A1826,0),0),SEARCH("INTRA",HLOOKUP("*",A1799:A1826,MATCH("*"&amp;"INTRA"&amp;"*",A1799:A1826,0),0),1),30),1)+1,20),SEARCH(" ",MID(MID(HLOOKUP("*",A1799:A1826,MATCH("*"&amp;"INTRA"&amp;"*",A1799:A1826,0),0),SEARCH("INTRA",HLOOKUP("*",A1799:A1826,MATCH("*"&amp;"INTRA"&amp;"*",A1799:A1826,0),0),1),30),SEARCH(" ",MID(HLOOKUP("*",A1799:A1826,MATCH("*"&amp;"INTRA"&amp;"*",A1799:A1826,0),0),SEARCH("INTRA",HLOOKUP("*",A1799:A1826,MATCH("*"&amp;"INTRA"&amp;"*",A1799:A1826,0),0),1),30),1)+1,20),1)+1,20),1,SEARCH(" ",MID(MID(MID(HLOOKUP("*",A1799:A1826,MATCH("*"&amp;"INTRA"&amp;"*",A1799:A1826,0),0),SEARCH("INTRA",HLOOKUP("*",A1799:A1826,MATCH("*"&amp;"INTRA"&amp;"*",A1799:A1826,0),0),1),30),SEARCH(" ",MID(HLOOKUP("*",A1799:A1826,MATCH("*"&amp;"INTRA"&amp;"*",A1799:A1826,0),0),SEARCH("INTRA",HLOOKUP("*",A1799:A1826,MATCH("*"&amp;"INTRA"&amp;"*",A1799:A1826,0),0),1),30),1)+1,20),SEARCH(" ",MID(MID(HLOOKUP("*",A1799:A1826,MATCH("*"&amp;"INTRA"&amp;"*",A1799:A1826,0),0),SEARCH("INTRA",HLOOKUP("*",A1799:A1826,MATCH("*"&amp;"INTRA"&amp;"*",A1799:A1826,0),0),1),30),SEARCH(" ",MID(HLOOKUP("*",A1799:A1826,MATCH("*"&amp;"INTRA"&amp;"*",A1799:A1826,0),0),SEARCH("INTRA",HLOOKUP("*",A1799:A1826,MATCH("*"&amp;"INTRA"&amp;"*",A1799:A1826,0),0),1),30),1)+1,20),1)+1,20))),""))),"")</f>
        <v/>
      </c>
    </row>
    <row r="1800" spans="1:5" x14ac:dyDescent="0.25">
      <c r="A1800" t="s">
        <v>862</v>
      </c>
      <c r="D1800" t="str">
        <f t="shared" si="56"/>
        <v/>
      </c>
      <c r="E1800" t="str">
        <f t="shared" si="57"/>
        <v/>
      </c>
    </row>
    <row r="1801" spans="1:5" x14ac:dyDescent="0.25">
      <c r="A1801" t="s">
        <v>1707</v>
      </c>
      <c r="D1801" t="str">
        <f t="shared" si="56"/>
        <v/>
      </c>
      <c r="E1801" t="str">
        <f t="shared" si="57"/>
        <v/>
      </c>
    </row>
    <row r="1802" spans="1:5" x14ac:dyDescent="0.25">
      <c r="A1802" t="s">
        <v>1708</v>
      </c>
      <c r="D1802" t="str">
        <f t="shared" si="56"/>
        <v/>
      </c>
      <c r="E1802" t="str">
        <f t="shared" si="57"/>
        <v/>
      </c>
    </row>
    <row r="1803" spans="1:5" x14ac:dyDescent="0.25">
      <c r="A1803" t="s">
        <v>1709</v>
      </c>
      <c r="D1803" t="str">
        <f t="shared" si="56"/>
        <v/>
      </c>
      <c r="E1803" t="str">
        <f t="shared" si="57"/>
        <v/>
      </c>
    </row>
    <row r="1804" spans="1:5" x14ac:dyDescent="0.25">
      <c r="A1804" t="s">
        <v>1710</v>
      </c>
      <c r="D1804" t="str">
        <f t="shared" si="56"/>
        <v/>
      </c>
      <c r="E1804" t="str">
        <f t="shared" si="57"/>
        <v/>
      </c>
    </row>
    <row r="1805" spans="1:5" x14ac:dyDescent="0.25">
      <c r="A1805" t="s">
        <v>1711</v>
      </c>
      <c r="D1805" t="str">
        <f t="shared" si="56"/>
        <v/>
      </c>
      <c r="E1805" t="str">
        <f t="shared" si="57"/>
        <v/>
      </c>
    </row>
    <row r="1806" spans="1:5" x14ac:dyDescent="0.25">
      <c r="A1806" t="s">
        <v>1712</v>
      </c>
      <c r="D1806" t="str">
        <f t="shared" si="56"/>
        <v/>
      </c>
      <c r="E1806" t="str">
        <f t="shared" si="57"/>
        <v/>
      </c>
    </row>
    <row r="1807" spans="1:5" x14ac:dyDescent="0.25">
      <c r="A1807" t="s">
        <v>307</v>
      </c>
      <c r="D1807" t="str">
        <f t="shared" si="56"/>
        <v/>
      </c>
      <c r="E1807" t="str">
        <f t="shared" si="57"/>
        <v/>
      </c>
    </row>
    <row r="1808" spans="1:5" x14ac:dyDescent="0.25">
      <c r="A1808" t="s">
        <v>359</v>
      </c>
      <c r="D1808" t="str">
        <f t="shared" si="56"/>
        <v/>
      </c>
      <c r="E1808" t="str">
        <f t="shared" si="57"/>
        <v/>
      </c>
    </row>
    <row r="1809" spans="1:5" x14ac:dyDescent="0.25">
      <c r="A1809" t="s">
        <v>1010</v>
      </c>
      <c r="D1809" t="str">
        <f t="shared" si="56"/>
        <v/>
      </c>
      <c r="E1809" t="str">
        <f t="shared" si="57"/>
        <v/>
      </c>
    </row>
    <row r="1810" spans="1:5" x14ac:dyDescent="0.25">
      <c r="A1810" t="s">
        <v>230</v>
      </c>
      <c r="D1810" t="str">
        <f t="shared" si="56"/>
        <v/>
      </c>
      <c r="E1810" t="str">
        <f t="shared" si="57"/>
        <v/>
      </c>
    </row>
    <row r="1811" spans="1:5" x14ac:dyDescent="0.25">
      <c r="A1811" t="s">
        <v>1713</v>
      </c>
      <c r="D1811" t="str">
        <f t="shared" si="56"/>
        <v/>
      </c>
      <c r="E1811" t="str">
        <f t="shared" si="57"/>
        <v/>
      </c>
    </row>
    <row r="1812" spans="1:5" x14ac:dyDescent="0.25">
      <c r="A1812" t="s">
        <v>966</v>
      </c>
      <c r="D1812" t="str">
        <f t="shared" si="56"/>
        <v/>
      </c>
      <c r="E1812" t="str">
        <f t="shared" si="57"/>
        <v/>
      </c>
    </row>
    <row r="1813" spans="1:5" x14ac:dyDescent="0.25">
      <c r="A1813" t="s">
        <v>1095</v>
      </c>
      <c r="D1813" t="str">
        <f t="shared" si="56"/>
        <v/>
      </c>
      <c r="E1813" t="str">
        <f t="shared" si="57"/>
        <v/>
      </c>
    </row>
    <row r="1814" spans="1:5" x14ac:dyDescent="0.25">
      <c r="A1814" t="s">
        <v>1714</v>
      </c>
      <c r="D1814" t="str">
        <f t="shared" si="56"/>
        <v/>
      </c>
      <c r="E1814" t="str">
        <f t="shared" si="57"/>
        <v/>
      </c>
    </row>
    <row r="1815" spans="1:5" x14ac:dyDescent="0.25">
      <c r="A1815" t="s">
        <v>472</v>
      </c>
      <c r="D1815" t="str">
        <f t="shared" si="56"/>
        <v/>
      </c>
      <c r="E1815" t="str">
        <f t="shared" si="57"/>
        <v/>
      </c>
    </row>
    <row r="1816" spans="1:5" x14ac:dyDescent="0.25">
      <c r="A1816" t="s">
        <v>210</v>
      </c>
      <c r="D1816" t="str">
        <f t="shared" si="56"/>
        <v/>
      </c>
      <c r="E1816" t="str">
        <f t="shared" si="57"/>
        <v/>
      </c>
    </row>
    <row r="1817" spans="1:5" x14ac:dyDescent="0.25">
      <c r="A1817" t="s">
        <v>1715</v>
      </c>
      <c r="D1817" t="str">
        <f t="shared" si="56"/>
        <v/>
      </c>
      <c r="E1817" t="str">
        <f t="shared" si="57"/>
        <v/>
      </c>
    </row>
    <row r="1818" spans="1:5" x14ac:dyDescent="0.25">
      <c r="A1818" t="s">
        <v>1716</v>
      </c>
      <c r="D1818" t="str">
        <f t="shared" si="56"/>
        <v/>
      </c>
      <c r="E1818" t="str">
        <f t="shared" si="57"/>
        <v/>
      </c>
    </row>
    <row r="1819" spans="1:5" x14ac:dyDescent="0.25">
      <c r="A1819" t="s">
        <v>1419</v>
      </c>
      <c r="D1819" t="str">
        <f t="shared" si="56"/>
        <v/>
      </c>
      <c r="E1819" t="str">
        <f t="shared" si="57"/>
        <v/>
      </c>
    </row>
    <row r="1820" spans="1:5" x14ac:dyDescent="0.25">
      <c r="A1820" t="s">
        <v>1717</v>
      </c>
      <c r="D1820" t="str">
        <f t="shared" si="56"/>
        <v/>
      </c>
      <c r="E1820" t="str">
        <f t="shared" si="57"/>
        <v/>
      </c>
    </row>
    <row r="1821" spans="1:5" x14ac:dyDescent="0.25">
      <c r="A1821" t="s">
        <v>1718</v>
      </c>
      <c r="D1821" t="str">
        <f t="shared" si="56"/>
        <v/>
      </c>
      <c r="E1821" t="str">
        <f t="shared" si="57"/>
        <v/>
      </c>
    </row>
    <row r="1822" spans="1:5" x14ac:dyDescent="0.25">
      <c r="A1822" t="s">
        <v>473</v>
      </c>
      <c r="D1822" t="str">
        <f t="shared" si="56"/>
        <v/>
      </c>
      <c r="E1822" t="str">
        <f t="shared" si="57"/>
        <v/>
      </c>
    </row>
    <row r="1823" spans="1:5" x14ac:dyDescent="0.25">
      <c r="A1823" t="s">
        <v>2842</v>
      </c>
      <c r="D1823" t="str">
        <f t="shared" si="56"/>
        <v>JOAO ALVES DO NASCIMENTO FILHO</v>
      </c>
      <c r="E1823">
        <f t="shared" si="57"/>
        <v>143.69999999999999</v>
      </c>
    </row>
    <row r="1824" spans="1:5" x14ac:dyDescent="0.25">
      <c r="A1824" t="s">
        <v>1719</v>
      </c>
      <c r="D1824" t="str">
        <f t="shared" si="56"/>
        <v/>
      </c>
      <c r="E1824" t="str">
        <f t="shared" si="57"/>
        <v/>
      </c>
    </row>
    <row r="1825" spans="1:5" x14ac:dyDescent="0.25">
      <c r="A1825" t="s">
        <v>1424</v>
      </c>
      <c r="D1825" t="str">
        <f t="shared" si="56"/>
        <v/>
      </c>
      <c r="E1825" t="str">
        <f t="shared" si="57"/>
        <v/>
      </c>
    </row>
    <row r="1826" spans="1:5" x14ac:dyDescent="0.25">
      <c r="A1826" t="s">
        <v>207</v>
      </c>
      <c r="D1826" t="str">
        <f t="shared" si="56"/>
        <v/>
      </c>
      <c r="E1826" t="str">
        <f t="shared" si="57"/>
        <v/>
      </c>
    </row>
    <row r="1827" spans="1:5" x14ac:dyDescent="0.25">
      <c r="A1827" t="s">
        <v>862</v>
      </c>
      <c r="D1827" t="str">
        <f t="shared" si="56"/>
        <v/>
      </c>
      <c r="E1827" t="str">
        <f t="shared" si="57"/>
        <v/>
      </c>
    </row>
    <row r="1828" spans="1:5" x14ac:dyDescent="0.25">
      <c r="A1828" t="s">
        <v>1720</v>
      </c>
      <c r="D1828" t="str">
        <f t="shared" si="56"/>
        <v/>
      </c>
      <c r="E1828" t="str">
        <f t="shared" si="57"/>
        <v/>
      </c>
    </row>
    <row r="1829" spans="1:5" x14ac:dyDescent="0.25">
      <c r="A1829" t="s">
        <v>1721</v>
      </c>
      <c r="D1829" t="str">
        <f t="shared" si="56"/>
        <v/>
      </c>
      <c r="E1829" t="str">
        <f t="shared" si="57"/>
        <v/>
      </c>
    </row>
    <row r="1830" spans="1:5" x14ac:dyDescent="0.25">
      <c r="A1830" t="s">
        <v>1722</v>
      </c>
      <c r="D1830" t="str">
        <f t="shared" si="56"/>
        <v/>
      </c>
      <c r="E1830" t="str">
        <f t="shared" si="57"/>
        <v/>
      </c>
    </row>
    <row r="1831" spans="1:5" x14ac:dyDescent="0.25">
      <c r="A1831" t="s">
        <v>1723</v>
      </c>
      <c r="D1831" t="str">
        <f t="shared" si="56"/>
        <v/>
      </c>
      <c r="E1831" t="str">
        <f t="shared" si="57"/>
        <v/>
      </c>
    </row>
    <row r="1832" spans="1:5" x14ac:dyDescent="0.25">
      <c r="A1832" t="s">
        <v>1724</v>
      </c>
      <c r="D1832" t="str">
        <f t="shared" si="56"/>
        <v/>
      </c>
      <c r="E1832" t="str">
        <f t="shared" si="57"/>
        <v/>
      </c>
    </row>
    <row r="1833" spans="1:5" x14ac:dyDescent="0.25">
      <c r="A1833" t="s">
        <v>316</v>
      </c>
      <c r="D1833" t="str">
        <f t="shared" si="56"/>
        <v/>
      </c>
      <c r="E1833" t="str">
        <f t="shared" si="57"/>
        <v/>
      </c>
    </row>
    <row r="1834" spans="1:5" x14ac:dyDescent="0.25">
      <c r="A1834" t="s">
        <v>1725</v>
      </c>
      <c r="D1834" t="str">
        <f t="shared" si="56"/>
        <v/>
      </c>
      <c r="E1834" t="str">
        <f t="shared" si="57"/>
        <v/>
      </c>
    </row>
    <row r="1835" spans="1:5" x14ac:dyDescent="0.25">
      <c r="A1835" t="s">
        <v>474</v>
      </c>
      <c r="D1835" t="str">
        <f t="shared" si="56"/>
        <v/>
      </c>
      <c r="E1835" t="str">
        <f t="shared" si="57"/>
        <v/>
      </c>
    </row>
    <row r="1836" spans="1:5" x14ac:dyDescent="0.25">
      <c r="A1836" t="s">
        <v>475</v>
      </c>
      <c r="D1836" t="str">
        <f t="shared" si="56"/>
        <v/>
      </c>
      <c r="E1836" t="str">
        <f t="shared" si="57"/>
        <v/>
      </c>
    </row>
    <row r="1837" spans="1:5" x14ac:dyDescent="0.25">
      <c r="A1837" t="s">
        <v>476</v>
      </c>
      <c r="D1837" t="str">
        <f t="shared" si="56"/>
        <v/>
      </c>
      <c r="E1837" t="str">
        <f t="shared" si="57"/>
        <v/>
      </c>
    </row>
    <row r="1838" spans="1:5" x14ac:dyDescent="0.25">
      <c r="A1838" t="s">
        <v>1726</v>
      </c>
      <c r="D1838" t="str">
        <f t="shared" si="56"/>
        <v/>
      </c>
      <c r="E1838" t="str">
        <f t="shared" si="57"/>
        <v/>
      </c>
    </row>
    <row r="1839" spans="1:5" x14ac:dyDescent="0.25">
      <c r="A1839" t="s">
        <v>1727</v>
      </c>
      <c r="D1839" t="str">
        <f t="shared" si="56"/>
        <v/>
      </c>
      <c r="E1839" t="str">
        <f t="shared" si="57"/>
        <v/>
      </c>
    </row>
    <row r="1840" spans="1:5" x14ac:dyDescent="0.25">
      <c r="A1840" t="s">
        <v>1728</v>
      </c>
      <c r="D1840" t="str">
        <f t="shared" si="56"/>
        <v/>
      </c>
      <c r="E1840" t="str">
        <f t="shared" si="57"/>
        <v/>
      </c>
    </row>
    <row r="1841" spans="1:5" x14ac:dyDescent="0.25">
      <c r="A1841" t="s">
        <v>1729</v>
      </c>
      <c r="D1841" t="str">
        <f t="shared" si="56"/>
        <v/>
      </c>
      <c r="E1841" t="str">
        <f t="shared" si="57"/>
        <v/>
      </c>
    </row>
    <row r="1842" spans="1:5" x14ac:dyDescent="0.25">
      <c r="A1842" t="s">
        <v>1730</v>
      </c>
      <c r="D1842" t="str">
        <f t="shared" si="56"/>
        <v/>
      </c>
      <c r="E1842" t="str">
        <f t="shared" si="57"/>
        <v/>
      </c>
    </row>
    <row r="1843" spans="1:5" x14ac:dyDescent="0.25">
      <c r="A1843" t="s">
        <v>477</v>
      </c>
      <c r="D1843" t="str">
        <f t="shared" si="56"/>
        <v/>
      </c>
      <c r="E1843" t="str">
        <f t="shared" si="57"/>
        <v/>
      </c>
    </row>
    <row r="1844" spans="1:5" x14ac:dyDescent="0.25">
      <c r="A1844" t="s">
        <v>478</v>
      </c>
      <c r="D1844" t="str">
        <f t="shared" si="56"/>
        <v/>
      </c>
      <c r="E1844" t="str">
        <f t="shared" si="57"/>
        <v/>
      </c>
    </row>
    <row r="1845" spans="1:5" x14ac:dyDescent="0.25">
      <c r="A1845" t="s">
        <v>1731</v>
      </c>
      <c r="D1845" t="str">
        <f t="shared" si="56"/>
        <v/>
      </c>
      <c r="E1845" t="str">
        <f t="shared" si="57"/>
        <v/>
      </c>
    </row>
    <row r="1846" spans="1:5" x14ac:dyDescent="0.25">
      <c r="A1846" t="s">
        <v>2843</v>
      </c>
      <c r="D1846" t="str">
        <f t="shared" si="56"/>
        <v>JOAQUIM BATISTA SOARES</v>
      </c>
      <c r="E1846">
        <f t="shared" si="57"/>
        <v>243.32</v>
      </c>
    </row>
    <row r="1847" spans="1:5" x14ac:dyDescent="0.25">
      <c r="A1847" t="s">
        <v>1732</v>
      </c>
      <c r="D1847" t="str">
        <f t="shared" si="56"/>
        <v/>
      </c>
      <c r="E1847" t="str">
        <f t="shared" si="57"/>
        <v/>
      </c>
    </row>
    <row r="1848" spans="1:5" x14ac:dyDescent="0.25">
      <c r="A1848" t="s">
        <v>1424</v>
      </c>
      <c r="D1848" t="str">
        <f t="shared" si="56"/>
        <v/>
      </c>
      <c r="E1848" t="str">
        <f t="shared" si="57"/>
        <v/>
      </c>
    </row>
    <row r="1849" spans="1:5" x14ac:dyDescent="0.25">
      <c r="A1849" t="s">
        <v>202</v>
      </c>
      <c r="D1849" t="str">
        <f t="shared" si="56"/>
        <v/>
      </c>
      <c r="E1849" t="str">
        <f t="shared" si="57"/>
        <v/>
      </c>
    </row>
    <row r="1850" spans="1:5" x14ac:dyDescent="0.25">
      <c r="A1850" t="s">
        <v>862</v>
      </c>
      <c r="D1850" t="str">
        <f t="shared" si="56"/>
        <v/>
      </c>
      <c r="E1850" t="str">
        <f t="shared" si="57"/>
        <v/>
      </c>
    </row>
    <row r="1851" spans="1:5" x14ac:dyDescent="0.25">
      <c r="A1851" t="s">
        <v>1733</v>
      </c>
      <c r="D1851" t="str">
        <f t="shared" si="56"/>
        <v/>
      </c>
      <c r="E1851" t="str">
        <f t="shared" si="57"/>
        <v/>
      </c>
    </row>
    <row r="1852" spans="1:5" x14ac:dyDescent="0.25">
      <c r="A1852" t="s">
        <v>1734</v>
      </c>
      <c r="D1852" t="str">
        <f t="shared" si="56"/>
        <v/>
      </c>
      <c r="E1852" t="str">
        <f t="shared" si="57"/>
        <v/>
      </c>
    </row>
    <row r="1853" spans="1:5" x14ac:dyDescent="0.25">
      <c r="A1853" t="s">
        <v>1735</v>
      </c>
      <c r="D1853" t="str">
        <f t="shared" si="56"/>
        <v/>
      </c>
      <c r="E1853" t="str">
        <f t="shared" si="57"/>
        <v/>
      </c>
    </row>
    <row r="1854" spans="1:5" x14ac:dyDescent="0.25">
      <c r="A1854" t="s">
        <v>1736</v>
      </c>
      <c r="D1854" t="str">
        <f t="shared" si="56"/>
        <v/>
      </c>
      <c r="E1854" t="str">
        <f t="shared" si="57"/>
        <v/>
      </c>
    </row>
    <row r="1855" spans="1:5" x14ac:dyDescent="0.25">
      <c r="A1855" t="s">
        <v>1737</v>
      </c>
      <c r="D1855" t="str">
        <f t="shared" si="56"/>
        <v/>
      </c>
      <c r="E1855" t="str">
        <f t="shared" si="57"/>
        <v/>
      </c>
    </row>
    <row r="1856" spans="1:5" x14ac:dyDescent="0.25">
      <c r="A1856" t="s">
        <v>234</v>
      </c>
      <c r="D1856" t="str">
        <f t="shared" si="56"/>
        <v/>
      </c>
      <c r="E1856" t="str">
        <f t="shared" si="57"/>
        <v/>
      </c>
    </row>
    <row r="1857" spans="1:5" x14ac:dyDescent="0.25">
      <c r="A1857" t="s">
        <v>474</v>
      </c>
      <c r="D1857" t="str">
        <f t="shared" si="56"/>
        <v/>
      </c>
      <c r="E1857" t="str">
        <f t="shared" si="57"/>
        <v/>
      </c>
    </row>
    <row r="1858" spans="1:5" x14ac:dyDescent="0.25">
      <c r="A1858" t="s">
        <v>1738</v>
      </c>
      <c r="D1858" t="str">
        <f t="shared" si="56"/>
        <v/>
      </c>
      <c r="E1858" t="str">
        <f t="shared" si="57"/>
        <v/>
      </c>
    </row>
    <row r="1859" spans="1:5" x14ac:dyDescent="0.25">
      <c r="A1859" t="s">
        <v>479</v>
      </c>
      <c r="D1859" t="str">
        <f t="shared" si="56"/>
        <v/>
      </c>
      <c r="E1859" t="str">
        <f t="shared" si="57"/>
        <v/>
      </c>
    </row>
    <row r="1860" spans="1:5" x14ac:dyDescent="0.25">
      <c r="A1860" t="s">
        <v>219</v>
      </c>
      <c r="D1860" t="str">
        <f t="shared" si="56"/>
        <v/>
      </c>
      <c r="E1860" t="str">
        <f t="shared" si="57"/>
        <v/>
      </c>
    </row>
    <row r="1861" spans="1:5" x14ac:dyDescent="0.25">
      <c r="A1861" t="s">
        <v>1739</v>
      </c>
      <c r="D1861" t="str">
        <f t="shared" si="56"/>
        <v/>
      </c>
      <c r="E1861" t="str">
        <f t="shared" si="57"/>
        <v/>
      </c>
    </row>
    <row r="1862" spans="1:5" x14ac:dyDescent="0.25">
      <c r="A1862" t="s">
        <v>1740</v>
      </c>
      <c r="D1862" t="str">
        <f t="shared" si="56"/>
        <v/>
      </c>
      <c r="E1862" t="str">
        <f t="shared" si="57"/>
        <v/>
      </c>
    </row>
    <row r="1863" spans="1:5" x14ac:dyDescent="0.25">
      <c r="A1863" t="s">
        <v>1741</v>
      </c>
      <c r="D1863" t="str">
        <f t="shared" ref="D1863:D1926" si="58">IFERROR(IF(COUNTIF(A1863,"*"&amp;"NOME:"&amp;"*")&gt;0,TRIM(_xlfn.TEXTBEFORE(_xlfn.TEXTAFTER(A1863,"NOME: ")," FUNCAO")),""),"")</f>
        <v/>
      </c>
      <c r="E1863" t="str">
        <f t="shared" ref="E1863:E1926" si="59">IFERROR(VALUE(TRIM(IF(D1863&lt;&gt;"",MID(MID(MID(MID(HLOOKUP("*",A1863:A1890,MATCH("*"&amp;"INTRA"&amp;"*",A1863:A1890,0),0),SEARCH("INTRA",HLOOKUP("*",A1863:A1890,MATCH("*"&amp;"INTRA"&amp;"*",A1863:A1890,0),0),1),30),SEARCH(" ",MID(HLOOKUP("*",A1863:A1890,MATCH("*"&amp;"INTRA"&amp;"*",A1863:A1890,0),0),SEARCH("INTRA",HLOOKUP("*",A1863:A1890,MATCH("*"&amp;"INTRA"&amp;"*",A1863:A1890,0),0),1),30),1)+1,20),SEARCH(" ",MID(MID(HLOOKUP("*",A1863:A1890,MATCH("*"&amp;"INTRA"&amp;"*",A1863:A1890,0),0),SEARCH("INTRA",HLOOKUP("*",A1863:A1890,MATCH("*"&amp;"INTRA"&amp;"*",A1863:A1890,0),0),1),30),SEARCH(" ",MID(HLOOKUP("*",A1863:A1890,MATCH("*"&amp;"INTRA"&amp;"*",A1863:A1890,0),0),SEARCH("INTRA",HLOOKUP("*",A1863:A1890,MATCH("*"&amp;"INTRA"&amp;"*",A1863:A1890,0),0),1),30),1)+1,20),1)+1,20),1,SEARCH(" ",MID(MID(MID(HLOOKUP("*",A1863:A1890,MATCH("*"&amp;"INTRA"&amp;"*",A1863:A1890,0),0),SEARCH("INTRA",HLOOKUP("*",A1863:A1890,MATCH("*"&amp;"INTRA"&amp;"*",A1863:A1890,0),0),1),30),SEARCH(" ",MID(HLOOKUP("*",A1863:A1890,MATCH("*"&amp;"INTRA"&amp;"*",A1863:A1890,0),0),SEARCH("INTRA",HLOOKUP("*",A1863:A1890,MATCH("*"&amp;"INTRA"&amp;"*",A1863:A1890,0),0),1),30),1)+1,20),SEARCH(" ",MID(MID(HLOOKUP("*",A1863:A1890,MATCH("*"&amp;"INTRA"&amp;"*",A1863:A1890,0),0),SEARCH("INTRA",HLOOKUP("*",A1863:A1890,MATCH("*"&amp;"INTRA"&amp;"*",A1863:A1890,0),0),1),30),SEARCH(" ",MID(HLOOKUP("*",A1863:A1890,MATCH("*"&amp;"INTRA"&amp;"*",A1863:A1890,0),0),SEARCH("INTRA",HLOOKUP("*",A1863:A1890,MATCH("*"&amp;"INTRA"&amp;"*",A1863:A1890,0),0),1),30),1)+1,20),1)+1,20))),""))),"")</f>
        <v/>
      </c>
    </row>
    <row r="1864" spans="1:5" x14ac:dyDescent="0.25">
      <c r="A1864" t="s">
        <v>1742</v>
      </c>
      <c r="D1864" t="str">
        <f t="shared" si="58"/>
        <v/>
      </c>
      <c r="E1864" t="str">
        <f t="shared" si="59"/>
        <v/>
      </c>
    </row>
    <row r="1865" spans="1:5" x14ac:dyDescent="0.25">
      <c r="A1865" t="s">
        <v>1743</v>
      </c>
      <c r="D1865" t="str">
        <f t="shared" si="58"/>
        <v/>
      </c>
      <c r="E1865" t="str">
        <f t="shared" si="59"/>
        <v/>
      </c>
    </row>
    <row r="1866" spans="1:5" x14ac:dyDescent="0.25">
      <c r="A1866" t="s">
        <v>480</v>
      </c>
      <c r="D1866" t="str">
        <f t="shared" si="58"/>
        <v/>
      </c>
      <c r="E1866" t="str">
        <f t="shared" si="59"/>
        <v/>
      </c>
    </row>
    <row r="1867" spans="1:5" x14ac:dyDescent="0.25">
      <c r="A1867" t="s">
        <v>1744</v>
      </c>
      <c r="D1867" t="str">
        <f t="shared" si="58"/>
        <v/>
      </c>
      <c r="E1867" t="str">
        <f t="shared" si="59"/>
        <v/>
      </c>
    </row>
    <row r="1868" spans="1:5" x14ac:dyDescent="0.25">
      <c r="A1868" t="s">
        <v>1745</v>
      </c>
      <c r="D1868" t="str">
        <f t="shared" si="58"/>
        <v/>
      </c>
      <c r="E1868" t="str">
        <f t="shared" si="59"/>
        <v/>
      </c>
    </row>
    <row r="1869" spans="1:5" x14ac:dyDescent="0.25">
      <c r="A1869" t="s">
        <v>481</v>
      </c>
      <c r="D1869" t="str">
        <f t="shared" si="58"/>
        <v/>
      </c>
      <c r="E1869" t="str">
        <f t="shared" si="59"/>
        <v/>
      </c>
    </row>
    <row r="1870" spans="1:5" x14ac:dyDescent="0.25">
      <c r="A1870" t="s">
        <v>1746</v>
      </c>
      <c r="D1870" t="str">
        <f t="shared" si="58"/>
        <v/>
      </c>
      <c r="E1870" t="str">
        <f t="shared" si="59"/>
        <v/>
      </c>
    </row>
    <row r="1871" spans="1:5" x14ac:dyDescent="0.25">
      <c r="A1871" t="s">
        <v>1747</v>
      </c>
      <c r="D1871" t="str">
        <f t="shared" si="58"/>
        <v/>
      </c>
      <c r="E1871" t="str">
        <f t="shared" si="59"/>
        <v/>
      </c>
    </row>
    <row r="1872" spans="1:5" x14ac:dyDescent="0.25">
      <c r="A1872" t="s">
        <v>1419</v>
      </c>
      <c r="D1872" t="str">
        <f t="shared" si="58"/>
        <v/>
      </c>
      <c r="E1872" t="str">
        <f t="shared" si="59"/>
        <v/>
      </c>
    </row>
    <row r="1873" spans="1:5" x14ac:dyDescent="0.25">
      <c r="A1873" t="s">
        <v>1717</v>
      </c>
      <c r="D1873" t="str">
        <f t="shared" si="58"/>
        <v/>
      </c>
      <c r="E1873" t="str">
        <f t="shared" si="59"/>
        <v/>
      </c>
    </row>
    <row r="1874" spans="1:5" x14ac:dyDescent="0.25">
      <c r="A1874" t="s">
        <v>1149</v>
      </c>
      <c r="D1874" t="str">
        <f t="shared" si="58"/>
        <v/>
      </c>
      <c r="E1874" t="str">
        <f t="shared" si="59"/>
        <v/>
      </c>
    </row>
    <row r="1875" spans="1:5" x14ac:dyDescent="0.25">
      <c r="A1875" t="s">
        <v>482</v>
      </c>
      <c r="D1875" t="str">
        <f t="shared" si="58"/>
        <v/>
      </c>
      <c r="E1875" t="str">
        <f t="shared" si="59"/>
        <v/>
      </c>
    </row>
    <row r="1876" spans="1:5" x14ac:dyDescent="0.25">
      <c r="A1876" t="s">
        <v>2844</v>
      </c>
      <c r="D1876" t="str">
        <f t="shared" si="58"/>
        <v>JOAQUIM VILER DE SOUSA</v>
      </c>
      <c r="E1876">
        <f t="shared" si="59"/>
        <v>44.24</v>
      </c>
    </row>
    <row r="1877" spans="1:5" x14ac:dyDescent="0.25">
      <c r="A1877" t="s">
        <v>1748</v>
      </c>
      <c r="D1877" t="str">
        <f t="shared" si="58"/>
        <v/>
      </c>
      <c r="E1877" t="str">
        <f t="shared" si="59"/>
        <v/>
      </c>
    </row>
    <row r="1878" spans="1:5" x14ac:dyDescent="0.25">
      <c r="A1878" t="s">
        <v>917</v>
      </c>
      <c r="D1878" t="str">
        <f t="shared" si="58"/>
        <v/>
      </c>
      <c r="E1878" t="str">
        <f t="shared" si="59"/>
        <v/>
      </c>
    </row>
    <row r="1879" spans="1:5" x14ac:dyDescent="0.25">
      <c r="A1879" t="s">
        <v>202</v>
      </c>
      <c r="D1879" t="str">
        <f t="shared" si="58"/>
        <v/>
      </c>
      <c r="E1879" t="str">
        <f t="shared" si="59"/>
        <v/>
      </c>
    </row>
    <row r="1880" spans="1:5" x14ac:dyDescent="0.25">
      <c r="A1880" t="s">
        <v>862</v>
      </c>
      <c r="D1880" t="str">
        <f t="shared" si="58"/>
        <v/>
      </c>
      <c r="E1880" t="str">
        <f t="shared" si="59"/>
        <v/>
      </c>
    </row>
    <row r="1881" spans="1:5" x14ac:dyDescent="0.25">
      <c r="A1881" t="s">
        <v>1749</v>
      </c>
      <c r="D1881" t="str">
        <f t="shared" si="58"/>
        <v/>
      </c>
      <c r="E1881" t="str">
        <f t="shared" si="59"/>
        <v/>
      </c>
    </row>
    <row r="1882" spans="1:5" x14ac:dyDescent="0.25">
      <c r="A1882" t="s">
        <v>1750</v>
      </c>
      <c r="D1882" t="str">
        <f t="shared" si="58"/>
        <v/>
      </c>
      <c r="E1882" t="str">
        <f t="shared" si="59"/>
        <v/>
      </c>
    </row>
    <row r="1883" spans="1:5" x14ac:dyDescent="0.25">
      <c r="A1883" t="s">
        <v>1751</v>
      </c>
      <c r="D1883" t="str">
        <f t="shared" si="58"/>
        <v/>
      </c>
      <c r="E1883" t="str">
        <f t="shared" si="59"/>
        <v/>
      </c>
    </row>
    <row r="1884" spans="1:5" x14ac:dyDescent="0.25">
      <c r="A1884" t="s">
        <v>1752</v>
      </c>
      <c r="D1884" t="str">
        <f t="shared" si="58"/>
        <v/>
      </c>
      <c r="E1884" t="str">
        <f t="shared" si="59"/>
        <v/>
      </c>
    </row>
    <row r="1885" spans="1:5" x14ac:dyDescent="0.25">
      <c r="A1885" t="s">
        <v>1753</v>
      </c>
      <c r="D1885" t="str">
        <f t="shared" si="58"/>
        <v/>
      </c>
      <c r="E1885" t="str">
        <f t="shared" si="59"/>
        <v/>
      </c>
    </row>
    <row r="1886" spans="1:5" x14ac:dyDescent="0.25">
      <c r="A1886" t="s">
        <v>1754</v>
      </c>
      <c r="D1886" t="str">
        <f t="shared" si="58"/>
        <v/>
      </c>
      <c r="E1886" t="str">
        <f t="shared" si="59"/>
        <v/>
      </c>
    </row>
    <row r="1887" spans="1:5" x14ac:dyDescent="0.25">
      <c r="A1887" t="s">
        <v>1755</v>
      </c>
      <c r="D1887" t="str">
        <f t="shared" si="58"/>
        <v/>
      </c>
      <c r="E1887" t="str">
        <f t="shared" si="59"/>
        <v/>
      </c>
    </row>
    <row r="1888" spans="1:5" x14ac:dyDescent="0.25">
      <c r="A1888" t="s">
        <v>1756</v>
      </c>
      <c r="D1888" t="str">
        <f t="shared" si="58"/>
        <v/>
      </c>
      <c r="E1888" t="str">
        <f t="shared" si="59"/>
        <v/>
      </c>
    </row>
    <row r="1889" spans="1:5" x14ac:dyDescent="0.25">
      <c r="A1889" t="s">
        <v>483</v>
      </c>
      <c r="D1889" t="str">
        <f t="shared" si="58"/>
        <v/>
      </c>
      <c r="E1889" t="str">
        <f t="shared" si="59"/>
        <v/>
      </c>
    </row>
    <row r="1890" spans="1:5" x14ac:dyDescent="0.25">
      <c r="A1890" t="s">
        <v>484</v>
      </c>
      <c r="D1890" t="str">
        <f t="shared" si="58"/>
        <v/>
      </c>
      <c r="E1890" t="str">
        <f t="shared" si="59"/>
        <v/>
      </c>
    </row>
    <row r="1891" spans="1:5" x14ac:dyDescent="0.25">
      <c r="A1891" t="s">
        <v>1287</v>
      </c>
      <c r="D1891" t="str">
        <f t="shared" si="58"/>
        <v/>
      </c>
      <c r="E1891" t="str">
        <f t="shared" si="59"/>
        <v/>
      </c>
    </row>
    <row r="1892" spans="1:5" x14ac:dyDescent="0.25">
      <c r="A1892" t="s">
        <v>1757</v>
      </c>
      <c r="D1892" t="str">
        <f t="shared" si="58"/>
        <v/>
      </c>
      <c r="E1892" t="str">
        <f t="shared" si="59"/>
        <v/>
      </c>
    </row>
    <row r="1893" spans="1:5" x14ac:dyDescent="0.25">
      <c r="A1893" t="s">
        <v>1214</v>
      </c>
      <c r="D1893" t="str">
        <f t="shared" si="58"/>
        <v/>
      </c>
      <c r="E1893" t="str">
        <f t="shared" si="59"/>
        <v/>
      </c>
    </row>
    <row r="1894" spans="1:5" x14ac:dyDescent="0.25">
      <c r="A1894" t="s">
        <v>485</v>
      </c>
      <c r="D1894" t="str">
        <f t="shared" si="58"/>
        <v/>
      </c>
      <c r="E1894" t="str">
        <f t="shared" si="59"/>
        <v/>
      </c>
    </row>
    <row r="1895" spans="1:5" x14ac:dyDescent="0.25">
      <c r="A1895" t="s">
        <v>948</v>
      </c>
      <c r="D1895" t="str">
        <f t="shared" si="58"/>
        <v/>
      </c>
      <c r="E1895" t="str">
        <f t="shared" si="59"/>
        <v/>
      </c>
    </row>
    <row r="1896" spans="1:5" x14ac:dyDescent="0.25">
      <c r="A1896" t="s">
        <v>1758</v>
      </c>
      <c r="D1896" t="str">
        <f t="shared" si="58"/>
        <v/>
      </c>
      <c r="E1896" t="str">
        <f t="shared" si="59"/>
        <v/>
      </c>
    </row>
    <row r="1897" spans="1:5" x14ac:dyDescent="0.25">
      <c r="A1897" t="s">
        <v>486</v>
      </c>
      <c r="D1897" t="str">
        <f t="shared" si="58"/>
        <v/>
      </c>
      <c r="E1897" t="str">
        <f t="shared" si="59"/>
        <v/>
      </c>
    </row>
    <row r="1898" spans="1:5" x14ac:dyDescent="0.25">
      <c r="A1898" t="s">
        <v>1759</v>
      </c>
      <c r="D1898" t="str">
        <f t="shared" si="58"/>
        <v/>
      </c>
      <c r="E1898" t="str">
        <f t="shared" si="59"/>
        <v/>
      </c>
    </row>
    <row r="1899" spans="1:5" x14ac:dyDescent="0.25">
      <c r="A1899" t="s">
        <v>1760</v>
      </c>
      <c r="D1899" t="str">
        <f t="shared" si="58"/>
        <v/>
      </c>
      <c r="E1899" t="str">
        <f t="shared" si="59"/>
        <v/>
      </c>
    </row>
    <row r="1900" spans="1:5" x14ac:dyDescent="0.25">
      <c r="A1900" t="s">
        <v>210</v>
      </c>
      <c r="D1900" t="str">
        <f t="shared" si="58"/>
        <v/>
      </c>
      <c r="E1900" t="str">
        <f t="shared" si="59"/>
        <v/>
      </c>
    </row>
    <row r="1901" spans="1:5" x14ac:dyDescent="0.25">
      <c r="A1901" t="s">
        <v>1761</v>
      </c>
      <c r="D1901" t="str">
        <f t="shared" si="58"/>
        <v/>
      </c>
      <c r="E1901" t="str">
        <f t="shared" si="59"/>
        <v/>
      </c>
    </row>
    <row r="1902" spans="1:5" x14ac:dyDescent="0.25">
      <c r="A1902" t="s">
        <v>2845</v>
      </c>
      <c r="D1902" t="str">
        <f t="shared" si="58"/>
        <v>JOSE FRANCISCO HOMEM</v>
      </c>
      <c r="E1902">
        <f t="shared" si="59"/>
        <v>165.9</v>
      </c>
    </row>
    <row r="1903" spans="1:5" x14ac:dyDescent="0.25">
      <c r="A1903" t="s">
        <v>1762</v>
      </c>
      <c r="D1903" t="str">
        <f t="shared" si="58"/>
        <v/>
      </c>
      <c r="E1903" t="str">
        <f t="shared" si="59"/>
        <v/>
      </c>
    </row>
    <row r="1904" spans="1:5" x14ac:dyDescent="0.25">
      <c r="A1904" t="s">
        <v>933</v>
      </c>
      <c r="D1904" t="str">
        <f t="shared" si="58"/>
        <v/>
      </c>
      <c r="E1904" t="str">
        <f t="shared" si="59"/>
        <v/>
      </c>
    </row>
    <row r="1905" spans="1:5" x14ac:dyDescent="0.25">
      <c r="A1905" t="s">
        <v>202</v>
      </c>
      <c r="D1905" t="str">
        <f t="shared" si="58"/>
        <v/>
      </c>
      <c r="E1905" t="str">
        <f t="shared" si="59"/>
        <v/>
      </c>
    </row>
    <row r="1906" spans="1:5" x14ac:dyDescent="0.25">
      <c r="A1906" t="s">
        <v>862</v>
      </c>
      <c r="D1906" t="str">
        <f t="shared" si="58"/>
        <v/>
      </c>
      <c r="E1906" t="str">
        <f t="shared" si="59"/>
        <v/>
      </c>
    </row>
    <row r="1907" spans="1:5" x14ac:dyDescent="0.25">
      <c r="A1907" t="s">
        <v>1763</v>
      </c>
      <c r="D1907" t="str">
        <f t="shared" si="58"/>
        <v/>
      </c>
      <c r="E1907" t="str">
        <f t="shared" si="59"/>
        <v/>
      </c>
    </row>
    <row r="1908" spans="1:5" x14ac:dyDescent="0.25">
      <c r="A1908" t="s">
        <v>1764</v>
      </c>
      <c r="D1908" t="str">
        <f t="shared" si="58"/>
        <v/>
      </c>
      <c r="E1908" t="str">
        <f t="shared" si="59"/>
        <v/>
      </c>
    </row>
    <row r="1909" spans="1:5" x14ac:dyDescent="0.25">
      <c r="A1909" t="s">
        <v>1765</v>
      </c>
      <c r="D1909" t="str">
        <f t="shared" si="58"/>
        <v/>
      </c>
      <c r="E1909" t="str">
        <f t="shared" si="59"/>
        <v/>
      </c>
    </row>
    <row r="1910" spans="1:5" x14ac:dyDescent="0.25">
      <c r="A1910" t="s">
        <v>1766</v>
      </c>
      <c r="D1910" t="str">
        <f t="shared" si="58"/>
        <v/>
      </c>
      <c r="E1910" t="str">
        <f t="shared" si="59"/>
        <v/>
      </c>
    </row>
    <row r="1911" spans="1:5" x14ac:dyDescent="0.25">
      <c r="A1911" t="s">
        <v>1767</v>
      </c>
      <c r="D1911" t="str">
        <f t="shared" si="58"/>
        <v/>
      </c>
      <c r="E1911" t="str">
        <f t="shared" si="59"/>
        <v/>
      </c>
    </row>
    <row r="1912" spans="1:5" x14ac:dyDescent="0.25">
      <c r="A1912" t="s">
        <v>1768</v>
      </c>
      <c r="D1912" t="str">
        <f t="shared" si="58"/>
        <v/>
      </c>
      <c r="E1912" t="str">
        <f t="shared" si="59"/>
        <v/>
      </c>
    </row>
    <row r="1913" spans="1:5" x14ac:dyDescent="0.25">
      <c r="A1913" t="s">
        <v>487</v>
      </c>
      <c r="D1913" t="str">
        <f t="shared" si="58"/>
        <v/>
      </c>
      <c r="E1913" t="str">
        <f t="shared" si="59"/>
        <v/>
      </c>
    </row>
    <row r="1914" spans="1:5" x14ac:dyDescent="0.25">
      <c r="A1914" t="s">
        <v>203</v>
      </c>
      <c r="D1914" t="str">
        <f t="shared" si="58"/>
        <v/>
      </c>
      <c r="E1914" t="str">
        <f t="shared" si="59"/>
        <v/>
      </c>
    </row>
    <row r="1915" spans="1:5" x14ac:dyDescent="0.25">
      <c r="A1915" t="s">
        <v>1769</v>
      </c>
      <c r="D1915" t="str">
        <f t="shared" si="58"/>
        <v/>
      </c>
      <c r="E1915" t="str">
        <f t="shared" si="59"/>
        <v/>
      </c>
    </row>
    <row r="1916" spans="1:5" x14ac:dyDescent="0.25">
      <c r="A1916" t="s">
        <v>1770</v>
      </c>
      <c r="D1916" t="str">
        <f t="shared" si="58"/>
        <v/>
      </c>
      <c r="E1916" t="str">
        <f t="shared" si="59"/>
        <v/>
      </c>
    </row>
    <row r="1917" spans="1:5" x14ac:dyDescent="0.25">
      <c r="A1917" t="s">
        <v>1771</v>
      </c>
      <c r="D1917" t="str">
        <f t="shared" si="58"/>
        <v/>
      </c>
      <c r="E1917" t="str">
        <f t="shared" si="59"/>
        <v/>
      </c>
    </row>
    <row r="1918" spans="1:5" x14ac:dyDescent="0.25">
      <c r="A1918" t="s">
        <v>1772</v>
      </c>
      <c r="D1918" t="str">
        <f t="shared" si="58"/>
        <v/>
      </c>
      <c r="E1918" t="str">
        <f t="shared" si="59"/>
        <v/>
      </c>
    </row>
    <row r="1919" spans="1:5" x14ac:dyDescent="0.25">
      <c r="A1919" t="s">
        <v>1214</v>
      </c>
      <c r="D1919" t="str">
        <f t="shared" si="58"/>
        <v/>
      </c>
      <c r="E1919" t="str">
        <f t="shared" si="59"/>
        <v/>
      </c>
    </row>
    <row r="1920" spans="1:5" x14ac:dyDescent="0.25">
      <c r="A1920" t="s">
        <v>948</v>
      </c>
      <c r="D1920" t="str">
        <f t="shared" si="58"/>
        <v/>
      </c>
      <c r="E1920" t="str">
        <f t="shared" si="59"/>
        <v/>
      </c>
    </row>
    <row r="1921" spans="1:5" x14ac:dyDescent="0.25">
      <c r="A1921" t="s">
        <v>949</v>
      </c>
      <c r="D1921" t="str">
        <f t="shared" si="58"/>
        <v/>
      </c>
      <c r="E1921" t="str">
        <f t="shared" si="59"/>
        <v/>
      </c>
    </row>
    <row r="1922" spans="1:5" x14ac:dyDescent="0.25">
      <c r="A1922" t="s">
        <v>621</v>
      </c>
      <c r="D1922" t="str">
        <f t="shared" si="58"/>
        <v/>
      </c>
      <c r="E1922" t="str">
        <f t="shared" si="59"/>
        <v/>
      </c>
    </row>
    <row r="1923" spans="1:5" x14ac:dyDescent="0.25">
      <c r="A1923" t="s">
        <v>1773</v>
      </c>
      <c r="D1923" t="str">
        <f t="shared" si="58"/>
        <v/>
      </c>
      <c r="E1923" t="str">
        <f t="shared" si="59"/>
        <v/>
      </c>
    </row>
    <row r="1924" spans="1:5" x14ac:dyDescent="0.25">
      <c r="A1924" t="s">
        <v>1419</v>
      </c>
      <c r="D1924" t="str">
        <f t="shared" si="58"/>
        <v/>
      </c>
      <c r="E1924" t="str">
        <f t="shared" si="59"/>
        <v/>
      </c>
    </row>
    <row r="1925" spans="1:5" x14ac:dyDescent="0.25">
      <c r="A1925" t="s">
        <v>1774</v>
      </c>
      <c r="D1925" t="str">
        <f t="shared" si="58"/>
        <v/>
      </c>
      <c r="E1925" t="str">
        <f t="shared" si="59"/>
        <v/>
      </c>
    </row>
    <row r="1926" spans="1:5" x14ac:dyDescent="0.25">
      <c r="A1926" t="s">
        <v>1149</v>
      </c>
      <c r="D1926" t="str">
        <f t="shared" si="58"/>
        <v/>
      </c>
      <c r="E1926" t="str">
        <f t="shared" si="59"/>
        <v/>
      </c>
    </row>
    <row r="1927" spans="1:5" x14ac:dyDescent="0.25">
      <c r="A1927" t="s">
        <v>488</v>
      </c>
      <c r="D1927" t="str">
        <f t="shared" ref="D1927:D1990" si="60">IFERROR(IF(COUNTIF(A1927,"*"&amp;"NOME:"&amp;"*")&gt;0,TRIM(_xlfn.TEXTBEFORE(_xlfn.TEXTAFTER(A1927,"NOME: ")," FUNCAO")),""),"")</f>
        <v/>
      </c>
      <c r="E1927" t="str">
        <f t="shared" ref="E1927:E1990" si="61">IFERROR(VALUE(TRIM(IF(D1927&lt;&gt;"",MID(MID(MID(MID(HLOOKUP("*",A1927:A1954,MATCH("*"&amp;"INTRA"&amp;"*",A1927:A1954,0),0),SEARCH("INTRA",HLOOKUP("*",A1927:A1954,MATCH("*"&amp;"INTRA"&amp;"*",A1927:A1954,0),0),1),30),SEARCH(" ",MID(HLOOKUP("*",A1927:A1954,MATCH("*"&amp;"INTRA"&amp;"*",A1927:A1954,0),0),SEARCH("INTRA",HLOOKUP("*",A1927:A1954,MATCH("*"&amp;"INTRA"&amp;"*",A1927:A1954,0),0),1),30),1)+1,20),SEARCH(" ",MID(MID(HLOOKUP("*",A1927:A1954,MATCH("*"&amp;"INTRA"&amp;"*",A1927:A1954,0),0),SEARCH("INTRA",HLOOKUP("*",A1927:A1954,MATCH("*"&amp;"INTRA"&amp;"*",A1927:A1954,0),0),1),30),SEARCH(" ",MID(HLOOKUP("*",A1927:A1954,MATCH("*"&amp;"INTRA"&amp;"*",A1927:A1954,0),0),SEARCH("INTRA",HLOOKUP("*",A1927:A1954,MATCH("*"&amp;"INTRA"&amp;"*",A1927:A1954,0),0),1),30),1)+1,20),1)+1,20),1,SEARCH(" ",MID(MID(MID(HLOOKUP("*",A1927:A1954,MATCH("*"&amp;"INTRA"&amp;"*",A1927:A1954,0),0),SEARCH("INTRA",HLOOKUP("*",A1927:A1954,MATCH("*"&amp;"INTRA"&amp;"*",A1927:A1954,0),0),1),30),SEARCH(" ",MID(HLOOKUP("*",A1927:A1954,MATCH("*"&amp;"INTRA"&amp;"*",A1927:A1954,0),0),SEARCH("INTRA",HLOOKUP("*",A1927:A1954,MATCH("*"&amp;"INTRA"&amp;"*",A1927:A1954,0),0),1),30),1)+1,20),SEARCH(" ",MID(MID(HLOOKUP("*",A1927:A1954,MATCH("*"&amp;"INTRA"&amp;"*",A1927:A1954,0),0),SEARCH("INTRA",HLOOKUP("*",A1927:A1954,MATCH("*"&amp;"INTRA"&amp;"*",A1927:A1954,0),0),1),30),SEARCH(" ",MID(HLOOKUP("*",A1927:A1954,MATCH("*"&amp;"INTRA"&amp;"*",A1927:A1954,0),0),SEARCH("INTRA",HLOOKUP("*",A1927:A1954,MATCH("*"&amp;"INTRA"&amp;"*",A1927:A1954,0),0),1),30),1)+1,20),1)+1,20))),""))),"")</f>
        <v/>
      </c>
    </row>
    <row r="1928" spans="1:5" x14ac:dyDescent="0.25">
      <c r="A1928" t="s">
        <v>210</v>
      </c>
      <c r="D1928" t="str">
        <f t="shared" si="60"/>
        <v/>
      </c>
      <c r="E1928" t="str">
        <f t="shared" si="61"/>
        <v/>
      </c>
    </row>
    <row r="1929" spans="1:5" x14ac:dyDescent="0.25">
      <c r="A1929" t="s">
        <v>1775</v>
      </c>
      <c r="D1929" t="str">
        <f t="shared" si="60"/>
        <v/>
      </c>
      <c r="E1929" t="str">
        <f t="shared" si="61"/>
        <v/>
      </c>
    </row>
    <row r="1930" spans="1:5" x14ac:dyDescent="0.25">
      <c r="A1930" t="s">
        <v>1776</v>
      </c>
      <c r="D1930" t="str">
        <f t="shared" si="60"/>
        <v>JOSE GERALDO GE OLIVEIRA SANTO</v>
      </c>
      <c r="E1930">
        <f t="shared" si="61"/>
        <v>55.3</v>
      </c>
    </row>
    <row r="1931" spans="1:5" x14ac:dyDescent="0.25">
      <c r="A1931" t="s">
        <v>1777</v>
      </c>
      <c r="D1931" t="str">
        <f t="shared" si="60"/>
        <v/>
      </c>
      <c r="E1931" t="str">
        <f t="shared" si="61"/>
        <v/>
      </c>
    </row>
    <row r="1932" spans="1:5" x14ac:dyDescent="0.25">
      <c r="A1932" t="s">
        <v>933</v>
      </c>
      <c r="D1932" t="str">
        <f t="shared" si="60"/>
        <v/>
      </c>
      <c r="E1932" t="str">
        <f t="shared" si="61"/>
        <v/>
      </c>
    </row>
    <row r="1933" spans="1:5" x14ac:dyDescent="0.25">
      <c r="A1933" t="s">
        <v>202</v>
      </c>
      <c r="D1933" t="str">
        <f t="shared" si="60"/>
        <v/>
      </c>
      <c r="E1933" t="str">
        <f t="shared" si="61"/>
        <v/>
      </c>
    </row>
    <row r="1934" spans="1:5" x14ac:dyDescent="0.25">
      <c r="A1934" t="s">
        <v>862</v>
      </c>
      <c r="D1934" t="str">
        <f t="shared" si="60"/>
        <v/>
      </c>
      <c r="E1934" t="str">
        <f t="shared" si="61"/>
        <v/>
      </c>
    </row>
    <row r="1935" spans="1:5" x14ac:dyDescent="0.25">
      <c r="A1935" t="s">
        <v>1680</v>
      </c>
      <c r="D1935" t="str">
        <f t="shared" si="60"/>
        <v/>
      </c>
      <c r="E1935" t="str">
        <f t="shared" si="61"/>
        <v/>
      </c>
    </row>
    <row r="1936" spans="1:5" x14ac:dyDescent="0.25">
      <c r="A1936" t="s">
        <v>1778</v>
      </c>
      <c r="D1936" t="str">
        <f t="shared" si="60"/>
        <v/>
      </c>
      <c r="E1936" t="str">
        <f t="shared" si="61"/>
        <v/>
      </c>
    </row>
    <row r="1937" spans="1:5" x14ac:dyDescent="0.25">
      <c r="A1937" t="s">
        <v>1779</v>
      </c>
      <c r="D1937" t="str">
        <f t="shared" si="60"/>
        <v/>
      </c>
      <c r="E1937" t="str">
        <f t="shared" si="61"/>
        <v/>
      </c>
    </row>
    <row r="1938" spans="1:5" x14ac:dyDescent="0.25">
      <c r="A1938" t="s">
        <v>1780</v>
      </c>
      <c r="D1938" t="str">
        <f t="shared" si="60"/>
        <v/>
      </c>
      <c r="E1938" t="str">
        <f t="shared" si="61"/>
        <v/>
      </c>
    </row>
    <row r="1939" spans="1:5" x14ac:dyDescent="0.25">
      <c r="A1939" t="s">
        <v>233</v>
      </c>
      <c r="D1939" t="str">
        <f t="shared" si="60"/>
        <v/>
      </c>
      <c r="E1939" t="str">
        <f t="shared" si="61"/>
        <v/>
      </c>
    </row>
    <row r="1940" spans="1:5" x14ac:dyDescent="0.25">
      <c r="A1940" t="s">
        <v>664</v>
      </c>
      <c r="D1940" t="str">
        <f t="shared" si="60"/>
        <v/>
      </c>
      <c r="E1940" t="str">
        <f t="shared" si="61"/>
        <v/>
      </c>
    </row>
    <row r="1941" spans="1:5" x14ac:dyDescent="0.25">
      <c r="A1941" t="s">
        <v>234</v>
      </c>
      <c r="D1941" t="str">
        <f t="shared" si="60"/>
        <v/>
      </c>
      <c r="E1941" t="str">
        <f t="shared" si="61"/>
        <v/>
      </c>
    </row>
    <row r="1942" spans="1:5" x14ac:dyDescent="0.25">
      <c r="A1942" t="s">
        <v>307</v>
      </c>
      <c r="D1942" t="str">
        <f t="shared" si="60"/>
        <v/>
      </c>
      <c r="E1942" t="str">
        <f t="shared" si="61"/>
        <v/>
      </c>
    </row>
    <row r="1943" spans="1:5" x14ac:dyDescent="0.25">
      <c r="A1943" t="s">
        <v>489</v>
      </c>
      <c r="D1943" t="str">
        <f t="shared" si="60"/>
        <v/>
      </c>
      <c r="E1943" t="str">
        <f t="shared" si="61"/>
        <v/>
      </c>
    </row>
    <row r="1944" spans="1:5" x14ac:dyDescent="0.25">
      <c r="A1944" t="s">
        <v>309</v>
      </c>
      <c r="D1944" t="str">
        <f t="shared" si="60"/>
        <v/>
      </c>
      <c r="E1944" t="str">
        <f t="shared" si="61"/>
        <v/>
      </c>
    </row>
    <row r="1945" spans="1:5" x14ac:dyDescent="0.25">
      <c r="A1945" t="s">
        <v>490</v>
      </c>
      <c r="D1945" t="str">
        <f t="shared" si="60"/>
        <v/>
      </c>
      <c r="E1945" t="str">
        <f t="shared" si="61"/>
        <v/>
      </c>
    </row>
    <row r="1946" spans="1:5" x14ac:dyDescent="0.25">
      <c r="A1946" t="s">
        <v>1781</v>
      </c>
      <c r="D1946" t="str">
        <f t="shared" si="60"/>
        <v/>
      </c>
      <c r="E1946" t="str">
        <f t="shared" si="61"/>
        <v/>
      </c>
    </row>
    <row r="1947" spans="1:5" x14ac:dyDescent="0.25">
      <c r="A1947" t="s">
        <v>998</v>
      </c>
      <c r="D1947" t="str">
        <f t="shared" si="60"/>
        <v/>
      </c>
      <c r="E1947" t="str">
        <f t="shared" si="61"/>
        <v/>
      </c>
    </row>
    <row r="1948" spans="1:5" x14ac:dyDescent="0.25">
      <c r="A1948" t="s">
        <v>981</v>
      </c>
      <c r="D1948" t="str">
        <f t="shared" si="60"/>
        <v/>
      </c>
      <c r="E1948" t="str">
        <f t="shared" si="61"/>
        <v/>
      </c>
    </row>
    <row r="1949" spans="1:5" x14ac:dyDescent="0.25">
      <c r="A1949" t="s">
        <v>927</v>
      </c>
      <c r="D1949" t="str">
        <f t="shared" si="60"/>
        <v/>
      </c>
      <c r="E1949" t="str">
        <f t="shared" si="61"/>
        <v/>
      </c>
    </row>
    <row r="1950" spans="1:5" x14ac:dyDescent="0.25">
      <c r="A1950" t="s">
        <v>491</v>
      </c>
      <c r="D1950" t="str">
        <f t="shared" si="60"/>
        <v/>
      </c>
      <c r="E1950" t="str">
        <f t="shared" si="61"/>
        <v/>
      </c>
    </row>
    <row r="1951" spans="1:5" x14ac:dyDescent="0.25">
      <c r="A1951" t="s">
        <v>223</v>
      </c>
      <c r="D1951" t="str">
        <f t="shared" si="60"/>
        <v/>
      </c>
      <c r="E1951" t="str">
        <f t="shared" si="61"/>
        <v/>
      </c>
    </row>
    <row r="1952" spans="1:5" x14ac:dyDescent="0.25">
      <c r="A1952" t="s">
        <v>1782</v>
      </c>
      <c r="D1952" t="str">
        <f t="shared" si="60"/>
        <v/>
      </c>
      <c r="E1952" t="str">
        <f t="shared" si="61"/>
        <v/>
      </c>
    </row>
    <row r="1953" spans="1:5" x14ac:dyDescent="0.25">
      <c r="A1953" t="s">
        <v>1783</v>
      </c>
      <c r="D1953" t="str">
        <f t="shared" si="60"/>
        <v>JOSE GONZAGA NETO</v>
      </c>
      <c r="E1953">
        <f t="shared" si="61"/>
        <v>210.14</v>
      </c>
    </row>
    <row r="1954" spans="1:5" x14ac:dyDescent="0.25">
      <c r="A1954" t="s">
        <v>1784</v>
      </c>
      <c r="D1954" t="str">
        <f t="shared" si="60"/>
        <v/>
      </c>
      <c r="E1954" t="str">
        <f t="shared" si="61"/>
        <v/>
      </c>
    </row>
    <row r="1955" spans="1:5" x14ac:dyDescent="0.25">
      <c r="A1955" t="s">
        <v>933</v>
      </c>
      <c r="D1955" t="str">
        <f t="shared" si="60"/>
        <v/>
      </c>
      <c r="E1955" t="str">
        <f t="shared" si="61"/>
        <v/>
      </c>
    </row>
    <row r="1956" spans="1:5" x14ac:dyDescent="0.25">
      <c r="A1956" t="s">
        <v>202</v>
      </c>
      <c r="D1956" t="str">
        <f t="shared" si="60"/>
        <v/>
      </c>
      <c r="E1956" t="str">
        <f t="shared" si="61"/>
        <v/>
      </c>
    </row>
    <row r="1957" spans="1:5" x14ac:dyDescent="0.25">
      <c r="A1957" t="s">
        <v>862</v>
      </c>
      <c r="D1957" t="str">
        <f t="shared" si="60"/>
        <v/>
      </c>
      <c r="E1957" t="str">
        <f t="shared" si="61"/>
        <v/>
      </c>
    </row>
    <row r="1958" spans="1:5" x14ac:dyDescent="0.25">
      <c r="A1958" t="s">
        <v>1785</v>
      </c>
      <c r="D1958" t="str">
        <f t="shared" si="60"/>
        <v/>
      </c>
      <c r="E1958" t="str">
        <f t="shared" si="61"/>
        <v/>
      </c>
    </row>
    <row r="1959" spans="1:5" x14ac:dyDescent="0.25">
      <c r="A1959" t="s">
        <v>1786</v>
      </c>
      <c r="D1959" t="str">
        <f t="shared" si="60"/>
        <v/>
      </c>
      <c r="E1959" t="str">
        <f t="shared" si="61"/>
        <v/>
      </c>
    </row>
    <row r="1960" spans="1:5" x14ac:dyDescent="0.25">
      <c r="A1960" t="s">
        <v>1787</v>
      </c>
      <c r="D1960" t="str">
        <f t="shared" si="60"/>
        <v/>
      </c>
      <c r="E1960" t="str">
        <f t="shared" si="61"/>
        <v/>
      </c>
    </row>
    <row r="1961" spans="1:5" x14ac:dyDescent="0.25">
      <c r="A1961" t="s">
        <v>1788</v>
      </c>
      <c r="D1961" t="str">
        <f t="shared" si="60"/>
        <v/>
      </c>
      <c r="E1961" t="str">
        <f t="shared" si="61"/>
        <v/>
      </c>
    </row>
    <row r="1962" spans="1:5" x14ac:dyDescent="0.25">
      <c r="A1962" t="s">
        <v>1789</v>
      </c>
      <c r="D1962" t="str">
        <f t="shared" si="60"/>
        <v/>
      </c>
      <c r="E1962" t="str">
        <f t="shared" si="61"/>
        <v/>
      </c>
    </row>
    <row r="1963" spans="1:5" x14ac:dyDescent="0.25">
      <c r="A1963" t="s">
        <v>1790</v>
      </c>
      <c r="D1963" t="str">
        <f t="shared" si="60"/>
        <v/>
      </c>
      <c r="E1963" t="str">
        <f t="shared" si="61"/>
        <v/>
      </c>
    </row>
    <row r="1964" spans="1:5" x14ac:dyDescent="0.25">
      <c r="A1964" t="s">
        <v>307</v>
      </c>
      <c r="D1964" t="str">
        <f t="shared" si="60"/>
        <v/>
      </c>
      <c r="E1964" t="str">
        <f t="shared" si="61"/>
        <v/>
      </c>
    </row>
    <row r="1965" spans="1:5" x14ac:dyDescent="0.25">
      <c r="A1965" t="s">
        <v>359</v>
      </c>
      <c r="D1965" t="str">
        <f t="shared" si="60"/>
        <v/>
      </c>
      <c r="E1965" t="str">
        <f t="shared" si="61"/>
        <v/>
      </c>
    </row>
    <row r="1966" spans="1:5" x14ac:dyDescent="0.25">
      <c r="A1966" t="s">
        <v>394</v>
      </c>
      <c r="D1966" t="str">
        <f t="shared" si="60"/>
        <v/>
      </c>
      <c r="E1966" t="str">
        <f t="shared" si="61"/>
        <v/>
      </c>
    </row>
    <row r="1967" spans="1:5" x14ac:dyDescent="0.25">
      <c r="A1967" t="s">
        <v>230</v>
      </c>
      <c r="D1967" t="str">
        <f t="shared" si="60"/>
        <v/>
      </c>
      <c r="E1967" t="str">
        <f t="shared" si="61"/>
        <v/>
      </c>
    </row>
    <row r="1968" spans="1:5" x14ac:dyDescent="0.25">
      <c r="A1968" t="s">
        <v>1791</v>
      </c>
      <c r="D1968" t="str">
        <f t="shared" si="60"/>
        <v/>
      </c>
      <c r="E1968" t="str">
        <f t="shared" si="61"/>
        <v/>
      </c>
    </row>
    <row r="1969" spans="1:5" x14ac:dyDescent="0.25">
      <c r="A1969" t="s">
        <v>998</v>
      </c>
      <c r="D1969" t="str">
        <f t="shared" si="60"/>
        <v/>
      </c>
      <c r="E1969" t="str">
        <f t="shared" si="61"/>
        <v/>
      </c>
    </row>
    <row r="1970" spans="1:5" x14ac:dyDescent="0.25">
      <c r="A1970" t="s">
        <v>981</v>
      </c>
      <c r="D1970" t="str">
        <f t="shared" si="60"/>
        <v/>
      </c>
      <c r="E1970" t="str">
        <f t="shared" si="61"/>
        <v/>
      </c>
    </row>
    <row r="1971" spans="1:5" x14ac:dyDescent="0.25">
      <c r="A1971" t="s">
        <v>1012</v>
      </c>
      <c r="D1971" t="str">
        <f t="shared" si="60"/>
        <v/>
      </c>
      <c r="E1971" t="str">
        <f t="shared" si="61"/>
        <v/>
      </c>
    </row>
    <row r="1972" spans="1:5" x14ac:dyDescent="0.25">
      <c r="A1972" t="s">
        <v>367</v>
      </c>
      <c r="D1972" t="str">
        <f t="shared" si="60"/>
        <v/>
      </c>
      <c r="E1972" t="str">
        <f t="shared" si="61"/>
        <v/>
      </c>
    </row>
    <row r="1973" spans="1:5" x14ac:dyDescent="0.25">
      <c r="A1973" t="s">
        <v>1792</v>
      </c>
      <c r="D1973" t="str">
        <f t="shared" si="60"/>
        <v/>
      </c>
      <c r="E1973" t="str">
        <f t="shared" si="61"/>
        <v/>
      </c>
    </row>
    <row r="1974" spans="1:5" x14ac:dyDescent="0.25">
      <c r="A1974" t="s">
        <v>1419</v>
      </c>
      <c r="D1974" t="str">
        <f t="shared" si="60"/>
        <v/>
      </c>
      <c r="E1974" t="str">
        <f t="shared" si="61"/>
        <v/>
      </c>
    </row>
    <row r="1975" spans="1:5" x14ac:dyDescent="0.25">
      <c r="A1975" t="s">
        <v>1774</v>
      </c>
      <c r="D1975" t="str">
        <f t="shared" si="60"/>
        <v/>
      </c>
      <c r="E1975" t="str">
        <f t="shared" si="61"/>
        <v/>
      </c>
    </row>
    <row r="1976" spans="1:5" x14ac:dyDescent="0.25">
      <c r="A1976" t="s">
        <v>1149</v>
      </c>
      <c r="D1976" t="str">
        <f t="shared" si="60"/>
        <v/>
      </c>
      <c r="E1976" t="str">
        <f t="shared" si="61"/>
        <v/>
      </c>
    </row>
    <row r="1977" spans="1:5" x14ac:dyDescent="0.25">
      <c r="A1977" t="s">
        <v>492</v>
      </c>
      <c r="D1977" t="str">
        <f t="shared" si="60"/>
        <v/>
      </c>
      <c r="E1977" t="str">
        <f t="shared" si="61"/>
        <v/>
      </c>
    </row>
    <row r="1978" spans="1:5" x14ac:dyDescent="0.25">
      <c r="A1978" t="s">
        <v>210</v>
      </c>
      <c r="D1978" t="str">
        <f t="shared" si="60"/>
        <v/>
      </c>
      <c r="E1978" t="str">
        <f t="shared" si="61"/>
        <v/>
      </c>
    </row>
    <row r="1979" spans="1:5" x14ac:dyDescent="0.25">
      <c r="A1979" t="s">
        <v>1793</v>
      </c>
      <c r="D1979" t="str">
        <f t="shared" si="60"/>
        <v/>
      </c>
      <c r="E1979" t="str">
        <f t="shared" si="61"/>
        <v/>
      </c>
    </row>
    <row r="1980" spans="1:5" x14ac:dyDescent="0.25">
      <c r="A1980" t="s">
        <v>1794</v>
      </c>
      <c r="D1980" t="str">
        <f t="shared" si="60"/>
        <v>JOSE WALTER SANTOS SILVA</v>
      </c>
      <c r="E1980">
        <f t="shared" si="61"/>
        <v>143.78</v>
      </c>
    </row>
    <row r="1981" spans="1:5" x14ac:dyDescent="0.25">
      <c r="A1981" t="s">
        <v>1795</v>
      </c>
      <c r="D1981" t="str">
        <f t="shared" si="60"/>
        <v/>
      </c>
      <c r="E1981" t="str">
        <f t="shared" si="61"/>
        <v/>
      </c>
    </row>
    <row r="1982" spans="1:5" x14ac:dyDescent="0.25">
      <c r="A1982" t="s">
        <v>1069</v>
      </c>
      <c r="D1982" t="str">
        <f t="shared" si="60"/>
        <v/>
      </c>
      <c r="E1982" t="str">
        <f t="shared" si="61"/>
        <v/>
      </c>
    </row>
    <row r="1983" spans="1:5" x14ac:dyDescent="0.25">
      <c r="A1983" t="s">
        <v>493</v>
      </c>
      <c r="D1983" t="str">
        <f t="shared" si="60"/>
        <v/>
      </c>
      <c r="E1983" t="str">
        <f t="shared" si="61"/>
        <v/>
      </c>
    </row>
    <row r="1984" spans="1:5" x14ac:dyDescent="0.25">
      <c r="A1984" t="s">
        <v>862</v>
      </c>
      <c r="D1984" t="str">
        <f t="shared" si="60"/>
        <v/>
      </c>
      <c r="E1984" t="str">
        <f t="shared" si="61"/>
        <v/>
      </c>
    </row>
    <row r="1985" spans="1:5" x14ac:dyDescent="0.25">
      <c r="A1985" t="s">
        <v>1395</v>
      </c>
      <c r="D1985" t="str">
        <f t="shared" si="60"/>
        <v/>
      </c>
      <c r="E1985" t="str">
        <f t="shared" si="61"/>
        <v/>
      </c>
    </row>
    <row r="1986" spans="1:5" x14ac:dyDescent="0.25">
      <c r="A1986" t="s">
        <v>1796</v>
      </c>
      <c r="D1986" t="str">
        <f t="shared" si="60"/>
        <v/>
      </c>
      <c r="E1986" t="str">
        <f t="shared" si="61"/>
        <v/>
      </c>
    </row>
    <row r="1987" spans="1:5" x14ac:dyDescent="0.25">
      <c r="A1987" t="s">
        <v>1797</v>
      </c>
      <c r="D1987" t="str">
        <f t="shared" si="60"/>
        <v/>
      </c>
      <c r="E1987" t="str">
        <f t="shared" si="61"/>
        <v/>
      </c>
    </row>
    <row r="1988" spans="1:5" x14ac:dyDescent="0.25">
      <c r="A1988" t="s">
        <v>1798</v>
      </c>
      <c r="D1988" t="str">
        <f t="shared" si="60"/>
        <v/>
      </c>
      <c r="E1988" t="str">
        <f t="shared" si="61"/>
        <v/>
      </c>
    </row>
    <row r="1989" spans="1:5" x14ac:dyDescent="0.25">
      <c r="A1989" t="s">
        <v>1799</v>
      </c>
      <c r="D1989" t="str">
        <f t="shared" si="60"/>
        <v/>
      </c>
      <c r="E1989" t="str">
        <f t="shared" si="61"/>
        <v/>
      </c>
    </row>
    <row r="1990" spans="1:5" x14ac:dyDescent="0.25">
      <c r="A1990" t="s">
        <v>494</v>
      </c>
      <c r="D1990" t="str">
        <f t="shared" si="60"/>
        <v/>
      </c>
      <c r="E1990" t="str">
        <f t="shared" si="61"/>
        <v/>
      </c>
    </row>
    <row r="1991" spans="1:5" x14ac:dyDescent="0.25">
      <c r="A1991" t="s">
        <v>1800</v>
      </c>
      <c r="D1991" t="str">
        <f t="shared" ref="D1991:D2054" si="62">IFERROR(IF(COUNTIF(A1991,"*"&amp;"NOME:"&amp;"*")&gt;0,TRIM(_xlfn.TEXTBEFORE(_xlfn.TEXTAFTER(A1991,"NOME: ")," FUNCAO")),""),"")</f>
        <v/>
      </c>
      <c r="E1991" t="str">
        <f t="shared" ref="E1991:E2054" si="63">IFERROR(VALUE(TRIM(IF(D1991&lt;&gt;"",MID(MID(MID(MID(HLOOKUP("*",A1991:A2018,MATCH("*"&amp;"INTRA"&amp;"*",A1991:A2018,0),0),SEARCH("INTRA",HLOOKUP("*",A1991:A2018,MATCH("*"&amp;"INTRA"&amp;"*",A1991:A2018,0),0),1),30),SEARCH(" ",MID(HLOOKUP("*",A1991:A2018,MATCH("*"&amp;"INTRA"&amp;"*",A1991:A2018,0),0),SEARCH("INTRA",HLOOKUP("*",A1991:A2018,MATCH("*"&amp;"INTRA"&amp;"*",A1991:A2018,0),0),1),30),1)+1,20),SEARCH(" ",MID(MID(HLOOKUP("*",A1991:A2018,MATCH("*"&amp;"INTRA"&amp;"*",A1991:A2018,0),0),SEARCH("INTRA",HLOOKUP("*",A1991:A2018,MATCH("*"&amp;"INTRA"&amp;"*",A1991:A2018,0),0),1),30),SEARCH(" ",MID(HLOOKUP("*",A1991:A2018,MATCH("*"&amp;"INTRA"&amp;"*",A1991:A2018,0),0),SEARCH("INTRA",HLOOKUP("*",A1991:A2018,MATCH("*"&amp;"INTRA"&amp;"*",A1991:A2018,0),0),1),30),1)+1,20),1)+1,20),1,SEARCH(" ",MID(MID(MID(HLOOKUP("*",A1991:A2018,MATCH("*"&amp;"INTRA"&amp;"*",A1991:A2018,0),0),SEARCH("INTRA",HLOOKUP("*",A1991:A2018,MATCH("*"&amp;"INTRA"&amp;"*",A1991:A2018,0),0),1),30),SEARCH(" ",MID(HLOOKUP("*",A1991:A2018,MATCH("*"&amp;"INTRA"&amp;"*",A1991:A2018,0),0),SEARCH("INTRA",HLOOKUP("*",A1991:A2018,MATCH("*"&amp;"INTRA"&amp;"*",A1991:A2018,0),0),1),30),1)+1,20),SEARCH(" ",MID(MID(HLOOKUP("*",A1991:A2018,MATCH("*"&amp;"INTRA"&amp;"*",A1991:A2018,0),0),SEARCH("INTRA",HLOOKUP("*",A1991:A2018,MATCH("*"&amp;"INTRA"&amp;"*",A1991:A2018,0),0),1),30),SEARCH(" ",MID(HLOOKUP("*",A1991:A2018,MATCH("*"&amp;"INTRA"&amp;"*",A1991:A2018,0),0),SEARCH("INTRA",HLOOKUP("*",A1991:A2018,MATCH("*"&amp;"INTRA"&amp;"*",A1991:A2018,0),0),1),30),1)+1,20),1)+1,20))),""))),"")</f>
        <v/>
      </c>
    </row>
    <row r="1992" spans="1:5" x14ac:dyDescent="0.25">
      <c r="A1992" t="s">
        <v>307</v>
      </c>
      <c r="D1992" t="str">
        <f t="shared" si="62"/>
        <v/>
      </c>
      <c r="E1992" t="str">
        <f t="shared" si="63"/>
        <v/>
      </c>
    </row>
    <row r="1993" spans="1:5" x14ac:dyDescent="0.25">
      <c r="A1993" t="s">
        <v>1801</v>
      </c>
      <c r="D1993" t="str">
        <f t="shared" si="62"/>
        <v/>
      </c>
      <c r="E1993" t="str">
        <f t="shared" si="63"/>
        <v/>
      </c>
    </row>
    <row r="1994" spans="1:5" x14ac:dyDescent="0.25">
      <c r="A1994" t="s">
        <v>495</v>
      </c>
      <c r="D1994" t="str">
        <f t="shared" si="62"/>
        <v/>
      </c>
      <c r="E1994" t="str">
        <f t="shared" si="63"/>
        <v/>
      </c>
    </row>
    <row r="1995" spans="1:5" x14ac:dyDescent="0.25">
      <c r="A1995" t="s">
        <v>1802</v>
      </c>
      <c r="D1995" t="str">
        <f t="shared" si="62"/>
        <v/>
      </c>
      <c r="E1995" t="str">
        <f t="shared" si="63"/>
        <v/>
      </c>
    </row>
    <row r="1996" spans="1:5" x14ac:dyDescent="0.25">
      <c r="A1996" t="s">
        <v>1803</v>
      </c>
      <c r="D1996" t="str">
        <f t="shared" si="62"/>
        <v/>
      </c>
      <c r="E1996" t="str">
        <f t="shared" si="63"/>
        <v/>
      </c>
    </row>
    <row r="1997" spans="1:5" x14ac:dyDescent="0.25">
      <c r="A1997" t="s">
        <v>966</v>
      </c>
      <c r="D1997" t="str">
        <f t="shared" si="62"/>
        <v/>
      </c>
      <c r="E1997" t="str">
        <f t="shared" si="63"/>
        <v/>
      </c>
    </row>
    <row r="1998" spans="1:5" x14ac:dyDescent="0.25">
      <c r="A1998" t="s">
        <v>981</v>
      </c>
      <c r="D1998" t="str">
        <f t="shared" si="62"/>
        <v/>
      </c>
      <c r="E1998" t="str">
        <f t="shared" si="63"/>
        <v/>
      </c>
    </row>
    <row r="1999" spans="1:5" x14ac:dyDescent="0.25">
      <c r="A1999" t="s">
        <v>1034</v>
      </c>
      <c r="D1999" t="str">
        <f t="shared" si="62"/>
        <v/>
      </c>
      <c r="E1999" t="str">
        <f t="shared" si="63"/>
        <v/>
      </c>
    </row>
    <row r="2000" spans="1:5" x14ac:dyDescent="0.25">
      <c r="A2000" t="s">
        <v>328</v>
      </c>
      <c r="D2000" t="str">
        <f t="shared" si="62"/>
        <v/>
      </c>
      <c r="E2000" t="str">
        <f t="shared" si="63"/>
        <v/>
      </c>
    </row>
    <row r="2001" spans="1:5" x14ac:dyDescent="0.25">
      <c r="A2001" t="s">
        <v>223</v>
      </c>
      <c r="D2001" t="str">
        <f t="shared" si="62"/>
        <v/>
      </c>
      <c r="E2001" t="str">
        <f t="shared" si="63"/>
        <v/>
      </c>
    </row>
    <row r="2002" spans="1:5" x14ac:dyDescent="0.25">
      <c r="A2002" t="s">
        <v>1804</v>
      </c>
      <c r="D2002" t="str">
        <f t="shared" si="62"/>
        <v/>
      </c>
      <c r="E2002" t="str">
        <f t="shared" si="63"/>
        <v/>
      </c>
    </row>
    <row r="2003" spans="1:5" x14ac:dyDescent="0.25">
      <c r="A2003" t="s">
        <v>1805</v>
      </c>
      <c r="D2003" t="str">
        <f t="shared" si="62"/>
        <v/>
      </c>
      <c r="E2003" t="str">
        <f t="shared" si="63"/>
        <v/>
      </c>
    </row>
    <row r="2004" spans="1:5" x14ac:dyDescent="0.25">
      <c r="A2004" t="s">
        <v>1419</v>
      </c>
      <c r="D2004" t="str">
        <f t="shared" si="62"/>
        <v/>
      </c>
      <c r="E2004" t="str">
        <f t="shared" si="63"/>
        <v/>
      </c>
    </row>
    <row r="2005" spans="1:5" x14ac:dyDescent="0.25">
      <c r="A2005" t="s">
        <v>1806</v>
      </c>
      <c r="D2005" t="str">
        <f t="shared" si="62"/>
        <v/>
      </c>
      <c r="E2005" t="str">
        <f t="shared" si="63"/>
        <v/>
      </c>
    </row>
    <row r="2006" spans="1:5" x14ac:dyDescent="0.25">
      <c r="A2006" t="s">
        <v>1718</v>
      </c>
      <c r="D2006" t="str">
        <f t="shared" si="62"/>
        <v/>
      </c>
      <c r="E2006" t="str">
        <f t="shared" si="63"/>
        <v/>
      </c>
    </row>
    <row r="2007" spans="1:5" x14ac:dyDescent="0.25">
      <c r="A2007" t="s">
        <v>496</v>
      </c>
      <c r="D2007" t="str">
        <f t="shared" si="62"/>
        <v/>
      </c>
      <c r="E2007" t="str">
        <f t="shared" si="63"/>
        <v/>
      </c>
    </row>
    <row r="2008" spans="1:5" x14ac:dyDescent="0.25">
      <c r="A2008" t="s">
        <v>2846</v>
      </c>
      <c r="D2008" t="str">
        <f t="shared" si="62"/>
        <v>JULIANO BISPO ALVES</v>
      </c>
      <c r="E2008">
        <f t="shared" si="63"/>
        <v>254.3</v>
      </c>
    </row>
    <row r="2009" spans="1:5" x14ac:dyDescent="0.25">
      <c r="A2009" t="s">
        <v>1807</v>
      </c>
      <c r="D2009" t="str">
        <f t="shared" si="62"/>
        <v/>
      </c>
      <c r="E2009" t="str">
        <f t="shared" si="63"/>
        <v/>
      </c>
    </row>
    <row r="2010" spans="1:5" x14ac:dyDescent="0.25">
      <c r="A2010" t="s">
        <v>1808</v>
      </c>
      <c r="D2010" t="str">
        <f t="shared" si="62"/>
        <v/>
      </c>
      <c r="E2010" t="str">
        <f t="shared" si="63"/>
        <v/>
      </c>
    </row>
    <row r="2011" spans="1:5" x14ac:dyDescent="0.25">
      <c r="A2011" t="s">
        <v>202</v>
      </c>
      <c r="D2011" t="str">
        <f t="shared" si="62"/>
        <v/>
      </c>
      <c r="E2011" t="str">
        <f t="shared" si="63"/>
        <v/>
      </c>
    </row>
    <row r="2012" spans="1:5" x14ac:dyDescent="0.25">
      <c r="A2012" t="s">
        <v>862</v>
      </c>
      <c r="D2012" t="str">
        <f t="shared" si="62"/>
        <v/>
      </c>
      <c r="E2012" t="str">
        <f t="shared" si="63"/>
        <v/>
      </c>
    </row>
    <row r="2013" spans="1:5" x14ac:dyDescent="0.25">
      <c r="A2013" t="s">
        <v>1809</v>
      </c>
      <c r="D2013" t="str">
        <f t="shared" si="62"/>
        <v/>
      </c>
      <c r="E2013" t="str">
        <f t="shared" si="63"/>
        <v/>
      </c>
    </row>
    <row r="2014" spans="1:5" x14ac:dyDescent="0.25">
      <c r="A2014" t="s">
        <v>1810</v>
      </c>
      <c r="D2014" t="str">
        <f t="shared" si="62"/>
        <v/>
      </c>
      <c r="E2014" t="str">
        <f t="shared" si="63"/>
        <v/>
      </c>
    </row>
    <row r="2015" spans="1:5" x14ac:dyDescent="0.25">
      <c r="A2015" t="s">
        <v>1811</v>
      </c>
      <c r="D2015" t="str">
        <f t="shared" si="62"/>
        <v/>
      </c>
      <c r="E2015" t="str">
        <f t="shared" si="63"/>
        <v/>
      </c>
    </row>
    <row r="2016" spans="1:5" x14ac:dyDescent="0.25">
      <c r="A2016" t="s">
        <v>1812</v>
      </c>
      <c r="D2016" t="str">
        <f t="shared" si="62"/>
        <v/>
      </c>
      <c r="E2016" t="str">
        <f t="shared" si="63"/>
        <v/>
      </c>
    </row>
    <row r="2017" spans="1:5" x14ac:dyDescent="0.25">
      <c r="A2017" t="s">
        <v>1813</v>
      </c>
      <c r="D2017" t="str">
        <f t="shared" si="62"/>
        <v/>
      </c>
      <c r="E2017" t="str">
        <f t="shared" si="63"/>
        <v/>
      </c>
    </row>
    <row r="2018" spans="1:5" x14ac:dyDescent="0.25">
      <c r="A2018" t="s">
        <v>1814</v>
      </c>
      <c r="D2018" t="str">
        <f t="shared" si="62"/>
        <v/>
      </c>
      <c r="E2018" t="str">
        <f t="shared" si="63"/>
        <v/>
      </c>
    </row>
    <row r="2019" spans="1:5" x14ac:dyDescent="0.25">
      <c r="A2019" t="s">
        <v>469</v>
      </c>
      <c r="D2019" t="str">
        <f t="shared" si="62"/>
        <v/>
      </c>
      <c r="E2019" t="str">
        <f t="shared" si="63"/>
        <v/>
      </c>
    </row>
    <row r="2020" spans="1:5" x14ac:dyDescent="0.25">
      <c r="A2020" t="s">
        <v>213</v>
      </c>
      <c r="D2020" t="str">
        <f t="shared" si="62"/>
        <v/>
      </c>
      <c r="E2020" t="str">
        <f t="shared" si="63"/>
        <v/>
      </c>
    </row>
    <row r="2021" spans="1:5" x14ac:dyDescent="0.25">
      <c r="A2021" t="s">
        <v>235</v>
      </c>
      <c r="D2021" t="str">
        <f t="shared" si="62"/>
        <v/>
      </c>
      <c r="E2021" t="str">
        <f t="shared" si="63"/>
        <v/>
      </c>
    </row>
    <row r="2022" spans="1:5" x14ac:dyDescent="0.25">
      <c r="A2022" t="s">
        <v>1010</v>
      </c>
      <c r="D2022" t="str">
        <f t="shared" si="62"/>
        <v/>
      </c>
      <c r="E2022" t="str">
        <f t="shared" si="63"/>
        <v/>
      </c>
    </row>
    <row r="2023" spans="1:5" x14ac:dyDescent="0.25">
      <c r="A2023" t="s">
        <v>219</v>
      </c>
      <c r="D2023" t="str">
        <f t="shared" si="62"/>
        <v/>
      </c>
      <c r="E2023" t="str">
        <f t="shared" si="63"/>
        <v/>
      </c>
    </row>
    <row r="2024" spans="1:5" x14ac:dyDescent="0.25">
      <c r="A2024" t="s">
        <v>1815</v>
      </c>
      <c r="D2024" t="str">
        <f t="shared" si="62"/>
        <v/>
      </c>
      <c r="E2024" t="str">
        <f t="shared" si="63"/>
        <v/>
      </c>
    </row>
    <row r="2025" spans="1:5" x14ac:dyDescent="0.25">
      <c r="A2025" t="s">
        <v>1816</v>
      </c>
      <c r="D2025" t="str">
        <f t="shared" si="62"/>
        <v/>
      </c>
      <c r="E2025" t="str">
        <f t="shared" si="63"/>
        <v/>
      </c>
    </row>
    <row r="2026" spans="1:5" x14ac:dyDescent="0.25">
      <c r="A2026" t="s">
        <v>1095</v>
      </c>
      <c r="D2026" t="str">
        <f t="shared" si="62"/>
        <v/>
      </c>
      <c r="E2026" t="str">
        <f t="shared" si="63"/>
        <v/>
      </c>
    </row>
    <row r="2027" spans="1:5" x14ac:dyDescent="0.25">
      <c r="A2027" t="s">
        <v>1817</v>
      </c>
      <c r="D2027" t="str">
        <f t="shared" si="62"/>
        <v/>
      </c>
      <c r="E2027" t="str">
        <f t="shared" si="63"/>
        <v/>
      </c>
    </row>
    <row r="2028" spans="1:5" x14ac:dyDescent="0.25">
      <c r="A2028" t="s">
        <v>231</v>
      </c>
      <c r="D2028" t="str">
        <f t="shared" si="62"/>
        <v/>
      </c>
      <c r="E2028" t="str">
        <f t="shared" si="63"/>
        <v/>
      </c>
    </row>
    <row r="2029" spans="1:5" x14ac:dyDescent="0.25">
      <c r="A2029" t="s">
        <v>223</v>
      </c>
      <c r="D2029" t="str">
        <f t="shared" si="62"/>
        <v/>
      </c>
      <c r="E2029" t="str">
        <f t="shared" si="63"/>
        <v/>
      </c>
    </row>
    <row r="2030" spans="1:5" x14ac:dyDescent="0.25">
      <c r="A2030" t="s">
        <v>1818</v>
      </c>
      <c r="D2030" t="str">
        <f t="shared" si="62"/>
        <v/>
      </c>
      <c r="E2030" t="str">
        <f t="shared" si="63"/>
        <v/>
      </c>
    </row>
    <row r="2031" spans="1:5" x14ac:dyDescent="0.25">
      <c r="A2031" t="s">
        <v>1819</v>
      </c>
      <c r="D2031" t="str">
        <f t="shared" si="62"/>
        <v/>
      </c>
      <c r="E2031" t="str">
        <f t="shared" si="63"/>
        <v/>
      </c>
    </row>
    <row r="2032" spans="1:5" x14ac:dyDescent="0.25">
      <c r="A2032" t="s">
        <v>1820</v>
      </c>
      <c r="D2032" t="str">
        <f t="shared" si="62"/>
        <v/>
      </c>
      <c r="E2032" t="str">
        <f t="shared" si="63"/>
        <v/>
      </c>
    </row>
    <row r="2033" spans="1:5" x14ac:dyDescent="0.25">
      <c r="A2033" t="s">
        <v>1679</v>
      </c>
      <c r="D2033" t="str">
        <f t="shared" si="62"/>
        <v/>
      </c>
      <c r="E2033" t="str">
        <f t="shared" si="63"/>
        <v/>
      </c>
    </row>
    <row r="2034" spans="1:5" x14ac:dyDescent="0.25">
      <c r="A2034" t="s">
        <v>202</v>
      </c>
      <c r="D2034" t="str">
        <f t="shared" si="62"/>
        <v/>
      </c>
      <c r="E2034" t="str">
        <f t="shared" si="63"/>
        <v/>
      </c>
    </row>
    <row r="2035" spans="1:5" x14ac:dyDescent="0.25">
      <c r="A2035" t="s">
        <v>862</v>
      </c>
      <c r="D2035" t="str">
        <f t="shared" si="62"/>
        <v/>
      </c>
      <c r="E2035" t="str">
        <f t="shared" si="63"/>
        <v/>
      </c>
    </row>
    <row r="2036" spans="1:5" x14ac:dyDescent="0.25">
      <c r="A2036" t="s">
        <v>1821</v>
      </c>
      <c r="D2036" t="str">
        <f t="shared" si="62"/>
        <v/>
      </c>
      <c r="E2036" t="str">
        <f t="shared" si="63"/>
        <v/>
      </c>
    </row>
    <row r="2037" spans="1:5" x14ac:dyDescent="0.25">
      <c r="A2037" t="s">
        <v>1822</v>
      </c>
      <c r="D2037" t="str">
        <f t="shared" si="62"/>
        <v/>
      </c>
      <c r="E2037" t="str">
        <f t="shared" si="63"/>
        <v/>
      </c>
    </row>
    <row r="2038" spans="1:5" x14ac:dyDescent="0.25">
      <c r="A2038" t="s">
        <v>1823</v>
      </c>
      <c r="D2038" t="str">
        <f t="shared" si="62"/>
        <v/>
      </c>
      <c r="E2038" t="str">
        <f t="shared" si="63"/>
        <v/>
      </c>
    </row>
    <row r="2039" spans="1:5" x14ac:dyDescent="0.25">
      <c r="A2039" t="s">
        <v>1824</v>
      </c>
      <c r="D2039" t="str">
        <f t="shared" si="62"/>
        <v/>
      </c>
      <c r="E2039" t="str">
        <f t="shared" si="63"/>
        <v/>
      </c>
    </row>
    <row r="2040" spans="1:5" x14ac:dyDescent="0.25">
      <c r="A2040" t="s">
        <v>1008</v>
      </c>
      <c r="D2040" t="str">
        <f t="shared" si="62"/>
        <v/>
      </c>
      <c r="E2040" t="str">
        <f t="shared" si="63"/>
        <v/>
      </c>
    </row>
    <row r="2041" spans="1:5" x14ac:dyDescent="0.25">
      <c r="A2041" t="s">
        <v>316</v>
      </c>
      <c r="D2041" t="str">
        <f t="shared" si="62"/>
        <v/>
      </c>
      <c r="E2041" t="str">
        <f t="shared" si="63"/>
        <v/>
      </c>
    </row>
    <row r="2042" spans="1:5" x14ac:dyDescent="0.25">
      <c r="A2042" t="s">
        <v>317</v>
      </c>
      <c r="D2042" t="str">
        <f t="shared" si="62"/>
        <v/>
      </c>
      <c r="E2042" t="str">
        <f t="shared" si="63"/>
        <v/>
      </c>
    </row>
    <row r="2043" spans="1:5" x14ac:dyDescent="0.25">
      <c r="A2043" t="s">
        <v>213</v>
      </c>
      <c r="D2043" t="str">
        <f t="shared" si="62"/>
        <v/>
      </c>
      <c r="E2043" t="str">
        <f t="shared" si="63"/>
        <v/>
      </c>
    </row>
    <row r="2044" spans="1:5" x14ac:dyDescent="0.25">
      <c r="A2044" t="s">
        <v>661</v>
      </c>
      <c r="D2044" t="str">
        <f t="shared" si="62"/>
        <v/>
      </c>
      <c r="E2044" t="str">
        <f t="shared" si="63"/>
        <v/>
      </c>
    </row>
    <row r="2045" spans="1:5" x14ac:dyDescent="0.25">
      <c r="A2045" t="s">
        <v>479</v>
      </c>
      <c r="D2045" t="str">
        <f t="shared" si="62"/>
        <v/>
      </c>
      <c r="E2045" t="str">
        <f t="shared" si="63"/>
        <v/>
      </c>
    </row>
    <row r="2046" spans="1:5" x14ac:dyDescent="0.25">
      <c r="A2046" t="s">
        <v>500</v>
      </c>
      <c r="D2046" t="str">
        <f t="shared" si="62"/>
        <v/>
      </c>
      <c r="E2046" t="str">
        <f t="shared" si="63"/>
        <v/>
      </c>
    </row>
    <row r="2047" spans="1:5" x14ac:dyDescent="0.25">
      <c r="A2047" t="s">
        <v>1825</v>
      </c>
      <c r="D2047" t="str">
        <f t="shared" si="62"/>
        <v/>
      </c>
      <c r="E2047" t="str">
        <f t="shared" si="63"/>
        <v/>
      </c>
    </row>
    <row r="2048" spans="1:5" x14ac:dyDescent="0.25">
      <c r="A2048" t="s">
        <v>925</v>
      </c>
      <c r="D2048" t="str">
        <f t="shared" si="62"/>
        <v/>
      </c>
      <c r="E2048" t="str">
        <f t="shared" si="63"/>
        <v/>
      </c>
    </row>
    <row r="2049" spans="1:5" x14ac:dyDescent="0.25">
      <c r="A2049" t="s">
        <v>1095</v>
      </c>
      <c r="D2049" t="str">
        <f t="shared" si="62"/>
        <v/>
      </c>
      <c r="E2049" t="str">
        <f t="shared" si="63"/>
        <v/>
      </c>
    </row>
    <row r="2050" spans="1:5" x14ac:dyDescent="0.25">
      <c r="A2050" t="s">
        <v>1817</v>
      </c>
      <c r="D2050" t="str">
        <f t="shared" si="62"/>
        <v/>
      </c>
      <c r="E2050" t="str">
        <f t="shared" si="63"/>
        <v/>
      </c>
    </row>
    <row r="2051" spans="1:5" x14ac:dyDescent="0.25">
      <c r="A2051" t="s">
        <v>497</v>
      </c>
      <c r="D2051" t="str">
        <f t="shared" si="62"/>
        <v/>
      </c>
      <c r="E2051" t="str">
        <f t="shared" si="63"/>
        <v/>
      </c>
    </row>
    <row r="2052" spans="1:5" x14ac:dyDescent="0.25">
      <c r="A2052" t="s">
        <v>223</v>
      </c>
      <c r="D2052" t="str">
        <f t="shared" si="62"/>
        <v/>
      </c>
      <c r="E2052" t="str">
        <f t="shared" si="63"/>
        <v/>
      </c>
    </row>
    <row r="2053" spans="1:5" x14ac:dyDescent="0.25">
      <c r="A2053" t="s">
        <v>1826</v>
      </c>
      <c r="D2053" t="str">
        <f t="shared" si="62"/>
        <v/>
      </c>
      <c r="E2053" t="str">
        <f t="shared" si="63"/>
        <v/>
      </c>
    </row>
    <row r="2054" spans="1:5" x14ac:dyDescent="0.25">
      <c r="A2054" t="s">
        <v>1827</v>
      </c>
      <c r="D2054" t="str">
        <f t="shared" si="62"/>
        <v/>
      </c>
      <c r="E2054" t="str">
        <f t="shared" si="63"/>
        <v/>
      </c>
    </row>
    <row r="2055" spans="1:5" x14ac:dyDescent="0.25">
      <c r="A2055" t="s">
        <v>1419</v>
      </c>
      <c r="D2055" t="str">
        <f t="shared" ref="D2055:D2118" si="64">IFERROR(IF(COUNTIF(A2055,"*"&amp;"NOME:"&amp;"*")&gt;0,TRIM(_xlfn.TEXTBEFORE(_xlfn.TEXTAFTER(A2055,"NOME: ")," FUNCAO")),""),"")</f>
        <v/>
      </c>
      <c r="E2055" t="str">
        <f t="shared" ref="E2055:E2118" si="65">IFERROR(VALUE(TRIM(IF(D2055&lt;&gt;"",MID(MID(MID(MID(HLOOKUP("*",A2055:A2082,MATCH("*"&amp;"INTRA"&amp;"*",A2055:A2082,0),0),SEARCH("INTRA",HLOOKUP("*",A2055:A2082,MATCH("*"&amp;"INTRA"&amp;"*",A2055:A2082,0),0),1),30),SEARCH(" ",MID(HLOOKUP("*",A2055:A2082,MATCH("*"&amp;"INTRA"&amp;"*",A2055:A2082,0),0),SEARCH("INTRA",HLOOKUP("*",A2055:A2082,MATCH("*"&amp;"INTRA"&amp;"*",A2055:A2082,0),0),1),30),1)+1,20),SEARCH(" ",MID(MID(HLOOKUP("*",A2055:A2082,MATCH("*"&amp;"INTRA"&amp;"*",A2055:A2082,0),0),SEARCH("INTRA",HLOOKUP("*",A2055:A2082,MATCH("*"&amp;"INTRA"&amp;"*",A2055:A2082,0),0),1),30),SEARCH(" ",MID(HLOOKUP("*",A2055:A2082,MATCH("*"&amp;"INTRA"&amp;"*",A2055:A2082,0),0),SEARCH("INTRA",HLOOKUP("*",A2055:A2082,MATCH("*"&amp;"INTRA"&amp;"*",A2055:A2082,0),0),1),30),1)+1,20),1)+1,20),1,SEARCH(" ",MID(MID(MID(HLOOKUP("*",A2055:A2082,MATCH("*"&amp;"INTRA"&amp;"*",A2055:A2082,0),0),SEARCH("INTRA",HLOOKUP("*",A2055:A2082,MATCH("*"&amp;"INTRA"&amp;"*",A2055:A2082,0),0),1),30),SEARCH(" ",MID(HLOOKUP("*",A2055:A2082,MATCH("*"&amp;"INTRA"&amp;"*",A2055:A2082,0),0),SEARCH("INTRA",HLOOKUP("*",A2055:A2082,MATCH("*"&amp;"INTRA"&amp;"*",A2055:A2082,0),0),1),30),1)+1,20),SEARCH(" ",MID(MID(HLOOKUP("*",A2055:A2082,MATCH("*"&amp;"INTRA"&amp;"*",A2055:A2082,0),0),SEARCH("INTRA",HLOOKUP("*",A2055:A2082,MATCH("*"&amp;"INTRA"&amp;"*",A2055:A2082,0),0),1),30),SEARCH(" ",MID(HLOOKUP("*",A2055:A2082,MATCH("*"&amp;"INTRA"&amp;"*",A2055:A2082,0),0),SEARCH("INTRA",HLOOKUP("*",A2055:A2082,MATCH("*"&amp;"INTRA"&amp;"*",A2055:A2082,0),0),1),30),1)+1,20),1)+1,20))),""))),"")</f>
        <v/>
      </c>
    </row>
    <row r="2056" spans="1:5" x14ac:dyDescent="0.25">
      <c r="A2056" t="s">
        <v>1806</v>
      </c>
      <c r="D2056" t="str">
        <f t="shared" si="64"/>
        <v/>
      </c>
      <c r="E2056" t="str">
        <f t="shared" si="65"/>
        <v/>
      </c>
    </row>
    <row r="2057" spans="1:5" x14ac:dyDescent="0.25">
      <c r="A2057" t="s">
        <v>1828</v>
      </c>
      <c r="D2057" t="str">
        <f t="shared" si="64"/>
        <v/>
      </c>
      <c r="E2057" t="str">
        <f t="shared" si="65"/>
        <v/>
      </c>
    </row>
    <row r="2058" spans="1:5" x14ac:dyDescent="0.25">
      <c r="A2058" t="s">
        <v>498</v>
      </c>
      <c r="D2058" t="str">
        <f t="shared" si="64"/>
        <v/>
      </c>
      <c r="E2058" t="str">
        <f t="shared" si="65"/>
        <v/>
      </c>
    </row>
    <row r="2059" spans="1:5" x14ac:dyDescent="0.25">
      <c r="A2059" t="s">
        <v>2847</v>
      </c>
      <c r="D2059" t="str">
        <f t="shared" si="64"/>
        <v>JULIO CESAR PEREIRA DA SILVA</v>
      </c>
      <c r="E2059">
        <f t="shared" si="65"/>
        <v>22.12</v>
      </c>
    </row>
    <row r="2060" spans="1:5" x14ac:dyDescent="0.25">
      <c r="A2060" t="s">
        <v>1829</v>
      </c>
      <c r="D2060" t="str">
        <f t="shared" si="64"/>
        <v/>
      </c>
      <c r="E2060" t="str">
        <f t="shared" si="65"/>
        <v/>
      </c>
    </row>
    <row r="2061" spans="1:5" x14ac:dyDescent="0.25">
      <c r="A2061" t="s">
        <v>1830</v>
      </c>
      <c r="D2061" t="str">
        <f t="shared" si="64"/>
        <v/>
      </c>
      <c r="E2061" t="str">
        <f t="shared" si="65"/>
        <v/>
      </c>
    </row>
    <row r="2062" spans="1:5" x14ac:dyDescent="0.25">
      <c r="A2062" t="s">
        <v>202</v>
      </c>
      <c r="D2062" t="str">
        <f t="shared" si="64"/>
        <v/>
      </c>
      <c r="E2062" t="str">
        <f t="shared" si="65"/>
        <v/>
      </c>
    </row>
    <row r="2063" spans="1:5" x14ac:dyDescent="0.25">
      <c r="A2063" t="s">
        <v>1699</v>
      </c>
      <c r="D2063" t="str">
        <f t="shared" si="64"/>
        <v/>
      </c>
      <c r="E2063" t="str">
        <f t="shared" si="65"/>
        <v/>
      </c>
    </row>
    <row r="2064" spans="1:5" x14ac:dyDescent="0.25">
      <c r="A2064" t="s">
        <v>1831</v>
      </c>
      <c r="D2064" t="str">
        <f t="shared" si="64"/>
        <v/>
      </c>
      <c r="E2064" t="str">
        <f t="shared" si="65"/>
        <v/>
      </c>
    </row>
    <row r="2065" spans="1:5" x14ac:dyDescent="0.25">
      <c r="A2065" t="s">
        <v>1586</v>
      </c>
      <c r="D2065" t="str">
        <f t="shared" si="64"/>
        <v/>
      </c>
      <c r="E2065" t="str">
        <f t="shared" si="65"/>
        <v/>
      </c>
    </row>
    <row r="2066" spans="1:5" x14ac:dyDescent="0.25">
      <c r="A2066" t="s">
        <v>1832</v>
      </c>
      <c r="D2066" t="str">
        <f t="shared" si="64"/>
        <v/>
      </c>
      <c r="E2066" t="str">
        <f t="shared" si="65"/>
        <v/>
      </c>
    </row>
    <row r="2067" spans="1:5" x14ac:dyDescent="0.25">
      <c r="A2067" t="s">
        <v>233</v>
      </c>
      <c r="D2067" t="str">
        <f t="shared" si="64"/>
        <v/>
      </c>
      <c r="E2067" t="str">
        <f t="shared" si="65"/>
        <v/>
      </c>
    </row>
    <row r="2068" spans="1:5" x14ac:dyDescent="0.25">
      <c r="A2068" t="s">
        <v>316</v>
      </c>
      <c r="D2068" t="str">
        <f t="shared" si="64"/>
        <v/>
      </c>
      <c r="E2068" t="str">
        <f t="shared" si="65"/>
        <v/>
      </c>
    </row>
    <row r="2069" spans="1:5" x14ac:dyDescent="0.25">
      <c r="A2069" t="s">
        <v>234</v>
      </c>
      <c r="D2069" t="str">
        <f t="shared" si="64"/>
        <v/>
      </c>
      <c r="E2069" t="str">
        <f t="shared" si="65"/>
        <v/>
      </c>
    </row>
    <row r="2070" spans="1:5" x14ac:dyDescent="0.25">
      <c r="A2070" t="s">
        <v>307</v>
      </c>
      <c r="D2070" t="str">
        <f t="shared" si="64"/>
        <v/>
      </c>
      <c r="E2070" t="str">
        <f t="shared" si="65"/>
        <v/>
      </c>
    </row>
    <row r="2071" spans="1:5" x14ac:dyDescent="0.25">
      <c r="A2071" t="s">
        <v>499</v>
      </c>
      <c r="D2071" t="str">
        <f t="shared" si="64"/>
        <v/>
      </c>
      <c r="E2071" t="str">
        <f t="shared" si="65"/>
        <v/>
      </c>
    </row>
    <row r="2072" spans="1:5" x14ac:dyDescent="0.25">
      <c r="A2072" t="s">
        <v>394</v>
      </c>
      <c r="D2072" t="str">
        <f t="shared" si="64"/>
        <v/>
      </c>
      <c r="E2072" t="str">
        <f t="shared" si="65"/>
        <v/>
      </c>
    </row>
    <row r="2073" spans="1:5" x14ac:dyDescent="0.25">
      <c r="A2073" t="s">
        <v>500</v>
      </c>
      <c r="D2073" t="str">
        <f t="shared" si="64"/>
        <v/>
      </c>
      <c r="E2073" t="str">
        <f t="shared" si="65"/>
        <v/>
      </c>
    </row>
    <row r="2074" spans="1:5" x14ac:dyDescent="0.25">
      <c r="A2074" t="s">
        <v>1833</v>
      </c>
      <c r="D2074" t="str">
        <f t="shared" si="64"/>
        <v/>
      </c>
      <c r="E2074" t="str">
        <f t="shared" si="65"/>
        <v/>
      </c>
    </row>
    <row r="2075" spans="1:5" x14ac:dyDescent="0.25">
      <c r="A2075" t="s">
        <v>981</v>
      </c>
      <c r="D2075" t="str">
        <f t="shared" si="64"/>
        <v/>
      </c>
      <c r="E2075" t="str">
        <f t="shared" si="65"/>
        <v/>
      </c>
    </row>
    <row r="2076" spans="1:5" x14ac:dyDescent="0.25">
      <c r="A2076" t="s">
        <v>1176</v>
      </c>
      <c r="D2076" t="str">
        <f t="shared" si="64"/>
        <v/>
      </c>
      <c r="E2076" t="str">
        <f t="shared" si="65"/>
        <v/>
      </c>
    </row>
    <row r="2077" spans="1:5" x14ac:dyDescent="0.25">
      <c r="A2077" t="s">
        <v>311</v>
      </c>
      <c r="D2077" t="str">
        <f t="shared" si="64"/>
        <v/>
      </c>
      <c r="E2077" t="str">
        <f t="shared" si="65"/>
        <v/>
      </c>
    </row>
    <row r="2078" spans="1:5" x14ac:dyDescent="0.25">
      <c r="A2078" t="s">
        <v>1834</v>
      </c>
      <c r="D2078" t="str">
        <f t="shared" si="64"/>
        <v/>
      </c>
      <c r="E2078" t="str">
        <f t="shared" si="65"/>
        <v/>
      </c>
    </row>
    <row r="2079" spans="1:5" x14ac:dyDescent="0.25">
      <c r="A2079" t="s">
        <v>2848</v>
      </c>
      <c r="D2079" t="str">
        <f t="shared" si="64"/>
        <v>JURACI BALIEIRO DA SILVA</v>
      </c>
      <c r="E2079">
        <f t="shared" si="65"/>
        <v>254.38</v>
      </c>
    </row>
    <row r="2080" spans="1:5" x14ac:dyDescent="0.25">
      <c r="A2080" t="s">
        <v>1835</v>
      </c>
      <c r="D2080" t="str">
        <f t="shared" si="64"/>
        <v/>
      </c>
      <c r="E2080" t="str">
        <f t="shared" si="65"/>
        <v/>
      </c>
    </row>
    <row r="2081" spans="1:5" x14ac:dyDescent="0.25">
      <c r="A2081" t="s">
        <v>1836</v>
      </c>
      <c r="D2081" t="str">
        <f t="shared" si="64"/>
        <v/>
      </c>
      <c r="E2081" t="str">
        <f t="shared" si="65"/>
        <v/>
      </c>
    </row>
    <row r="2082" spans="1:5" x14ac:dyDescent="0.25">
      <c r="A2082" t="s">
        <v>202</v>
      </c>
      <c r="D2082" t="str">
        <f t="shared" si="64"/>
        <v/>
      </c>
      <c r="E2082" t="str">
        <f t="shared" si="65"/>
        <v/>
      </c>
    </row>
    <row r="2083" spans="1:5" x14ac:dyDescent="0.25">
      <c r="A2083" t="s">
        <v>862</v>
      </c>
      <c r="D2083" t="str">
        <f t="shared" si="64"/>
        <v/>
      </c>
      <c r="E2083" t="str">
        <f t="shared" si="65"/>
        <v/>
      </c>
    </row>
    <row r="2084" spans="1:5" x14ac:dyDescent="0.25">
      <c r="A2084" t="s">
        <v>1837</v>
      </c>
      <c r="D2084" t="str">
        <f t="shared" si="64"/>
        <v/>
      </c>
      <c r="E2084" t="str">
        <f t="shared" si="65"/>
        <v/>
      </c>
    </row>
    <row r="2085" spans="1:5" x14ac:dyDescent="0.25">
      <c r="A2085" t="s">
        <v>1838</v>
      </c>
      <c r="D2085" t="str">
        <f t="shared" si="64"/>
        <v/>
      </c>
      <c r="E2085" t="str">
        <f t="shared" si="65"/>
        <v/>
      </c>
    </row>
    <row r="2086" spans="1:5" x14ac:dyDescent="0.25">
      <c r="A2086" t="s">
        <v>1839</v>
      </c>
      <c r="D2086" t="str">
        <f t="shared" si="64"/>
        <v/>
      </c>
      <c r="E2086" t="str">
        <f t="shared" si="65"/>
        <v/>
      </c>
    </row>
    <row r="2087" spans="1:5" x14ac:dyDescent="0.25">
      <c r="A2087" t="s">
        <v>1840</v>
      </c>
      <c r="D2087" t="str">
        <f t="shared" si="64"/>
        <v/>
      </c>
      <c r="E2087" t="str">
        <f t="shared" si="65"/>
        <v/>
      </c>
    </row>
    <row r="2088" spans="1:5" x14ac:dyDescent="0.25">
      <c r="A2088" t="s">
        <v>233</v>
      </c>
      <c r="D2088" t="str">
        <f t="shared" si="64"/>
        <v/>
      </c>
      <c r="E2088" t="str">
        <f t="shared" si="65"/>
        <v/>
      </c>
    </row>
    <row r="2089" spans="1:5" x14ac:dyDescent="0.25">
      <c r="A2089" t="s">
        <v>316</v>
      </c>
      <c r="D2089" t="str">
        <f t="shared" si="64"/>
        <v/>
      </c>
      <c r="E2089" t="str">
        <f t="shared" si="65"/>
        <v/>
      </c>
    </row>
    <row r="2090" spans="1:5" x14ac:dyDescent="0.25">
      <c r="A2090" t="s">
        <v>234</v>
      </c>
      <c r="D2090" t="str">
        <f t="shared" si="64"/>
        <v/>
      </c>
      <c r="E2090" t="str">
        <f t="shared" si="65"/>
        <v/>
      </c>
    </row>
    <row r="2091" spans="1:5" x14ac:dyDescent="0.25">
      <c r="A2091" t="s">
        <v>307</v>
      </c>
      <c r="D2091" t="str">
        <f t="shared" si="64"/>
        <v/>
      </c>
      <c r="E2091" t="str">
        <f t="shared" si="65"/>
        <v/>
      </c>
    </row>
    <row r="2092" spans="1:5" x14ac:dyDescent="0.25">
      <c r="A2092" t="s">
        <v>501</v>
      </c>
      <c r="D2092" t="str">
        <f t="shared" si="64"/>
        <v/>
      </c>
      <c r="E2092" t="str">
        <f t="shared" si="65"/>
        <v/>
      </c>
    </row>
    <row r="2093" spans="1:5" x14ac:dyDescent="0.25">
      <c r="A2093" t="s">
        <v>502</v>
      </c>
      <c r="D2093" t="str">
        <f t="shared" si="64"/>
        <v/>
      </c>
      <c r="E2093" t="str">
        <f t="shared" si="65"/>
        <v/>
      </c>
    </row>
    <row r="2094" spans="1:5" x14ac:dyDescent="0.25">
      <c r="A2094" t="s">
        <v>500</v>
      </c>
      <c r="D2094" t="str">
        <f t="shared" si="64"/>
        <v/>
      </c>
      <c r="E2094" t="str">
        <f t="shared" si="65"/>
        <v/>
      </c>
    </row>
    <row r="2095" spans="1:5" x14ac:dyDescent="0.25">
      <c r="A2095" t="s">
        <v>1841</v>
      </c>
      <c r="D2095" t="str">
        <f t="shared" si="64"/>
        <v/>
      </c>
      <c r="E2095" t="str">
        <f t="shared" si="65"/>
        <v/>
      </c>
    </row>
    <row r="2096" spans="1:5" x14ac:dyDescent="0.25">
      <c r="A2096" t="s">
        <v>966</v>
      </c>
      <c r="D2096" t="str">
        <f t="shared" si="64"/>
        <v/>
      </c>
      <c r="E2096" t="str">
        <f t="shared" si="65"/>
        <v/>
      </c>
    </row>
    <row r="2097" spans="1:5" x14ac:dyDescent="0.25">
      <c r="A2097" t="s">
        <v>981</v>
      </c>
      <c r="D2097" t="str">
        <f t="shared" si="64"/>
        <v/>
      </c>
      <c r="E2097" t="str">
        <f t="shared" si="65"/>
        <v/>
      </c>
    </row>
    <row r="2098" spans="1:5" x14ac:dyDescent="0.25">
      <c r="A2098" t="s">
        <v>1159</v>
      </c>
      <c r="D2098" t="str">
        <f t="shared" si="64"/>
        <v/>
      </c>
      <c r="E2098" t="str">
        <f t="shared" si="65"/>
        <v/>
      </c>
    </row>
    <row r="2099" spans="1:5" x14ac:dyDescent="0.25">
      <c r="A2099" t="s">
        <v>367</v>
      </c>
      <c r="D2099" t="str">
        <f t="shared" si="64"/>
        <v/>
      </c>
      <c r="E2099" t="str">
        <f t="shared" si="65"/>
        <v/>
      </c>
    </row>
    <row r="2100" spans="1:5" x14ac:dyDescent="0.25">
      <c r="A2100" t="s">
        <v>223</v>
      </c>
      <c r="D2100" t="str">
        <f t="shared" si="64"/>
        <v/>
      </c>
      <c r="E2100" t="str">
        <f t="shared" si="65"/>
        <v/>
      </c>
    </row>
    <row r="2101" spans="1:5" x14ac:dyDescent="0.25">
      <c r="A2101" t="s">
        <v>1842</v>
      </c>
      <c r="D2101" t="str">
        <f t="shared" si="64"/>
        <v/>
      </c>
      <c r="E2101" t="str">
        <f t="shared" si="65"/>
        <v/>
      </c>
    </row>
    <row r="2102" spans="1:5" x14ac:dyDescent="0.25">
      <c r="A2102" t="s">
        <v>1843</v>
      </c>
      <c r="D2102" t="str">
        <f t="shared" si="64"/>
        <v/>
      </c>
      <c r="E2102" t="str">
        <f t="shared" si="65"/>
        <v/>
      </c>
    </row>
    <row r="2103" spans="1:5" x14ac:dyDescent="0.25">
      <c r="A2103" t="s">
        <v>1419</v>
      </c>
      <c r="D2103" t="str">
        <f t="shared" si="64"/>
        <v/>
      </c>
      <c r="E2103" t="str">
        <f t="shared" si="65"/>
        <v/>
      </c>
    </row>
    <row r="2104" spans="1:5" x14ac:dyDescent="0.25">
      <c r="A2104" t="s">
        <v>1844</v>
      </c>
      <c r="D2104" t="str">
        <f t="shared" si="64"/>
        <v/>
      </c>
      <c r="E2104" t="str">
        <f t="shared" si="65"/>
        <v/>
      </c>
    </row>
    <row r="2105" spans="1:5" x14ac:dyDescent="0.25">
      <c r="A2105" t="s">
        <v>1845</v>
      </c>
      <c r="D2105" t="str">
        <f t="shared" si="64"/>
        <v/>
      </c>
      <c r="E2105" t="str">
        <f t="shared" si="65"/>
        <v/>
      </c>
    </row>
    <row r="2106" spans="1:5" x14ac:dyDescent="0.25">
      <c r="A2106" t="s">
        <v>503</v>
      </c>
      <c r="D2106" t="str">
        <f t="shared" si="64"/>
        <v/>
      </c>
      <c r="E2106" t="str">
        <f t="shared" si="65"/>
        <v/>
      </c>
    </row>
    <row r="2107" spans="1:5" x14ac:dyDescent="0.25">
      <c r="A2107" t="s">
        <v>2849</v>
      </c>
      <c r="D2107" t="str">
        <f t="shared" si="64"/>
        <v/>
      </c>
      <c r="E2107" t="str">
        <f t="shared" si="65"/>
        <v/>
      </c>
    </row>
    <row r="2108" spans="1:5" x14ac:dyDescent="0.25">
      <c r="A2108" t="s">
        <v>1846</v>
      </c>
      <c r="D2108" t="str">
        <f t="shared" si="64"/>
        <v/>
      </c>
      <c r="E2108" t="str">
        <f t="shared" si="65"/>
        <v/>
      </c>
    </row>
    <row r="2109" spans="1:5" x14ac:dyDescent="0.25">
      <c r="A2109" t="s">
        <v>933</v>
      </c>
      <c r="D2109" t="str">
        <f t="shared" si="64"/>
        <v/>
      </c>
      <c r="E2109" t="str">
        <f t="shared" si="65"/>
        <v/>
      </c>
    </row>
    <row r="2110" spans="1:5" x14ac:dyDescent="0.25">
      <c r="A2110" t="s">
        <v>202</v>
      </c>
      <c r="D2110" t="str">
        <f t="shared" si="64"/>
        <v/>
      </c>
      <c r="E2110" t="str">
        <f t="shared" si="65"/>
        <v/>
      </c>
    </row>
    <row r="2111" spans="1:5" x14ac:dyDescent="0.25">
      <c r="A2111" t="s">
        <v>904</v>
      </c>
      <c r="D2111" t="str">
        <f t="shared" si="64"/>
        <v/>
      </c>
      <c r="E2111" t="str">
        <f t="shared" si="65"/>
        <v/>
      </c>
    </row>
    <row r="2112" spans="1:5" x14ac:dyDescent="0.25">
      <c r="A2112" t="s">
        <v>1847</v>
      </c>
      <c r="D2112" t="str">
        <f t="shared" si="64"/>
        <v/>
      </c>
      <c r="E2112" t="str">
        <f t="shared" si="65"/>
        <v/>
      </c>
    </row>
    <row r="2113" spans="1:5" x14ac:dyDescent="0.25">
      <c r="A2113" t="s">
        <v>1848</v>
      </c>
      <c r="D2113" t="str">
        <f t="shared" si="64"/>
        <v/>
      </c>
      <c r="E2113" t="str">
        <f t="shared" si="65"/>
        <v/>
      </c>
    </row>
    <row r="2114" spans="1:5" x14ac:dyDescent="0.25">
      <c r="A2114" t="s">
        <v>1849</v>
      </c>
      <c r="D2114" t="str">
        <f t="shared" si="64"/>
        <v/>
      </c>
      <c r="E2114" t="str">
        <f t="shared" si="65"/>
        <v/>
      </c>
    </row>
    <row r="2115" spans="1:5" x14ac:dyDescent="0.25">
      <c r="A2115" t="s">
        <v>1850</v>
      </c>
      <c r="D2115" t="str">
        <f t="shared" si="64"/>
        <v/>
      </c>
      <c r="E2115" t="str">
        <f t="shared" si="65"/>
        <v/>
      </c>
    </row>
    <row r="2116" spans="1:5" x14ac:dyDescent="0.25">
      <c r="A2116" t="s">
        <v>1851</v>
      </c>
      <c r="D2116" t="str">
        <f t="shared" si="64"/>
        <v/>
      </c>
      <c r="E2116" t="str">
        <f t="shared" si="65"/>
        <v/>
      </c>
    </row>
    <row r="2117" spans="1:5" x14ac:dyDescent="0.25">
      <c r="A2117" t="s">
        <v>1852</v>
      </c>
      <c r="D2117" t="str">
        <f t="shared" si="64"/>
        <v/>
      </c>
      <c r="E2117" t="str">
        <f t="shared" si="65"/>
        <v/>
      </c>
    </row>
    <row r="2118" spans="1:5" x14ac:dyDescent="0.25">
      <c r="A2118" t="s">
        <v>504</v>
      </c>
      <c r="D2118" t="str">
        <f t="shared" si="64"/>
        <v/>
      </c>
      <c r="E2118" t="str">
        <f t="shared" si="65"/>
        <v/>
      </c>
    </row>
    <row r="2119" spans="1:5" x14ac:dyDescent="0.25">
      <c r="A2119" t="s">
        <v>307</v>
      </c>
      <c r="D2119" t="str">
        <f t="shared" ref="D2119:D2182" si="66">IFERROR(IF(COUNTIF(A2119,"*"&amp;"NOME:"&amp;"*")&gt;0,TRIM(_xlfn.TEXTBEFORE(_xlfn.TEXTAFTER(A2119,"NOME: ")," FUNCAO")),""),"")</f>
        <v/>
      </c>
      <c r="E2119" t="str">
        <f t="shared" ref="E2119:E2182" si="67">IFERROR(VALUE(TRIM(IF(D2119&lt;&gt;"",MID(MID(MID(MID(HLOOKUP("*",A2119:A2146,MATCH("*"&amp;"INTRA"&amp;"*",A2119:A2146,0),0),SEARCH("INTRA",HLOOKUP("*",A2119:A2146,MATCH("*"&amp;"INTRA"&amp;"*",A2119:A2146,0),0),1),30),SEARCH(" ",MID(HLOOKUP("*",A2119:A2146,MATCH("*"&amp;"INTRA"&amp;"*",A2119:A2146,0),0),SEARCH("INTRA",HLOOKUP("*",A2119:A2146,MATCH("*"&amp;"INTRA"&amp;"*",A2119:A2146,0),0),1),30),1)+1,20),SEARCH(" ",MID(MID(HLOOKUP("*",A2119:A2146,MATCH("*"&amp;"INTRA"&amp;"*",A2119:A2146,0),0),SEARCH("INTRA",HLOOKUP("*",A2119:A2146,MATCH("*"&amp;"INTRA"&amp;"*",A2119:A2146,0),0),1),30),SEARCH(" ",MID(HLOOKUP("*",A2119:A2146,MATCH("*"&amp;"INTRA"&amp;"*",A2119:A2146,0),0),SEARCH("INTRA",HLOOKUP("*",A2119:A2146,MATCH("*"&amp;"INTRA"&amp;"*",A2119:A2146,0),0),1),30),1)+1,20),1)+1,20),1,SEARCH(" ",MID(MID(MID(HLOOKUP("*",A2119:A2146,MATCH("*"&amp;"INTRA"&amp;"*",A2119:A2146,0),0),SEARCH("INTRA",HLOOKUP("*",A2119:A2146,MATCH("*"&amp;"INTRA"&amp;"*",A2119:A2146,0),0),1),30),SEARCH(" ",MID(HLOOKUP("*",A2119:A2146,MATCH("*"&amp;"INTRA"&amp;"*",A2119:A2146,0),0),SEARCH("INTRA",HLOOKUP("*",A2119:A2146,MATCH("*"&amp;"INTRA"&amp;"*",A2119:A2146,0),0),1),30),1)+1,20),SEARCH(" ",MID(MID(HLOOKUP("*",A2119:A2146,MATCH("*"&amp;"INTRA"&amp;"*",A2119:A2146,0),0),SEARCH("INTRA",HLOOKUP("*",A2119:A2146,MATCH("*"&amp;"INTRA"&amp;"*",A2119:A2146,0),0),1),30),SEARCH(" ",MID(HLOOKUP("*",A2119:A2146,MATCH("*"&amp;"INTRA"&amp;"*",A2119:A2146,0),0),SEARCH("INTRA",HLOOKUP("*",A2119:A2146,MATCH("*"&amp;"INTRA"&amp;"*",A2119:A2146,0),0),1),30),1)+1,20),1)+1,20))),""))),"")</f>
        <v/>
      </c>
    </row>
    <row r="2120" spans="1:5" x14ac:dyDescent="0.25">
      <c r="A2120" t="s">
        <v>1853</v>
      </c>
      <c r="D2120" t="str">
        <f t="shared" si="66"/>
        <v/>
      </c>
      <c r="E2120" t="str">
        <f t="shared" si="67"/>
        <v/>
      </c>
    </row>
    <row r="2121" spans="1:5" x14ac:dyDescent="0.25">
      <c r="A2121" t="s">
        <v>505</v>
      </c>
      <c r="D2121" t="str">
        <f t="shared" si="66"/>
        <v/>
      </c>
      <c r="E2121" t="str">
        <f t="shared" si="67"/>
        <v/>
      </c>
    </row>
    <row r="2122" spans="1:5" x14ac:dyDescent="0.25">
      <c r="A2122" t="s">
        <v>1854</v>
      </c>
      <c r="D2122" t="str">
        <f t="shared" si="66"/>
        <v/>
      </c>
      <c r="E2122" t="str">
        <f t="shared" si="67"/>
        <v/>
      </c>
    </row>
    <row r="2123" spans="1:5" x14ac:dyDescent="0.25">
      <c r="A2123" t="s">
        <v>1855</v>
      </c>
      <c r="D2123" t="str">
        <f t="shared" si="66"/>
        <v/>
      </c>
      <c r="E2123" t="str">
        <f t="shared" si="67"/>
        <v/>
      </c>
    </row>
    <row r="2124" spans="1:5" x14ac:dyDescent="0.25">
      <c r="A2124" t="s">
        <v>1340</v>
      </c>
      <c r="D2124" t="str">
        <f t="shared" si="66"/>
        <v/>
      </c>
      <c r="E2124" t="str">
        <f t="shared" si="67"/>
        <v/>
      </c>
    </row>
    <row r="2125" spans="1:5" x14ac:dyDescent="0.25">
      <c r="A2125" t="s">
        <v>981</v>
      </c>
      <c r="D2125" t="str">
        <f t="shared" si="66"/>
        <v/>
      </c>
      <c r="E2125" t="str">
        <f t="shared" si="67"/>
        <v/>
      </c>
    </row>
    <row r="2126" spans="1:5" x14ac:dyDescent="0.25">
      <c r="A2126" t="s">
        <v>914</v>
      </c>
      <c r="D2126" t="str">
        <f t="shared" si="66"/>
        <v/>
      </c>
      <c r="E2126" t="str">
        <f t="shared" si="67"/>
        <v/>
      </c>
    </row>
    <row r="2127" spans="1:5" x14ac:dyDescent="0.25">
      <c r="A2127" t="s">
        <v>414</v>
      </c>
      <c r="D2127" t="str">
        <f t="shared" si="66"/>
        <v/>
      </c>
      <c r="E2127" t="str">
        <f t="shared" si="67"/>
        <v/>
      </c>
    </row>
    <row r="2128" spans="1:5" x14ac:dyDescent="0.25">
      <c r="A2128" t="s">
        <v>223</v>
      </c>
      <c r="D2128" t="str">
        <f t="shared" si="66"/>
        <v/>
      </c>
      <c r="E2128" t="str">
        <f t="shared" si="67"/>
        <v/>
      </c>
    </row>
    <row r="2129" spans="1:5" x14ac:dyDescent="0.25">
      <c r="A2129" t="s">
        <v>1856</v>
      </c>
      <c r="D2129" t="str">
        <f t="shared" si="66"/>
        <v/>
      </c>
      <c r="E2129" t="str">
        <f t="shared" si="67"/>
        <v/>
      </c>
    </row>
    <row r="2130" spans="1:5" x14ac:dyDescent="0.25">
      <c r="A2130" t="s">
        <v>2850</v>
      </c>
      <c r="D2130" t="str">
        <f t="shared" si="66"/>
        <v/>
      </c>
      <c r="E2130" t="str">
        <f t="shared" si="67"/>
        <v/>
      </c>
    </row>
    <row r="2131" spans="1:5" x14ac:dyDescent="0.25">
      <c r="A2131" t="s">
        <v>1857</v>
      </c>
      <c r="D2131" t="str">
        <f t="shared" si="66"/>
        <v/>
      </c>
      <c r="E2131" t="str">
        <f t="shared" si="67"/>
        <v/>
      </c>
    </row>
    <row r="2132" spans="1:5" x14ac:dyDescent="0.25">
      <c r="A2132" t="s">
        <v>917</v>
      </c>
      <c r="D2132" t="str">
        <f t="shared" si="66"/>
        <v/>
      </c>
      <c r="E2132" t="str">
        <f t="shared" si="67"/>
        <v/>
      </c>
    </row>
    <row r="2133" spans="1:5" x14ac:dyDescent="0.25">
      <c r="A2133" t="s">
        <v>202</v>
      </c>
      <c r="D2133" t="str">
        <f t="shared" si="66"/>
        <v/>
      </c>
      <c r="E2133" t="str">
        <f t="shared" si="67"/>
        <v/>
      </c>
    </row>
    <row r="2134" spans="1:5" x14ac:dyDescent="0.25">
      <c r="A2134" t="s">
        <v>904</v>
      </c>
      <c r="D2134" t="str">
        <f t="shared" si="66"/>
        <v/>
      </c>
      <c r="E2134" t="str">
        <f t="shared" si="67"/>
        <v/>
      </c>
    </row>
    <row r="2135" spans="1:5" x14ac:dyDescent="0.25">
      <c r="A2135" t="s">
        <v>1858</v>
      </c>
      <c r="D2135" t="str">
        <f t="shared" si="66"/>
        <v/>
      </c>
      <c r="E2135" t="str">
        <f t="shared" si="67"/>
        <v/>
      </c>
    </row>
    <row r="2136" spans="1:5" x14ac:dyDescent="0.25">
      <c r="A2136" t="s">
        <v>1859</v>
      </c>
      <c r="D2136" t="str">
        <f t="shared" si="66"/>
        <v/>
      </c>
      <c r="E2136" t="str">
        <f t="shared" si="67"/>
        <v/>
      </c>
    </row>
    <row r="2137" spans="1:5" x14ac:dyDescent="0.25">
      <c r="A2137" t="s">
        <v>1860</v>
      </c>
      <c r="D2137" t="str">
        <f t="shared" si="66"/>
        <v/>
      </c>
      <c r="E2137" t="str">
        <f t="shared" si="67"/>
        <v/>
      </c>
    </row>
    <row r="2138" spans="1:5" x14ac:dyDescent="0.25">
      <c r="A2138" t="s">
        <v>1861</v>
      </c>
      <c r="D2138" t="str">
        <f t="shared" si="66"/>
        <v/>
      </c>
      <c r="E2138" t="str">
        <f t="shared" si="67"/>
        <v/>
      </c>
    </row>
    <row r="2139" spans="1:5" x14ac:dyDescent="0.25">
      <c r="A2139" t="s">
        <v>664</v>
      </c>
      <c r="D2139" t="str">
        <f t="shared" si="66"/>
        <v/>
      </c>
      <c r="E2139" t="str">
        <f t="shared" si="67"/>
        <v/>
      </c>
    </row>
    <row r="2140" spans="1:5" x14ac:dyDescent="0.25">
      <c r="A2140" t="s">
        <v>1862</v>
      </c>
      <c r="D2140" t="str">
        <f t="shared" si="66"/>
        <v/>
      </c>
      <c r="E2140" t="str">
        <f t="shared" si="67"/>
        <v/>
      </c>
    </row>
    <row r="2141" spans="1:5" x14ac:dyDescent="0.25">
      <c r="A2141" t="s">
        <v>307</v>
      </c>
      <c r="D2141" t="str">
        <f t="shared" si="66"/>
        <v/>
      </c>
      <c r="E2141" t="str">
        <f t="shared" si="67"/>
        <v/>
      </c>
    </row>
    <row r="2142" spans="1:5" x14ac:dyDescent="0.25">
      <c r="A2142" t="s">
        <v>1863</v>
      </c>
      <c r="D2142" t="str">
        <f t="shared" si="66"/>
        <v/>
      </c>
      <c r="E2142" t="str">
        <f t="shared" si="67"/>
        <v/>
      </c>
    </row>
    <row r="2143" spans="1:5" x14ac:dyDescent="0.25">
      <c r="A2143" t="s">
        <v>506</v>
      </c>
      <c r="D2143" t="str">
        <f t="shared" si="66"/>
        <v/>
      </c>
      <c r="E2143" t="str">
        <f t="shared" si="67"/>
        <v/>
      </c>
    </row>
    <row r="2144" spans="1:5" x14ac:dyDescent="0.25">
      <c r="A2144" t="s">
        <v>507</v>
      </c>
      <c r="D2144" t="str">
        <f t="shared" si="66"/>
        <v/>
      </c>
      <c r="E2144" t="str">
        <f t="shared" si="67"/>
        <v/>
      </c>
    </row>
    <row r="2145" spans="1:5" x14ac:dyDescent="0.25">
      <c r="A2145" t="s">
        <v>1864</v>
      </c>
      <c r="D2145" t="str">
        <f t="shared" si="66"/>
        <v/>
      </c>
      <c r="E2145" t="str">
        <f t="shared" si="67"/>
        <v/>
      </c>
    </row>
    <row r="2146" spans="1:5" x14ac:dyDescent="0.25">
      <c r="A2146" t="s">
        <v>1865</v>
      </c>
      <c r="D2146" t="str">
        <f t="shared" si="66"/>
        <v/>
      </c>
      <c r="E2146" t="str">
        <f t="shared" si="67"/>
        <v/>
      </c>
    </row>
    <row r="2147" spans="1:5" x14ac:dyDescent="0.25">
      <c r="A2147" t="s">
        <v>1866</v>
      </c>
      <c r="D2147" t="str">
        <f t="shared" si="66"/>
        <v/>
      </c>
      <c r="E2147" t="str">
        <f t="shared" si="67"/>
        <v/>
      </c>
    </row>
    <row r="2148" spans="1:5" x14ac:dyDescent="0.25">
      <c r="A2148" t="s">
        <v>1232</v>
      </c>
      <c r="D2148" t="str">
        <f t="shared" si="66"/>
        <v/>
      </c>
      <c r="E2148" t="str">
        <f t="shared" si="67"/>
        <v/>
      </c>
    </row>
    <row r="2149" spans="1:5" x14ac:dyDescent="0.25">
      <c r="A2149" t="s">
        <v>508</v>
      </c>
      <c r="D2149" t="str">
        <f t="shared" si="66"/>
        <v/>
      </c>
      <c r="E2149" t="str">
        <f t="shared" si="67"/>
        <v/>
      </c>
    </row>
    <row r="2150" spans="1:5" x14ac:dyDescent="0.25">
      <c r="A2150" t="s">
        <v>509</v>
      </c>
      <c r="D2150" t="str">
        <f t="shared" si="66"/>
        <v/>
      </c>
      <c r="E2150" t="str">
        <f t="shared" si="67"/>
        <v/>
      </c>
    </row>
    <row r="2151" spans="1:5" x14ac:dyDescent="0.25">
      <c r="A2151" t="s">
        <v>1867</v>
      </c>
      <c r="D2151" t="str">
        <f t="shared" si="66"/>
        <v/>
      </c>
      <c r="E2151" t="str">
        <f t="shared" si="67"/>
        <v/>
      </c>
    </row>
    <row r="2152" spans="1:5" x14ac:dyDescent="0.25">
      <c r="A2152" t="s">
        <v>1868</v>
      </c>
      <c r="D2152" t="str">
        <f t="shared" si="66"/>
        <v/>
      </c>
      <c r="E2152" t="str">
        <f t="shared" si="67"/>
        <v/>
      </c>
    </row>
    <row r="2153" spans="1:5" x14ac:dyDescent="0.25">
      <c r="A2153" t="s">
        <v>1869</v>
      </c>
      <c r="D2153" t="str">
        <f t="shared" si="66"/>
        <v/>
      </c>
      <c r="E2153" t="str">
        <f t="shared" si="67"/>
        <v/>
      </c>
    </row>
    <row r="2154" spans="1:5" x14ac:dyDescent="0.25">
      <c r="A2154" t="s">
        <v>1419</v>
      </c>
      <c r="D2154" t="str">
        <f t="shared" si="66"/>
        <v/>
      </c>
      <c r="E2154" t="str">
        <f t="shared" si="67"/>
        <v/>
      </c>
    </row>
    <row r="2155" spans="1:5" x14ac:dyDescent="0.25">
      <c r="A2155" t="s">
        <v>1844</v>
      </c>
      <c r="D2155" t="str">
        <f t="shared" si="66"/>
        <v/>
      </c>
      <c r="E2155" t="str">
        <f t="shared" si="67"/>
        <v/>
      </c>
    </row>
    <row r="2156" spans="1:5" x14ac:dyDescent="0.25">
      <c r="A2156" t="s">
        <v>1581</v>
      </c>
      <c r="D2156" t="str">
        <f t="shared" si="66"/>
        <v/>
      </c>
      <c r="E2156" t="str">
        <f t="shared" si="67"/>
        <v/>
      </c>
    </row>
    <row r="2157" spans="1:5" x14ac:dyDescent="0.25">
      <c r="A2157" t="s">
        <v>510</v>
      </c>
      <c r="D2157" t="str">
        <f t="shared" si="66"/>
        <v/>
      </c>
      <c r="E2157" t="str">
        <f t="shared" si="67"/>
        <v/>
      </c>
    </row>
    <row r="2158" spans="1:5" x14ac:dyDescent="0.25">
      <c r="A2158" t="s">
        <v>2851</v>
      </c>
      <c r="D2158" t="str">
        <f t="shared" si="66"/>
        <v/>
      </c>
      <c r="E2158" t="str">
        <f t="shared" si="67"/>
        <v/>
      </c>
    </row>
    <row r="2159" spans="1:5" x14ac:dyDescent="0.25">
      <c r="A2159" t="s">
        <v>1870</v>
      </c>
      <c r="D2159" t="str">
        <f t="shared" si="66"/>
        <v/>
      </c>
      <c r="E2159" t="str">
        <f t="shared" si="67"/>
        <v/>
      </c>
    </row>
    <row r="2160" spans="1:5" x14ac:dyDescent="0.25">
      <c r="A2160" t="s">
        <v>1871</v>
      </c>
      <c r="D2160" t="str">
        <f t="shared" si="66"/>
        <v/>
      </c>
      <c r="E2160" t="str">
        <f t="shared" si="67"/>
        <v/>
      </c>
    </row>
    <row r="2161" spans="1:5" x14ac:dyDescent="0.25">
      <c r="A2161" t="s">
        <v>202</v>
      </c>
      <c r="D2161" t="str">
        <f t="shared" si="66"/>
        <v/>
      </c>
      <c r="E2161" t="str">
        <f t="shared" si="67"/>
        <v/>
      </c>
    </row>
    <row r="2162" spans="1:5" x14ac:dyDescent="0.25">
      <c r="A2162" t="s">
        <v>862</v>
      </c>
      <c r="D2162" t="str">
        <f t="shared" si="66"/>
        <v/>
      </c>
      <c r="E2162" t="str">
        <f t="shared" si="67"/>
        <v/>
      </c>
    </row>
    <row r="2163" spans="1:5" x14ac:dyDescent="0.25">
      <c r="A2163" t="s">
        <v>1872</v>
      </c>
      <c r="D2163" t="str">
        <f t="shared" si="66"/>
        <v/>
      </c>
      <c r="E2163" t="str">
        <f t="shared" si="67"/>
        <v/>
      </c>
    </row>
    <row r="2164" spans="1:5" x14ac:dyDescent="0.25">
      <c r="A2164" t="s">
        <v>1873</v>
      </c>
      <c r="D2164" t="str">
        <f t="shared" si="66"/>
        <v/>
      </c>
      <c r="E2164" t="str">
        <f t="shared" si="67"/>
        <v/>
      </c>
    </row>
    <row r="2165" spans="1:5" x14ac:dyDescent="0.25">
      <c r="A2165" t="s">
        <v>1874</v>
      </c>
      <c r="D2165" t="str">
        <f t="shared" si="66"/>
        <v/>
      </c>
      <c r="E2165" t="str">
        <f t="shared" si="67"/>
        <v/>
      </c>
    </row>
    <row r="2166" spans="1:5" x14ac:dyDescent="0.25">
      <c r="A2166" t="s">
        <v>1875</v>
      </c>
      <c r="D2166" t="str">
        <f t="shared" si="66"/>
        <v/>
      </c>
      <c r="E2166" t="str">
        <f t="shared" si="67"/>
        <v/>
      </c>
    </row>
    <row r="2167" spans="1:5" x14ac:dyDescent="0.25">
      <c r="A2167" t="s">
        <v>1876</v>
      </c>
      <c r="D2167" t="str">
        <f t="shared" si="66"/>
        <v/>
      </c>
      <c r="E2167" t="str">
        <f t="shared" si="67"/>
        <v/>
      </c>
    </row>
    <row r="2168" spans="1:5" x14ac:dyDescent="0.25">
      <c r="A2168" t="s">
        <v>1877</v>
      </c>
      <c r="D2168" t="str">
        <f t="shared" si="66"/>
        <v/>
      </c>
      <c r="E2168" t="str">
        <f t="shared" si="67"/>
        <v/>
      </c>
    </row>
    <row r="2169" spans="1:5" x14ac:dyDescent="0.25">
      <c r="A2169" t="s">
        <v>1878</v>
      </c>
      <c r="D2169" t="str">
        <f t="shared" si="66"/>
        <v/>
      </c>
      <c r="E2169" t="str">
        <f t="shared" si="67"/>
        <v/>
      </c>
    </row>
    <row r="2170" spans="1:5" x14ac:dyDescent="0.25">
      <c r="A2170" t="s">
        <v>1879</v>
      </c>
      <c r="D2170" t="str">
        <f t="shared" si="66"/>
        <v/>
      </c>
      <c r="E2170" t="str">
        <f t="shared" si="67"/>
        <v/>
      </c>
    </row>
    <row r="2171" spans="1:5" x14ac:dyDescent="0.25">
      <c r="A2171" t="s">
        <v>511</v>
      </c>
      <c r="D2171" t="str">
        <f t="shared" si="66"/>
        <v/>
      </c>
      <c r="E2171" t="str">
        <f t="shared" si="67"/>
        <v/>
      </c>
    </row>
    <row r="2172" spans="1:5" x14ac:dyDescent="0.25">
      <c r="A2172" t="s">
        <v>1880</v>
      </c>
      <c r="D2172" t="str">
        <f t="shared" si="66"/>
        <v/>
      </c>
      <c r="E2172" t="str">
        <f t="shared" si="67"/>
        <v/>
      </c>
    </row>
    <row r="2173" spans="1:5" x14ac:dyDescent="0.25">
      <c r="A2173" t="s">
        <v>1881</v>
      </c>
      <c r="D2173" t="str">
        <f t="shared" si="66"/>
        <v/>
      </c>
      <c r="E2173" t="str">
        <f t="shared" si="67"/>
        <v/>
      </c>
    </row>
    <row r="2174" spans="1:5" x14ac:dyDescent="0.25">
      <c r="A2174" t="s">
        <v>946</v>
      </c>
      <c r="D2174" t="str">
        <f t="shared" si="66"/>
        <v/>
      </c>
      <c r="E2174" t="str">
        <f t="shared" si="67"/>
        <v/>
      </c>
    </row>
    <row r="2175" spans="1:5" x14ac:dyDescent="0.25">
      <c r="A2175" t="s">
        <v>512</v>
      </c>
      <c r="D2175" t="str">
        <f t="shared" si="66"/>
        <v/>
      </c>
      <c r="E2175" t="str">
        <f t="shared" si="67"/>
        <v/>
      </c>
    </row>
    <row r="2176" spans="1:5" x14ac:dyDescent="0.25">
      <c r="A2176" t="s">
        <v>948</v>
      </c>
      <c r="D2176" t="str">
        <f t="shared" si="66"/>
        <v/>
      </c>
      <c r="E2176" t="str">
        <f t="shared" si="67"/>
        <v/>
      </c>
    </row>
    <row r="2177" spans="1:5" x14ac:dyDescent="0.25">
      <c r="A2177" t="s">
        <v>1882</v>
      </c>
      <c r="D2177" t="str">
        <f t="shared" si="66"/>
        <v/>
      </c>
      <c r="E2177" t="str">
        <f t="shared" si="67"/>
        <v/>
      </c>
    </row>
    <row r="2178" spans="1:5" x14ac:dyDescent="0.25">
      <c r="A2178" t="s">
        <v>513</v>
      </c>
      <c r="D2178" t="str">
        <f t="shared" si="66"/>
        <v/>
      </c>
      <c r="E2178" t="str">
        <f t="shared" si="67"/>
        <v/>
      </c>
    </row>
    <row r="2179" spans="1:5" x14ac:dyDescent="0.25">
      <c r="A2179" t="s">
        <v>514</v>
      </c>
      <c r="D2179" t="str">
        <f t="shared" si="66"/>
        <v/>
      </c>
      <c r="E2179" t="str">
        <f t="shared" si="67"/>
        <v/>
      </c>
    </row>
    <row r="2180" spans="1:5" x14ac:dyDescent="0.25">
      <c r="A2180" t="s">
        <v>1883</v>
      </c>
      <c r="D2180" t="str">
        <f t="shared" si="66"/>
        <v/>
      </c>
      <c r="E2180" t="str">
        <f t="shared" si="67"/>
        <v/>
      </c>
    </row>
    <row r="2181" spans="1:5" x14ac:dyDescent="0.25">
      <c r="A2181" t="s">
        <v>210</v>
      </c>
      <c r="D2181" t="str">
        <f t="shared" si="66"/>
        <v/>
      </c>
      <c r="E2181" t="str">
        <f t="shared" si="67"/>
        <v/>
      </c>
    </row>
    <row r="2182" spans="1:5" x14ac:dyDescent="0.25">
      <c r="A2182" t="s">
        <v>1884</v>
      </c>
      <c r="D2182" t="str">
        <f t="shared" si="66"/>
        <v/>
      </c>
      <c r="E2182" t="str">
        <f t="shared" si="67"/>
        <v/>
      </c>
    </row>
    <row r="2183" spans="1:5" x14ac:dyDescent="0.25">
      <c r="A2183" t="s">
        <v>349</v>
      </c>
      <c r="D2183" t="str">
        <f t="shared" ref="D2183:D2246" si="68">IFERROR(IF(COUNTIF(A2183,"*"&amp;"NOME:"&amp;"*")&gt;0,TRIM(_xlfn.TEXTBEFORE(_xlfn.TEXTAFTER(A2183,"NOME: ")," FUNCAO")),""),"")</f>
        <v/>
      </c>
      <c r="E2183" t="str">
        <f t="shared" ref="E2183:E2246" si="69">IFERROR(VALUE(TRIM(IF(D2183&lt;&gt;"",MID(MID(MID(MID(HLOOKUP("*",A2183:A2210,MATCH("*"&amp;"INTRA"&amp;"*",A2183:A2210,0),0),SEARCH("INTRA",HLOOKUP("*",A2183:A2210,MATCH("*"&amp;"INTRA"&amp;"*",A2183:A2210,0),0),1),30),SEARCH(" ",MID(HLOOKUP("*",A2183:A2210,MATCH("*"&amp;"INTRA"&amp;"*",A2183:A2210,0),0),SEARCH("INTRA",HLOOKUP("*",A2183:A2210,MATCH("*"&amp;"INTRA"&amp;"*",A2183:A2210,0),0),1),30),1)+1,20),SEARCH(" ",MID(MID(HLOOKUP("*",A2183:A2210,MATCH("*"&amp;"INTRA"&amp;"*",A2183:A2210,0),0),SEARCH("INTRA",HLOOKUP("*",A2183:A2210,MATCH("*"&amp;"INTRA"&amp;"*",A2183:A2210,0),0),1),30),SEARCH(" ",MID(HLOOKUP("*",A2183:A2210,MATCH("*"&amp;"INTRA"&amp;"*",A2183:A2210,0),0),SEARCH("INTRA",HLOOKUP("*",A2183:A2210,MATCH("*"&amp;"INTRA"&amp;"*",A2183:A2210,0),0),1),30),1)+1,20),1)+1,20),1,SEARCH(" ",MID(MID(MID(HLOOKUP("*",A2183:A2210,MATCH("*"&amp;"INTRA"&amp;"*",A2183:A2210,0),0),SEARCH("INTRA",HLOOKUP("*",A2183:A2210,MATCH("*"&amp;"INTRA"&amp;"*",A2183:A2210,0),0),1),30),SEARCH(" ",MID(HLOOKUP("*",A2183:A2210,MATCH("*"&amp;"INTRA"&amp;"*",A2183:A2210,0),0),SEARCH("INTRA",HLOOKUP("*",A2183:A2210,MATCH("*"&amp;"INTRA"&amp;"*",A2183:A2210,0),0),1),30),1)+1,20),SEARCH(" ",MID(MID(HLOOKUP("*",A2183:A2210,MATCH("*"&amp;"INTRA"&amp;"*",A2183:A2210,0),0),SEARCH("INTRA",HLOOKUP("*",A2183:A2210,MATCH("*"&amp;"INTRA"&amp;"*",A2183:A2210,0),0),1),30),SEARCH(" ",MID(HLOOKUP("*",A2183:A2210,MATCH("*"&amp;"INTRA"&amp;"*",A2183:A2210,0),0),SEARCH("INTRA",HLOOKUP("*",A2183:A2210,MATCH("*"&amp;"INTRA"&amp;"*",A2183:A2210,0),0),1),30),1)+1,20),1)+1,20))),""))),"")</f>
        <v/>
      </c>
    </row>
    <row r="2184" spans="1:5" x14ac:dyDescent="0.25">
      <c r="A2184" t="s">
        <v>1129</v>
      </c>
      <c r="D2184" t="str">
        <f t="shared" si="68"/>
        <v/>
      </c>
      <c r="E2184" t="str">
        <f t="shared" si="69"/>
        <v/>
      </c>
    </row>
    <row r="2185" spans="1:5" x14ac:dyDescent="0.25">
      <c r="A2185">
        <v>58.67</v>
      </c>
      <c r="D2185" t="str">
        <f t="shared" si="68"/>
        <v/>
      </c>
      <c r="E2185" t="str">
        <f t="shared" si="69"/>
        <v/>
      </c>
    </row>
    <row r="2186" spans="1:5" x14ac:dyDescent="0.25">
      <c r="A2186">
        <v>0</v>
      </c>
      <c r="D2186" t="str">
        <f t="shared" si="68"/>
        <v/>
      </c>
      <c r="E2186" t="str">
        <f t="shared" si="69"/>
        <v/>
      </c>
    </row>
    <row r="2187" spans="1:5" x14ac:dyDescent="0.25">
      <c r="A2187">
        <v>0</v>
      </c>
      <c r="D2187" t="str">
        <f t="shared" si="68"/>
        <v/>
      </c>
      <c r="E2187" t="str">
        <f t="shared" si="69"/>
        <v/>
      </c>
    </row>
    <row r="2188" spans="1:5" x14ac:dyDescent="0.25">
      <c r="A2188">
        <v>8</v>
      </c>
      <c r="D2188" t="str">
        <f t="shared" si="68"/>
        <v/>
      </c>
      <c r="E2188" t="str">
        <f t="shared" si="69"/>
        <v/>
      </c>
    </row>
    <row r="2189" spans="1:5" x14ac:dyDescent="0.25">
      <c r="A2189">
        <v>0</v>
      </c>
      <c r="D2189" t="str">
        <f t="shared" si="68"/>
        <v/>
      </c>
      <c r="E2189" t="str">
        <f t="shared" si="69"/>
        <v/>
      </c>
    </row>
    <row r="2190" spans="1:5" x14ac:dyDescent="0.25">
      <c r="A2190">
        <v>22</v>
      </c>
      <c r="D2190" t="str">
        <f t="shared" si="68"/>
        <v/>
      </c>
      <c r="E2190" t="str">
        <f t="shared" si="69"/>
        <v/>
      </c>
    </row>
    <row r="2191" spans="1:5" x14ac:dyDescent="0.25">
      <c r="A2191">
        <v>0</v>
      </c>
      <c r="D2191" t="str">
        <f t="shared" si="68"/>
        <v/>
      </c>
      <c r="E2191" t="str">
        <f t="shared" si="69"/>
        <v/>
      </c>
    </row>
    <row r="2192" spans="1:5" x14ac:dyDescent="0.25">
      <c r="A2192">
        <v>8</v>
      </c>
      <c r="D2192" t="str">
        <f t="shared" si="68"/>
        <v/>
      </c>
      <c r="E2192" t="str">
        <f t="shared" si="69"/>
        <v/>
      </c>
    </row>
    <row r="2193" spans="1:5" x14ac:dyDescent="0.25">
      <c r="A2193">
        <v>0</v>
      </c>
      <c r="D2193" t="str">
        <f t="shared" si="68"/>
        <v/>
      </c>
      <c r="E2193" t="str">
        <f t="shared" si="69"/>
        <v/>
      </c>
    </row>
    <row r="2194" spans="1:5" x14ac:dyDescent="0.25">
      <c r="A2194">
        <v>20</v>
      </c>
      <c r="D2194" t="str">
        <f t="shared" si="68"/>
        <v/>
      </c>
      <c r="E2194" t="str">
        <f t="shared" si="69"/>
        <v/>
      </c>
    </row>
    <row r="2195" spans="1:5" x14ac:dyDescent="0.25">
      <c r="A2195" t="s">
        <v>249</v>
      </c>
      <c r="D2195" t="str">
        <f t="shared" si="68"/>
        <v/>
      </c>
      <c r="E2195" t="str">
        <f t="shared" si="69"/>
        <v/>
      </c>
    </row>
    <row r="2196" spans="1:5" x14ac:dyDescent="0.25">
      <c r="A2196" t="s">
        <v>250</v>
      </c>
      <c r="D2196" t="str">
        <f t="shared" si="68"/>
        <v/>
      </c>
      <c r="E2196" t="str">
        <f t="shared" si="69"/>
        <v/>
      </c>
    </row>
    <row r="2197" spans="1:5" x14ac:dyDescent="0.25">
      <c r="A2197" t="s">
        <v>1112</v>
      </c>
      <c r="D2197" t="str">
        <f t="shared" si="68"/>
        <v/>
      </c>
      <c r="E2197" t="str">
        <f t="shared" si="69"/>
        <v/>
      </c>
    </row>
    <row r="2198" spans="1:5" x14ac:dyDescent="0.25">
      <c r="A2198" t="s">
        <v>515</v>
      </c>
      <c r="D2198" t="str">
        <f t="shared" si="68"/>
        <v/>
      </c>
      <c r="E2198" t="str">
        <f t="shared" si="69"/>
        <v/>
      </c>
    </row>
    <row r="2199" spans="1:5" x14ac:dyDescent="0.25">
      <c r="A2199" t="s">
        <v>1387</v>
      </c>
      <c r="D2199" t="str">
        <f t="shared" si="68"/>
        <v/>
      </c>
      <c r="E2199" t="str">
        <f t="shared" si="69"/>
        <v/>
      </c>
    </row>
    <row r="2200" spans="1:5" x14ac:dyDescent="0.25">
      <c r="A2200" t="s">
        <v>253</v>
      </c>
      <c r="D2200" t="str">
        <f t="shared" si="68"/>
        <v/>
      </c>
      <c r="E2200" t="str">
        <f t="shared" si="69"/>
        <v/>
      </c>
    </row>
    <row r="2201" spans="1:5" x14ac:dyDescent="0.25">
      <c r="A2201" t="s">
        <v>1592</v>
      </c>
      <c r="D2201" t="str">
        <f t="shared" si="68"/>
        <v/>
      </c>
      <c r="E2201" t="str">
        <f t="shared" si="69"/>
        <v/>
      </c>
    </row>
    <row r="2202" spans="1:5" x14ac:dyDescent="0.25">
      <c r="A2202" t="s">
        <v>1885</v>
      </c>
      <c r="D2202" t="str">
        <f t="shared" si="68"/>
        <v/>
      </c>
      <c r="E2202" t="str">
        <f t="shared" si="69"/>
        <v/>
      </c>
    </row>
    <row r="2203" spans="1:5" x14ac:dyDescent="0.25">
      <c r="A2203" t="s">
        <v>1390</v>
      </c>
      <c r="D2203" t="str">
        <f t="shared" si="68"/>
        <v/>
      </c>
      <c r="E2203" t="str">
        <f t="shared" si="69"/>
        <v/>
      </c>
    </row>
    <row r="2204" spans="1:5" x14ac:dyDescent="0.25">
      <c r="A2204" t="s">
        <v>255</v>
      </c>
      <c r="D2204" t="str">
        <f t="shared" si="68"/>
        <v/>
      </c>
      <c r="E2204" t="str">
        <f t="shared" si="69"/>
        <v/>
      </c>
    </row>
    <row r="2205" spans="1:5" x14ac:dyDescent="0.25">
      <c r="A2205" t="s">
        <v>1886</v>
      </c>
      <c r="D2205" t="str">
        <f t="shared" si="68"/>
        <v/>
      </c>
      <c r="E2205" t="str">
        <f t="shared" si="69"/>
        <v/>
      </c>
    </row>
    <row r="2206" spans="1:5" x14ac:dyDescent="0.25">
      <c r="A2206" t="s">
        <v>1887</v>
      </c>
      <c r="D2206" t="str">
        <f t="shared" si="68"/>
        <v/>
      </c>
      <c r="E2206" t="str">
        <f t="shared" si="69"/>
        <v/>
      </c>
    </row>
    <row r="2207" spans="1:5" x14ac:dyDescent="0.25">
      <c r="A2207" t="s">
        <v>1888</v>
      </c>
      <c r="D2207" t="str">
        <f t="shared" si="68"/>
        <v/>
      </c>
      <c r="E2207" t="str">
        <f t="shared" si="69"/>
        <v/>
      </c>
    </row>
    <row r="2208" spans="1:5" x14ac:dyDescent="0.25">
      <c r="A2208" t="s">
        <v>516</v>
      </c>
      <c r="D2208" t="str">
        <f t="shared" si="68"/>
        <v/>
      </c>
      <c r="E2208" t="str">
        <f t="shared" si="69"/>
        <v/>
      </c>
    </row>
    <row r="2209" spans="1:5" x14ac:dyDescent="0.25">
      <c r="A2209" t="s">
        <v>517</v>
      </c>
      <c r="D2209" t="str">
        <f t="shared" si="68"/>
        <v/>
      </c>
      <c r="E2209" t="str">
        <f t="shared" si="69"/>
        <v/>
      </c>
    </row>
    <row r="2210" spans="1:5" x14ac:dyDescent="0.25">
      <c r="A2210" t="s">
        <v>1889</v>
      </c>
      <c r="D2210" t="str">
        <f t="shared" si="68"/>
        <v/>
      </c>
      <c r="E2210" t="str">
        <f t="shared" si="69"/>
        <v/>
      </c>
    </row>
    <row r="2211" spans="1:5" x14ac:dyDescent="0.25">
      <c r="A2211" t="s">
        <v>1890</v>
      </c>
      <c r="D2211" t="str">
        <f t="shared" si="68"/>
        <v/>
      </c>
      <c r="E2211" t="str">
        <f t="shared" si="69"/>
        <v/>
      </c>
    </row>
    <row r="2212" spans="1:5" x14ac:dyDescent="0.25">
      <c r="A2212" t="s">
        <v>1891</v>
      </c>
      <c r="D2212" t="str">
        <f t="shared" si="68"/>
        <v/>
      </c>
      <c r="E2212" t="str">
        <f t="shared" si="69"/>
        <v/>
      </c>
    </row>
    <row r="2213" spans="1:5" x14ac:dyDescent="0.25">
      <c r="A2213" t="s">
        <v>330</v>
      </c>
      <c r="D2213" t="str">
        <f t="shared" si="68"/>
        <v/>
      </c>
      <c r="E2213" t="str">
        <f t="shared" si="69"/>
        <v/>
      </c>
    </row>
    <row r="2214" spans="1:5" x14ac:dyDescent="0.25">
      <c r="A2214" t="s">
        <v>518</v>
      </c>
      <c r="D2214" t="str">
        <f t="shared" si="68"/>
        <v/>
      </c>
      <c r="E2214" t="str">
        <f t="shared" si="69"/>
        <v/>
      </c>
    </row>
    <row r="2215" spans="1:5" x14ac:dyDescent="0.25">
      <c r="A2215" t="s">
        <v>519</v>
      </c>
      <c r="D2215" t="str">
        <f t="shared" si="68"/>
        <v/>
      </c>
      <c r="E2215" t="str">
        <f t="shared" si="69"/>
        <v/>
      </c>
    </row>
    <row r="2216" spans="1:5" x14ac:dyDescent="0.25">
      <c r="A2216" t="s">
        <v>518</v>
      </c>
      <c r="D2216" t="str">
        <f t="shared" si="68"/>
        <v/>
      </c>
      <c r="E2216" t="str">
        <f t="shared" si="69"/>
        <v/>
      </c>
    </row>
    <row r="2217" spans="1:5" x14ac:dyDescent="0.25">
      <c r="A2217" t="s">
        <v>520</v>
      </c>
      <c r="D2217" t="str">
        <f t="shared" si="68"/>
        <v/>
      </c>
      <c r="E2217" t="str">
        <f t="shared" si="69"/>
        <v/>
      </c>
    </row>
    <row r="2218" spans="1:5" x14ac:dyDescent="0.25">
      <c r="A2218" t="s">
        <v>1892</v>
      </c>
      <c r="D2218" t="str">
        <f t="shared" si="68"/>
        <v/>
      </c>
      <c r="E2218" t="str">
        <f t="shared" si="69"/>
        <v/>
      </c>
    </row>
    <row r="2219" spans="1:5" x14ac:dyDescent="0.25">
      <c r="A2219" t="s">
        <v>1893</v>
      </c>
      <c r="D2219" t="str">
        <f t="shared" si="68"/>
        <v/>
      </c>
      <c r="E2219" t="str">
        <f t="shared" si="69"/>
        <v/>
      </c>
    </row>
    <row r="2220" spans="1:5" x14ac:dyDescent="0.25">
      <c r="A2220" t="s">
        <v>1894</v>
      </c>
      <c r="D2220" t="str">
        <f t="shared" si="68"/>
        <v/>
      </c>
      <c r="E2220" t="str">
        <f t="shared" si="69"/>
        <v/>
      </c>
    </row>
    <row r="2221" spans="1:5" x14ac:dyDescent="0.25">
      <c r="A2221" t="s">
        <v>1895</v>
      </c>
      <c r="D2221" t="str">
        <f t="shared" si="68"/>
        <v/>
      </c>
      <c r="E2221" t="str">
        <f t="shared" si="69"/>
        <v/>
      </c>
    </row>
    <row r="2222" spans="1:5" x14ac:dyDescent="0.25">
      <c r="A2222" t="s">
        <v>521</v>
      </c>
      <c r="D2222" t="str">
        <f t="shared" si="68"/>
        <v/>
      </c>
      <c r="E2222" t="str">
        <f t="shared" si="69"/>
        <v/>
      </c>
    </row>
    <row r="2223" spans="1:5" x14ac:dyDescent="0.25">
      <c r="A2223" t="s">
        <v>522</v>
      </c>
      <c r="D2223" t="str">
        <f t="shared" si="68"/>
        <v/>
      </c>
      <c r="E2223" t="str">
        <f t="shared" si="69"/>
        <v/>
      </c>
    </row>
    <row r="2224" spans="1:5" x14ac:dyDescent="0.25">
      <c r="A2224" t="s">
        <v>250</v>
      </c>
      <c r="D2224" t="str">
        <f t="shared" si="68"/>
        <v/>
      </c>
      <c r="E2224" t="str">
        <f t="shared" si="69"/>
        <v/>
      </c>
    </row>
    <row r="2225" spans="1:5" x14ac:dyDescent="0.25">
      <c r="A2225" t="s">
        <v>370</v>
      </c>
      <c r="D2225" t="str">
        <f t="shared" si="68"/>
        <v/>
      </c>
      <c r="E2225" t="str">
        <f t="shared" si="69"/>
        <v/>
      </c>
    </row>
    <row r="2226" spans="1:5" x14ac:dyDescent="0.25">
      <c r="A2226" t="s">
        <v>371</v>
      </c>
      <c r="D2226" t="str">
        <f t="shared" si="68"/>
        <v/>
      </c>
      <c r="E2226" t="str">
        <f t="shared" si="69"/>
        <v/>
      </c>
    </row>
    <row r="2227" spans="1:5" x14ac:dyDescent="0.25">
      <c r="A2227" t="s">
        <v>442</v>
      </c>
      <c r="D2227" t="str">
        <f t="shared" si="68"/>
        <v/>
      </c>
      <c r="E2227" t="str">
        <f t="shared" si="69"/>
        <v/>
      </c>
    </row>
    <row r="2228" spans="1:5" x14ac:dyDescent="0.25">
      <c r="A2228" t="s">
        <v>372</v>
      </c>
      <c r="D2228" t="str">
        <f t="shared" si="68"/>
        <v/>
      </c>
      <c r="E2228" t="str">
        <f t="shared" si="69"/>
        <v/>
      </c>
    </row>
    <row r="2229" spans="1:5" x14ac:dyDescent="0.25">
      <c r="A2229" t="s">
        <v>443</v>
      </c>
      <c r="D2229" t="str">
        <f t="shared" si="68"/>
        <v/>
      </c>
      <c r="E2229" t="str">
        <f t="shared" si="69"/>
        <v/>
      </c>
    </row>
    <row r="2230" spans="1:5" x14ac:dyDescent="0.25">
      <c r="A2230" t="s">
        <v>444</v>
      </c>
      <c r="D2230" t="str">
        <f t="shared" si="68"/>
        <v/>
      </c>
      <c r="E2230" t="str">
        <f t="shared" si="69"/>
        <v/>
      </c>
    </row>
    <row r="2231" spans="1:5" x14ac:dyDescent="0.25">
      <c r="A2231" t="s">
        <v>445</v>
      </c>
      <c r="D2231" t="str">
        <f t="shared" si="68"/>
        <v/>
      </c>
      <c r="E2231" t="str">
        <f t="shared" si="69"/>
        <v/>
      </c>
    </row>
    <row r="2232" spans="1:5" x14ac:dyDescent="0.25">
      <c r="A2232" t="s">
        <v>446</v>
      </c>
      <c r="D2232" t="str">
        <f t="shared" si="68"/>
        <v/>
      </c>
      <c r="E2232" t="str">
        <f t="shared" si="69"/>
        <v/>
      </c>
    </row>
    <row r="2233" spans="1:5" x14ac:dyDescent="0.25">
      <c r="A2233" t="s">
        <v>523</v>
      </c>
      <c r="D2233" t="str">
        <f t="shared" si="68"/>
        <v/>
      </c>
      <c r="E2233" t="str">
        <f t="shared" si="69"/>
        <v/>
      </c>
    </row>
    <row r="2234" spans="1:5" x14ac:dyDescent="0.25">
      <c r="A2234" t="s">
        <v>448</v>
      </c>
      <c r="D2234" t="str">
        <f t="shared" si="68"/>
        <v/>
      </c>
      <c r="E2234" t="str">
        <f t="shared" si="69"/>
        <v/>
      </c>
    </row>
    <row r="2235" spans="1:5" x14ac:dyDescent="0.25">
      <c r="A2235" t="s">
        <v>1896</v>
      </c>
      <c r="D2235" t="str">
        <f t="shared" si="68"/>
        <v/>
      </c>
      <c r="E2235" t="str">
        <f t="shared" si="69"/>
        <v/>
      </c>
    </row>
    <row r="2236" spans="1:5" x14ac:dyDescent="0.25">
      <c r="A2236" t="s">
        <v>1602</v>
      </c>
      <c r="D2236" t="str">
        <f t="shared" si="68"/>
        <v/>
      </c>
      <c r="E2236" t="str">
        <f t="shared" si="69"/>
        <v/>
      </c>
    </row>
    <row r="2237" spans="1:5" x14ac:dyDescent="0.25">
      <c r="A2237" t="s">
        <v>1897</v>
      </c>
      <c r="D2237" t="str">
        <f t="shared" si="68"/>
        <v/>
      </c>
      <c r="E2237" t="str">
        <f t="shared" si="69"/>
        <v/>
      </c>
    </row>
    <row r="2238" spans="1:5" x14ac:dyDescent="0.25">
      <c r="A2238" t="s">
        <v>1421</v>
      </c>
      <c r="D2238" t="str">
        <f t="shared" si="68"/>
        <v/>
      </c>
      <c r="E2238" t="str">
        <f t="shared" si="69"/>
        <v/>
      </c>
    </row>
    <row r="2239" spans="1:5" x14ac:dyDescent="0.25">
      <c r="A2239" t="s">
        <v>524</v>
      </c>
      <c r="D2239" t="str">
        <f t="shared" si="68"/>
        <v/>
      </c>
      <c r="E2239" t="str">
        <f t="shared" si="69"/>
        <v/>
      </c>
    </row>
    <row r="2240" spans="1:5" x14ac:dyDescent="0.25">
      <c r="A2240" t="s">
        <v>1898</v>
      </c>
      <c r="D2240" t="str">
        <f t="shared" si="68"/>
        <v>KLIVER RIOS MILAGRES</v>
      </c>
      <c r="E2240" t="str">
        <f t="shared" si="69"/>
        <v/>
      </c>
    </row>
    <row r="2241" spans="1:5" x14ac:dyDescent="0.25">
      <c r="A2241" t="s">
        <v>1899</v>
      </c>
      <c r="D2241" t="str">
        <f t="shared" si="68"/>
        <v/>
      </c>
      <c r="E2241" t="str">
        <f t="shared" si="69"/>
        <v/>
      </c>
    </row>
    <row r="2242" spans="1:5" x14ac:dyDescent="0.25">
      <c r="A2242" t="s">
        <v>1900</v>
      </c>
      <c r="D2242" t="str">
        <f t="shared" si="68"/>
        <v/>
      </c>
      <c r="E2242" t="str">
        <f t="shared" si="69"/>
        <v/>
      </c>
    </row>
    <row r="2243" spans="1:5" x14ac:dyDescent="0.25">
      <c r="A2243" t="s">
        <v>300</v>
      </c>
      <c r="D2243" t="str">
        <f t="shared" si="68"/>
        <v/>
      </c>
      <c r="E2243" t="str">
        <f t="shared" si="69"/>
        <v/>
      </c>
    </row>
    <row r="2244" spans="1:5" x14ac:dyDescent="0.25">
      <c r="A2244" t="s">
        <v>525</v>
      </c>
      <c r="D2244" t="str">
        <f t="shared" si="68"/>
        <v/>
      </c>
      <c r="E2244" t="str">
        <f t="shared" si="69"/>
        <v/>
      </c>
    </row>
    <row r="2245" spans="1:5" x14ac:dyDescent="0.25">
      <c r="A2245" t="s">
        <v>1901</v>
      </c>
      <c r="D2245" t="str">
        <f t="shared" si="68"/>
        <v/>
      </c>
      <c r="E2245" t="str">
        <f t="shared" si="69"/>
        <v/>
      </c>
    </row>
    <row r="2246" spans="1:5" x14ac:dyDescent="0.25">
      <c r="A2246" t="s">
        <v>1902</v>
      </c>
      <c r="D2246" t="str">
        <f t="shared" si="68"/>
        <v/>
      </c>
      <c r="E2246" t="str">
        <f t="shared" si="69"/>
        <v/>
      </c>
    </row>
    <row r="2247" spans="1:5" x14ac:dyDescent="0.25">
      <c r="A2247" t="s">
        <v>526</v>
      </c>
      <c r="D2247" t="str">
        <f t="shared" ref="D2247:D2310" si="70">IFERROR(IF(COUNTIF(A2247,"*"&amp;"NOME:"&amp;"*")&gt;0,TRIM(_xlfn.TEXTBEFORE(_xlfn.TEXTAFTER(A2247,"NOME: ")," FUNCAO")),""),"")</f>
        <v/>
      </c>
      <c r="E2247" t="str">
        <f t="shared" ref="E2247:E2310" si="71">IFERROR(VALUE(TRIM(IF(D2247&lt;&gt;"",MID(MID(MID(MID(HLOOKUP("*",A2247:A2274,MATCH("*"&amp;"INTRA"&amp;"*",A2247:A2274,0),0),SEARCH("INTRA",HLOOKUP("*",A2247:A2274,MATCH("*"&amp;"INTRA"&amp;"*",A2247:A2274,0),0),1),30),SEARCH(" ",MID(HLOOKUP("*",A2247:A2274,MATCH("*"&amp;"INTRA"&amp;"*",A2247:A2274,0),0),SEARCH("INTRA",HLOOKUP("*",A2247:A2274,MATCH("*"&amp;"INTRA"&amp;"*",A2247:A2274,0),0),1),30),1)+1,20),SEARCH(" ",MID(MID(HLOOKUP("*",A2247:A2274,MATCH("*"&amp;"INTRA"&amp;"*",A2247:A2274,0),0),SEARCH("INTRA",HLOOKUP("*",A2247:A2274,MATCH("*"&amp;"INTRA"&amp;"*",A2247:A2274,0),0),1),30),SEARCH(" ",MID(HLOOKUP("*",A2247:A2274,MATCH("*"&amp;"INTRA"&amp;"*",A2247:A2274,0),0),SEARCH("INTRA",HLOOKUP("*",A2247:A2274,MATCH("*"&amp;"INTRA"&amp;"*",A2247:A2274,0),0),1),30),1)+1,20),1)+1,20),1,SEARCH(" ",MID(MID(MID(HLOOKUP("*",A2247:A2274,MATCH("*"&amp;"INTRA"&amp;"*",A2247:A2274,0),0),SEARCH("INTRA",HLOOKUP("*",A2247:A2274,MATCH("*"&amp;"INTRA"&amp;"*",A2247:A2274,0),0),1),30),SEARCH(" ",MID(HLOOKUP("*",A2247:A2274,MATCH("*"&amp;"INTRA"&amp;"*",A2247:A2274,0),0),SEARCH("INTRA",HLOOKUP("*",A2247:A2274,MATCH("*"&amp;"INTRA"&amp;"*",A2247:A2274,0),0),1),30),1)+1,20),SEARCH(" ",MID(MID(HLOOKUP("*",A2247:A2274,MATCH("*"&amp;"INTRA"&amp;"*",A2247:A2274,0),0),SEARCH("INTRA",HLOOKUP("*",A2247:A2274,MATCH("*"&amp;"INTRA"&amp;"*",A2247:A2274,0),0),1),30),SEARCH(" ",MID(HLOOKUP("*",A2247:A2274,MATCH("*"&amp;"INTRA"&amp;"*",A2247:A2274,0),0),SEARCH("INTRA",HLOOKUP("*",A2247:A2274,MATCH("*"&amp;"INTRA"&amp;"*",A2247:A2274,0),0),1),30),1)+1,20),1)+1,20))),""))),"")</f>
        <v/>
      </c>
    </row>
    <row r="2248" spans="1:5" x14ac:dyDescent="0.25">
      <c r="A2248" t="s">
        <v>1903</v>
      </c>
      <c r="D2248" t="str">
        <f t="shared" si="70"/>
        <v/>
      </c>
      <c r="E2248" t="str">
        <f t="shared" si="71"/>
        <v/>
      </c>
    </row>
    <row r="2249" spans="1:5" x14ac:dyDescent="0.25">
      <c r="A2249" t="s">
        <v>1904</v>
      </c>
      <c r="D2249" t="str">
        <f t="shared" si="70"/>
        <v/>
      </c>
      <c r="E2249" t="str">
        <f t="shared" si="71"/>
        <v/>
      </c>
    </row>
    <row r="2250" spans="1:5" x14ac:dyDescent="0.25">
      <c r="A2250" t="s">
        <v>527</v>
      </c>
      <c r="D2250" t="str">
        <f t="shared" si="70"/>
        <v/>
      </c>
      <c r="E2250" t="str">
        <f t="shared" si="71"/>
        <v/>
      </c>
    </row>
    <row r="2251" spans="1:5" x14ac:dyDescent="0.25">
      <c r="A2251" t="s">
        <v>1905</v>
      </c>
      <c r="D2251" t="str">
        <f t="shared" si="70"/>
        <v/>
      </c>
      <c r="E2251" t="str">
        <f t="shared" si="71"/>
        <v/>
      </c>
    </row>
    <row r="2252" spans="1:5" x14ac:dyDescent="0.25">
      <c r="A2252" t="s">
        <v>1906</v>
      </c>
      <c r="D2252" t="str">
        <f t="shared" si="70"/>
        <v/>
      </c>
      <c r="E2252" t="str">
        <f t="shared" si="71"/>
        <v/>
      </c>
    </row>
    <row r="2253" spans="1:5" x14ac:dyDescent="0.25">
      <c r="A2253" t="s">
        <v>528</v>
      </c>
      <c r="D2253" t="str">
        <f t="shared" si="70"/>
        <v/>
      </c>
      <c r="E2253" t="str">
        <f t="shared" si="71"/>
        <v/>
      </c>
    </row>
    <row r="2254" spans="1:5" x14ac:dyDescent="0.25">
      <c r="A2254" t="s">
        <v>529</v>
      </c>
      <c r="D2254" t="str">
        <f t="shared" si="70"/>
        <v/>
      </c>
      <c r="E2254" t="str">
        <f t="shared" si="71"/>
        <v/>
      </c>
    </row>
    <row r="2255" spans="1:5" x14ac:dyDescent="0.25">
      <c r="A2255" t="s">
        <v>458</v>
      </c>
      <c r="D2255" t="str">
        <f t="shared" si="70"/>
        <v/>
      </c>
      <c r="E2255" t="str">
        <f t="shared" si="71"/>
        <v/>
      </c>
    </row>
    <row r="2256" spans="1:5" x14ac:dyDescent="0.25">
      <c r="A2256" t="s">
        <v>530</v>
      </c>
      <c r="D2256" t="str">
        <f t="shared" si="70"/>
        <v/>
      </c>
      <c r="E2256" t="str">
        <f t="shared" si="71"/>
        <v/>
      </c>
    </row>
    <row r="2257" spans="1:5" x14ac:dyDescent="0.25">
      <c r="A2257" t="s">
        <v>531</v>
      </c>
      <c r="D2257" t="str">
        <f t="shared" si="70"/>
        <v/>
      </c>
      <c r="E2257" t="str">
        <f t="shared" si="71"/>
        <v/>
      </c>
    </row>
    <row r="2258" spans="1:5" x14ac:dyDescent="0.25">
      <c r="A2258" t="s">
        <v>1907</v>
      </c>
      <c r="D2258" t="str">
        <f t="shared" si="70"/>
        <v/>
      </c>
      <c r="E2258" t="str">
        <f t="shared" si="71"/>
        <v/>
      </c>
    </row>
    <row r="2259" spans="1:5" x14ac:dyDescent="0.25">
      <c r="A2259" t="s">
        <v>532</v>
      </c>
      <c r="D2259" t="str">
        <f t="shared" si="70"/>
        <v/>
      </c>
      <c r="E2259" t="str">
        <f t="shared" si="71"/>
        <v/>
      </c>
    </row>
    <row r="2260" spans="1:5" x14ac:dyDescent="0.25">
      <c r="A2260" t="s">
        <v>1908</v>
      </c>
      <c r="D2260" t="str">
        <f t="shared" si="70"/>
        <v/>
      </c>
      <c r="E2260" t="str">
        <f t="shared" si="71"/>
        <v/>
      </c>
    </row>
    <row r="2261" spans="1:5" x14ac:dyDescent="0.25">
      <c r="A2261" t="s">
        <v>1909</v>
      </c>
      <c r="D2261" t="str">
        <f t="shared" si="70"/>
        <v/>
      </c>
      <c r="E2261" t="str">
        <f t="shared" si="71"/>
        <v/>
      </c>
    </row>
    <row r="2262" spans="1:5" x14ac:dyDescent="0.25">
      <c r="A2262" t="s">
        <v>1289</v>
      </c>
      <c r="D2262" t="str">
        <f t="shared" si="70"/>
        <v/>
      </c>
      <c r="E2262" t="str">
        <f t="shared" si="71"/>
        <v/>
      </c>
    </row>
    <row r="2263" spans="1:5" x14ac:dyDescent="0.25">
      <c r="A2263" t="s">
        <v>1145</v>
      </c>
      <c r="D2263" t="str">
        <f t="shared" si="70"/>
        <v/>
      </c>
      <c r="E2263" t="str">
        <f t="shared" si="71"/>
        <v/>
      </c>
    </row>
    <row r="2264" spans="1:5" x14ac:dyDescent="0.25">
      <c r="A2264" t="s">
        <v>533</v>
      </c>
      <c r="D2264" t="str">
        <f t="shared" si="70"/>
        <v/>
      </c>
      <c r="E2264" t="str">
        <f t="shared" si="71"/>
        <v/>
      </c>
    </row>
    <row r="2265" spans="1:5" x14ac:dyDescent="0.25">
      <c r="A2265" t="s">
        <v>1910</v>
      </c>
      <c r="D2265" t="str">
        <f t="shared" si="70"/>
        <v/>
      </c>
      <c r="E2265" t="str">
        <f t="shared" si="71"/>
        <v/>
      </c>
    </row>
    <row r="2266" spans="1:5" x14ac:dyDescent="0.25">
      <c r="A2266" t="s">
        <v>534</v>
      </c>
      <c r="D2266" t="str">
        <f t="shared" si="70"/>
        <v/>
      </c>
      <c r="E2266" t="str">
        <f t="shared" si="71"/>
        <v/>
      </c>
    </row>
    <row r="2267" spans="1:5" x14ac:dyDescent="0.25">
      <c r="A2267" t="s">
        <v>1911</v>
      </c>
      <c r="D2267" t="str">
        <f t="shared" si="70"/>
        <v/>
      </c>
      <c r="E2267" t="str">
        <f t="shared" si="71"/>
        <v/>
      </c>
    </row>
    <row r="2268" spans="1:5" x14ac:dyDescent="0.25">
      <c r="A2268" t="s">
        <v>1912</v>
      </c>
      <c r="D2268" t="str">
        <f t="shared" si="70"/>
        <v/>
      </c>
      <c r="E2268" t="str">
        <f t="shared" si="71"/>
        <v/>
      </c>
    </row>
    <row r="2269" spans="1:5" x14ac:dyDescent="0.25">
      <c r="A2269" t="s">
        <v>349</v>
      </c>
      <c r="D2269" t="str">
        <f t="shared" si="70"/>
        <v/>
      </c>
      <c r="E2269" t="str">
        <f t="shared" si="71"/>
        <v/>
      </c>
    </row>
    <row r="2270" spans="1:5" x14ac:dyDescent="0.25">
      <c r="A2270" t="s">
        <v>1129</v>
      </c>
      <c r="D2270" t="str">
        <f t="shared" si="70"/>
        <v/>
      </c>
      <c r="E2270" t="str">
        <f t="shared" si="71"/>
        <v/>
      </c>
    </row>
    <row r="2271" spans="1:5" x14ac:dyDescent="0.25">
      <c r="A2271" t="s">
        <v>535</v>
      </c>
      <c r="D2271" t="str">
        <f t="shared" si="70"/>
        <v/>
      </c>
      <c r="E2271" t="str">
        <f t="shared" si="71"/>
        <v/>
      </c>
    </row>
    <row r="2272" spans="1:5" x14ac:dyDescent="0.25">
      <c r="A2272">
        <v>0</v>
      </c>
      <c r="D2272" t="str">
        <f t="shared" si="70"/>
        <v/>
      </c>
      <c r="E2272" t="str">
        <f t="shared" si="71"/>
        <v/>
      </c>
    </row>
    <row r="2273" spans="1:5" x14ac:dyDescent="0.25">
      <c r="A2273">
        <v>25.55</v>
      </c>
      <c r="D2273" t="str">
        <f t="shared" si="70"/>
        <v/>
      </c>
      <c r="E2273" t="str">
        <f t="shared" si="71"/>
        <v/>
      </c>
    </row>
    <row r="2274" spans="1:5" x14ac:dyDescent="0.25">
      <c r="A2274">
        <v>0</v>
      </c>
      <c r="D2274" t="str">
        <f t="shared" si="70"/>
        <v/>
      </c>
      <c r="E2274" t="str">
        <f t="shared" si="71"/>
        <v/>
      </c>
    </row>
    <row r="2275" spans="1:5" x14ac:dyDescent="0.25">
      <c r="A2275">
        <v>11.11</v>
      </c>
      <c r="D2275" t="str">
        <f t="shared" si="70"/>
        <v/>
      </c>
      <c r="E2275" t="str">
        <f t="shared" si="71"/>
        <v/>
      </c>
    </row>
    <row r="2276" spans="1:5" x14ac:dyDescent="0.25">
      <c r="A2276">
        <v>11.11</v>
      </c>
      <c r="D2276" t="str">
        <f t="shared" si="70"/>
        <v/>
      </c>
      <c r="E2276" t="str">
        <f t="shared" si="71"/>
        <v/>
      </c>
    </row>
    <row r="2277" spans="1:5" x14ac:dyDescent="0.25">
      <c r="A2277">
        <v>42.11</v>
      </c>
      <c r="D2277" t="str">
        <f t="shared" si="70"/>
        <v/>
      </c>
      <c r="E2277" t="str">
        <f t="shared" si="71"/>
        <v/>
      </c>
    </row>
    <row r="2278" spans="1:5" x14ac:dyDescent="0.25">
      <c r="A2278">
        <v>6</v>
      </c>
      <c r="D2278" t="str">
        <f t="shared" si="70"/>
        <v/>
      </c>
      <c r="E2278" t="str">
        <f t="shared" si="71"/>
        <v/>
      </c>
    </row>
    <row r="2279" spans="1:5" x14ac:dyDescent="0.25">
      <c r="A2279" t="s">
        <v>350</v>
      </c>
      <c r="D2279" t="str">
        <f t="shared" si="70"/>
        <v/>
      </c>
      <c r="E2279" t="str">
        <f t="shared" si="71"/>
        <v/>
      </c>
    </row>
    <row r="2280" spans="1:5" x14ac:dyDescent="0.25">
      <c r="A2280" t="s">
        <v>1106</v>
      </c>
      <c r="D2280" t="str">
        <f t="shared" si="70"/>
        <v/>
      </c>
      <c r="E2280" t="str">
        <f t="shared" si="71"/>
        <v/>
      </c>
    </row>
    <row r="2281" spans="1:5" x14ac:dyDescent="0.25">
      <c r="A2281" t="s">
        <v>1913</v>
      </c>
      <c r="D2281" t="str">
        <f t="shared" si="70"/>
        <v/>
      </c>
      <c r="E2281" t="str">
        <f t="shared" si="71"/>
        <v/>
      </c>
    </row>
    <row r="2282" spans="1:5" x14ac:dyDescent="0.25">
      <c r="A2282" t="s">
        <v>1914</v>
      </c>
      <c r="D2282" t="str">
        <f t="shared" si="70"/>
        <v/>
      </c>
      <c r="E2282" t="str">
        <f t="shared" si="71"/>
        <v/>
      </c>
    </row>
    <row r="2283" spans="1:5" x14ac:dyDescent="0.25">
      <c r="A2283" t="s">
        <v>1915</v>
      </c>
      <c r="D2283" t="str">
        <f t="shared" si="70"/>
        <v/>
      </c>
      <c r="E2283" t="str">
        <f t="shared" si="71"/>
        <v/>
      </c>
    </row>
    <row r="2284" spans="1:5" x14ac:dyDescent="0.25">
      <c r="A2284" t="s">
        <v>1916</v>
      </c>
      <c r="D2284" t="str">
        <f t="shared" si="70"/>
        <v/>
      </c>
      <c r="E2284" t="str">
        <f t="shared" si="71"/>
        <v/>
      </c>
    </row>
    <row r="2285" spans="1:5" x14ac:dyDescent="0.25">
      <c r="A2285" t="s">
        <v>330</v>
      </c>
      <c r="D2285" t="str">
        <f t="shared" si="70"/>
        <v/>
      </c>
      <c r="E2285" t="str">
        <f t="shared" si="71"/>
        <v/>
      </c>
    </row>
    <row r="2286" spans="1:5" x14ac:dyDescent="0.25">
      <c r="A2286" t="s">
        <v>1917</v>
      </c>
      <c r="D2286" t="str">
        <f t="shared" si="70"/>
        <v/>
      </c>
      <c r="E2286" t="str">
        <f t="shared" si="71"/>
        <v/>
      </c>
    </row>
    <row r="2287" spans="1:5" x14ac:dyDescent="0.25">
      <c r="A2287" t="s">
        <v>635</v>
      </c>
      <c r="D2287" t="str">
        <f t="shared" si="70"/>
        <v/>
      </c>
      <c r="E2287" t="str">
        <f t="shared" si="71"/>
        <v/>
      </c>
    </row>
    <row r="2288" spans="1:5" x14ac:dyDescent="0.25">
      <c r="A2288" t="s">
        <v>1918</v>
      </c>
      <c r="D2288" t="str">
        <f t="shared" si="70"/>
        <v/>
      </c>
      <c r="E2288" t="str">
        <f t="shared" si="71"/>
        <v/>
      </c>
    </row>
    <row r="2289" spans="1:5" x14ac:dyDescent="0.25">
      <c r="A2289" t="s">
        <v>1919</v>
      </c>
      <c r="D2289" t="str">
        <f t="shared" si="70"/>
        <v/>
      </c>
      <c r="E2289" t="str">
        <f t="shared" si="71"/>
        <v/>
      </c>
    </row>
    <row r="2290" spans="1:5" x14ac:dyDescent="0.25">
      <c r="A2290" t="s">
        <v>536</v>
      </c>
      <c r="D2290" t="str">
        <f t="shared" si="70"/>
        <v/>
      </c>
      <c r="E2290" t="str">
        <f t="shared" si="71"/>
        <v/>
      </c>
    </row>
    <row r="2291" spans="1:5" x14ac:dyDescent="0.25">
      <c r="A2291" t="s">
        <v>1920</v>
      </c>
      <c r="D2291" t="str">
        <f t="shared" si="70"/>
        <v/>
      </c>
      <c r="E2291" t="str">
        <f t="shared" si="71"/>
        <v/>
      </c>
    </row>
    <row r="2292" spans="1:5" x14ac:dyDescent="0.25">
      <c r="A2292" t="s">
        <v>1921</v>
      </c>
      <c r="D2292" t="str">
        <f t="shared" si="70"/>
        <v/>
      </c>
      <c r="E2292" t="str">
        <f t="shared" si="71"/>
        <v/>
      </c>
    </row>
    <row r="2293" spans="1:5" x14ac:dyDescent="0.25">
      <c r="A2293" t="s">
        <v>1922</v>
      </c>
      <c r="D2293" t="str">
        <f t="shared" si="70"/>
        <v/>
      </c>
      <c r="E2293" t="str">
        <f t="shared" si="71"/>
        <v/>
      </c>
    </row>
    <row r="2294" spans="1:5" x14ac:dyDescent="0.25">
      <c r="A2294" t="s">
        <v>250</v>
      </c>
      <c r="D2294" t="str">
        <f t="shared" si="70"/>
        <v/>
      </c>
      <c r="E2294" t="str">
        <f t="shared" si="71"/>
        <v/>
      </c>
    </row>
    <row r="2295" spans="1:5" x14ac:dyDescent="0.25">
      <c r="A2295" t="s">
        <v>370</v>
      </c>
      <c r="D2295" t="str">
        <f t="shared" si="70"/>
        <v/>
      </c>
      <c r="E2295" t="str">
        <f t="shared" si="71"/>
        <v/>
      </c>
    </row>
    <row r="2296" spans="1:5" x14ac:dyDescent="0.25">
      <c r="A2296" t="s">
        <v>371</v>
      </c>
      <c r="D2296" t="str">
        <f t="shared" si="70"/>
        <v/>
      </c>
      <c r="E2296" t="str">
        <f t="shared" si="71"/>
        <v/>
      </c>
    </row>
    <row r="2297" spans="1:5" x14ac:dyDescent="0.25">
      <c r="A2297" t="s">
        <v>372</v>
      </c>
      <c r="D2297" t="str">
        <f t="shared" si="70"/>
        <v/>
      </c>
      <c r="E2297" t="str">
        <f t="shared" si="71"/>
        <v/>
      </c>
    </row>
    <row r="2298" spans="1:5" x14ac:dyDescent="0.25">
      <c r="A2298" t="s">
        <v>443</v>
      </c>
      <c r="D2298" t="str">
        <f t="shared" si="70"/>
        <v/>
      </c>
      <c r="E2298" t="str">
        <f t="shared" si="71"/>
        <v/>
      </c>
    </row>
    <row r="2299" spans="1:5" x14ac:dyDescent="0.25">
      <c r="A2299" t="s">
        <v>537</v>
      </c>
      <c r="D2299" t="str">
        <f t="shared" si="70"/>
        <v/>
      </c>
      <c r="E2299" t="str">
        <f t="shared" si="71"/>
        <v/>
      </c>
    </row>
    <row r="2300" spans="1:5" x14ac:dyDescent="0.25">
      <c r="A2300" t="s">
        <v>538</v>
      </c>
      <c r="D2300" t="str">
        <f t="shared" si="70"/>
        <v/>
      </c>
      <c r="E2300" t="str">
        <f t="shared" si="71"/>
        <v/>
      </c>
    </row>
    <row r="2301" spans="1:5" x14ac:dyDescent="0.25">
      <c r="A2301" t="s">
        <v>539</v>
      </c>
      <c r="D2301" t="str">
        <f t="shared" si="70"/>
        <v/>
      </c>
      <c r="E2301" t="str">
        <f t="shared" si="71"/>
        <v/>
      </c>
    </row>
    <row r="2302" spans="1:5" x14ac:dyDescent="0.25">
      <c r="A2302" t="s">
        <v>540</v>
      </c>
      <c r="D2302" t="str">
        <f t="shared" si="70"/>
        <v/>
      </c>
      <c r="E2302" t="str">
        <f t="shared" si="71"/>
        <v/>
      </c>
    </row>
    <row r="2303" spans="1:5" x14ac:dyDescent="0.25">
      <c r="A2303" t="s">
        <v>1923</v>
      </c>
      <c r="D2303" t="str">
        <f t="shared" si="70"/>
        <v/>
      </c>
      <c r="E2303" t="str">
        <f t="shared" si="71"/>
        <v/>
      </c>
    </row>
    <row r="2304" spans="1:5" x14ac:dyDescent="0.25">
      <c r="A2304" t="s">
        <v>1924</v>
      </c>
      <c r="D2304" t="str">
        <f t="shared" si="70"/>
        <v/>
      </c>
      <c r="E2304" t="str">
        <f t="shared" si="71"/>
        <v/>
      </c>
    </row>
    <row r="2305" spans="1:5" x14ac:dyDescent="0.25">
      <c r="A2305" t="s">
        <v>1897</v>
      </c>
      <c r="D2305" t="str">
        <f t="shared" si="70"/>
        <v/>
      </c>
      <c r="E2305" t="str">
        <f t="shared" si="71"/>
        <v/>
      </c>
    </row>
    <row r="2306" spans="1:5" x14ac:dyDescent="0.25">
      <c r="A2306" t="s">
        <v>1718</v>
      </c>
      <c r="D2306" t="str">
        <f t="shared" si="70"/>
        <v/>
      </c>
      <c r="E2306" t="str">
        <f t="shared" si="71"/>
        <v/>
      </c>
    </row>
    <row r="2307" spans="1:5" x14ac:dyDescent="0.25">
      <c r="A2307" t="s">
        <v>541</v>
      </c>
      <c r="D2307" t="str">
        <f t="shared" si="70"/>
        <v/>
      </c>
      <c r="E2307" t="str">
        <f t="shared" si="71"/>
        <v/>
      </c>
    </row>
    <row r="2308" spans="1:5" x14ac:dyDescent="0.25">
      <c r="A2308" t="s">
        <v>2852</v>
      </c>
      <c r="D2308" t="str">
        <f t="shared" si="70"/>
        <v>LEANDRO DE JESUS FERNANDES</v>
      </c>
      <c r="E2308" t="str">
        <f t="shared" si="71"/>
        <v/>
      </c>
    </row>
    <row r="2309" spans="1:5" x14ac:dyDescent="0.25">
      <c r="A2309" t="s">
        <v>1925</v>
      </c>
      <c r="D2309" t="str">
        <f t="shared" si="70"/>
        <v/>
      </c>
      <c r="E2309" t="str">
        <f t="shared" si="71"/>
        <v/>
      </c>
    </row>
    <row r="2310" spans="1:5" x14ac:dyDescent="0.25">
      <c r="A2310" t="s">
        <v>1926</v>
      </c>
      <c r="D2310" t="str">
        <f t="shared" si="70"/>
        <v/>
      </c>
      <c r="E2310" t="str">
        <f t="shared" si="71"/>
        <v/>
      </c>
    </row>
    <row r="2311" spans="1:5" x14ac:dyDescent="0.25">
      <c r="A2311" t="s">
        <v>300</v>
      </c>
      <c r="D2311" t="str">
        <f t="shared" ref="D2311:D2374" si="72">IFERROR(IF(COUNTIF(A2311,"*"&amp;"NOME:"&amp;"*")&gt;0,TRIM(_xlfn.TEXTBEFORE(_xlfn.TEXTAFTER(A2311,"NOME: ")," FUNCAO")),""),"")</f>
        <v/>
      </c>
      <c r="E2311" t="str">
        <f t="shared" ref="E2311:E2374" si="73">IFERROR(VALUE(TRIM(IF(D2311&lt;&gt;"",MID(MID(MID(MID(HLOOKUP("*",A2311:A2338,MATCH("*"&amp;"INTRA"&amp;"*",A2311:A2338,0),0),SEARCH("INTRA",HLOOKUP("*",A2311:A2338,MATCH("*"&amp;"INTRA"&amp;"*",A2311:A2338,0),0),1),30),SEARCH(" ",MID(HLOOKUP("*",A2311:A2338,MATCH("*"&amp;"INTRA"&amp;"*",A2311:A2338,0),0),SEARCH("INTRA",HLOOKUP("*",A2311:A2338,MATCH("*"&amp;"INTRA"&amp;"*",A2311:A2338,0),0),1),30),1)+1,20),SEARCH(" ",MID(MID(HLOOKUP("*",A2311:A2338,MATCH("*"&amp;"INTRA"&amp;"*",A2311:A2338,0),0),SEARCH("INTRA",HLOOKUP("*",A2311:A2338,MATCH("*"&amp;"INTRA"&amp;"*",A2311:A2338,0),0),1),30),SEARCH(" ",MID(HLOOKUP("*",A2311:A2338,MATCH("*"&amp;"INTRA"&amp;"*",A2311:A2338,0),0),SEARCH("INTRA",HLOOKUP("*",A2311:A2338,MATCH("*"&amp;"INTRA"&amp;"*",A2311:A2338,0),0),1),30),1)+1,20),1)+1,20),1,SEARCH(" ",MID(MID(MID(HLOOKUP("*",A2311:A2338,MATCH("*"&amp;"INTRA"&amp;"*",A2311:A2338,0),0),SEARCH("INTRA",HLOOKUP("*",A2311:A2338,MATCH("*"&amp;"INTRA"&amp;"*",A2311:A2338,0),0),1),30),SEARCH(" ",MID(HLOOKUP("*",A2311:A2338,MATCH("*"&amp;"INTRA"&amp;"*",A2311:A2338,0),0),SEARCH("INTRA",HLOOKUP("*",A2311:A2338,MATCH("*"&amp;"INTRA"&amp;"*",A2311:A2338,0),0),1),30),1)+1,20),SEARCH(" ",MID(MID(HLOOKUP("*",A2311:A2338,MATCH("*"&amp;"INTRA"&amp;"*",A2311:A2338,0),0),SEARCH("INTRA",HLOOKUP("*",A2311:A2338,MATCH("*"&amp;"INTRA"&amp;"*",A2311:A2338,0),0),1),30),SEARCH(" ",MID(HLOOKUP("*",A2311:A2338,MATCH("*"&amp;"INTRA"&amp;"*",A2311:A2338,0),0),SEARCH("INTRA",HLOOKUP("*",A2311:A2338,MATCH("*"&amp;"INTRA"&amp;"*",A2311:A2338,0),0),1),30),1)+1,20),1)+1,20))),""))),"")</f>
        <v/>
      </c>
    </row>
    <row r="2312" spans="1:5" x14ac:dyDescent="0.25">
      <c r="A2312" t="s">
        <v>379</v>
      </c>
      <c r="D2312" t="str">
        <f t="shared" si="72"/>
        <v/>
      </c>
      <c r="E2312" t="str">
        <f t="shared" si="73"/>
        <v/>
      </c>
    </row>
    <row r="2313" spans="1:5" x14ac:dyDescent="0.25">
      <c r="A2313" t="s">
        <v>449</v>
      </c>
      <c r="D2313" t="str">
        <f t="shared" si="72"/>
        <v/>
      </c>
      <c r="E2313" t="str">
        <f t="shared" si="73"/>
        <v/>
      </c>
    </row>
    <row r="2314" spans="1:5" x14ac:dyDescent="0.25">
      <c r="A2314" t="s">
        <v>1927</v>
      </c>
      <c r="D2314" t="str">
        <f t="shared" si="72"/>
        <v/>
      </c>
      <c r="E2314" t="str">
        <f t="shared" si="73"/>
        <v/>
      </c>
    </row>
    <row r="2315" spans="1:5" x14ac:dyDescent="0.25">
      <c r="A2315" t="s">
        <v>1928</v>
      </c>
      <c r="D2315" t="str">
        <f t="shared" si="72"/>
        <v/>
      </c>
      <c r="E2315" t="str">
        <f t="shared" si="73"/>
        <v/>
      </c>
    </row>
    <row r="2316" spans="1:5" x14ac:dyDescent="0.25">
      <c r="A2316" t="s">
        <v>1929</v>
      </c>
      <c r="D2316" t="str">
        <f t="shared" si="72"/>
        <v/>
      </c>
      <c r="E2316" t="str">
        <f t="shared" si="73"/>
        <v/>
      </c>
    </row>
    <row r="2317" spans="1:5" x14ac:dyDescent="0.25">
      <c r="A2317" t="s">
        <v>1930</v>
      </c>
      <c r="D2317" t="str">
        <f t="shared" si="72"/>
        <v/>
      </c>
      <c r="E2317" t="str">
        <f t="shared" si="73"/>
        <v/>
      </c>
    </row>
    <row r="2318" spans="1:5" x14ac:dyDescent="0.25">
      <c r="A2318" t="s">
        <v>1931</v>
      </c>
      <c r="D2318" t="str">
        <f t="shared" si="72"/>
        <v/>
      </c>
      <c r="E2318" t="str">
        <f t="shared" si="73"/>
        <v/>
      </c>
    </row>
    <row r="2319" spans="1:5" x14ac:dyDescent="0.25">
      <c r="A2319" t="s">
        <v>1932</v>
      </c>
      <c r="D2319" t="str">
        <f t="shared" si="72"/>
        <v/>
      </c>
      <c r="E2319" t="str">
        <f t="shared" si="73"/>
        <v/>
      </c>
    </row>
    <row r="2320" spans="1:5" x14ac:dyDescent="0.25">
      <c r="A2320" t="s">
        <v>203</v>
      </c>
      <c r="D2320" t="str">
        <f t="shared" si="72"/>
        <v/>
      </c>
      <c r="E2320" t="str">
        <f t="shared" si="73"/>
        <v/>
      </c>
    </row>
    <row r="2321" spans="1:5" x14ac:dyDescent="0.25">
      <c r="A2321" t="s">
        <v>542</v>
      </c>
      <c r="D2321" t="str">
        <f t="shared" si="72"/>
        <v/>
      </c>
      <c r="E2321" t="str">
        <f t="shared" si="73"/>
        <v/>
      </c>
    </row>
    <row r="2322" spans="1:5" x14ac:dyDescent="0.25">
      <c r="A2322" t="s">
        <v>543</v>
      </c>
      <c r="D2322" t="str">
        <f t="shared" si="72"/>
        <v/>
      </c>
      <c r="E2322" t="str">
        <f t="shared" si="73"/>
        <v/>
      </c>
    </row>
    <row r="2323" spans="1:5" x14ac:dyDescent="0.25">
      <c r="A2323" t="s">
        <v>1933</v>
      </c>
      <c r="D2323" t="str">
        <f t="shared" si="72"/>
        <v/>
      </c>
      <c r="E2323" t="str">
        <f t="shared" si="73"/>
        <v/>
      </c>
    </row>
    <row r="2324" spans="1:5" x14ac:dyDescent="0.25">
      <c r="A2324" t="s">
        <v>1934</v>
      </c>
      <c r="D2324" t="str">
        <f t="shared" si="72"/>
        <v/>
      </c>
      <c r="E2324" t="str">
        <f t="shared" si="73"/>
        <v/>
      </c>
    </row>
    <row r="2325" spans="1:5" x14ac:dyDescent="0.25">
      <c r="A2325" t="s">
        <v>1935</v>
      </c>
      <c r="D2325" t="str">
        <f t="shared" si="72"/>
        <v/>
      </c>
      <c r="E2325" t="str">
        <f t="shared" si="73"/>
        <v/>
      </c>
    </row>
    <row r="2326" spans="1:5" x14ac:dyDescent="0.25">
      <c r="A2326" t="s">
        <v>948</v>
      </c>
      <c r="D2326" t="str">
        <f t="shared" si="72"/>
        <v/>
      </c>
      <c r="E2326" t="str">
        <f t="shared" si="73"/>
        <v/>
      </c>
    </row>
    <row r="2327" spans="1:5" x14ac:dyDescent="0.25">
      <c r="A2327" t="s">
        <v>949</v>
      </c>
      <c r="D2327" t="str">
        <f t="shared" si="72"/>
        <v/>
      </c>
      <c r="E2327" t="str">
        <f t="shared" si="73"/>
        <v/>
      </c>
    </row>
    <row r="2328" spans="1:5" x14ac:dyDescent="0.25">
      <c r="A2328" t="s">
        <v>1936</v>
      </c>
      <c r="D2328" t="str">
        <f t="shared" si="72"/>
        <v/>
      </c>
      <c r="E2328" t="str">
        <f t="shared" si="73"/>
        <v/>
      </c>
    </row>
    <row r="2329" spans="1:5" x14ac:dyDescent="0.25">
      <c r="A2329" t="s">
        <v>534</v>
      </c>
      <c r="D2329" t="str">
        <f t="shared" si="72"/>
        <v/>
      </c>
      <c r="E2329" t="str">
        <f t="shared" si="73"/>
        <v/>
      </c>
    </row>
    <row r="2330" spans="1:5" x14ac:dyDescent="0.25">
      <c r="A2330" t="s">
        <v>1937</v>
      </c>
      <c r="D2330" t="str">
        <f t="shared" si="72"/>
        <v/>
      </c>
      <c r="E2330" t="str">
        <f t="shared" si="73"/>
        <v/>
      </c>
    </row>
    <row r="2331" spans="1:5" x14ac:dyDescent="0.25">
      <c r="A2331" t="s">
        <v>1938</v>
      </c>
      <c r="D2331" t="str">
        <f t="shared" si="72"/>
        <v/>
      </c>
      <c r="E2331" t="str">
        <f t="shared" si="73"/>
        <v/>
      </c>
    </row>
    <row r="2332" spans="1:5" x14ac:dyDescent="0.25">
      <c r="A2332" t="s">
        <v>2853</v>
      </c>
      <c r="D2332" t="str">
        <f t="shared" si="72"/>
        <v>LEANDRO MARCELINO SILVESTRE</v>
      </c>
      <c r="E2332" t="str">
        <f t="shared" si="73"/>
        <v/>
      </c>
    </row>
    <row r="2333" spans="1:5" x14ac:dyDescent="0.25">
      <c r="A2333" t="s">
        <v>1939</v>
      </c>
      <c r="D2333" t="str">
        <f t="shared" si="72"/>
        <v/>
      </c>
      <c r="E2333" t="str">
        <f t="shared" si="73"/>
        <v/>
      </c>
    </row>
    <row r="2334" spans="1:5" x14ac:dyDescent="0.25">
      <c r="A2334" t="s">
        <v>1940</v>
      </c>
      <c r="D2334" t="str">
        <f t="shared" si="72"/>
        <v/>
      </c>
      <c r="E2334" t="str">
        <f t="shared" si="73"/>
        <v/>
      </c>
    </row>
    <row r="2335" spans="1:5" x14ac:dyDescent="0.25">
      <c r="A2335" t="s">
        <v>286</v>
      </c>
      <c r="D2335" t="str">
        <f t="shared" si="72"/>
        <v/>
      </c>
      <c r="E2335" t="str">
        <f t="shared" si="73"/>
        <v/>
      </c>
    </row>
    <row r="2336" spans="1:5" x14ac:dyDescent="0.25">
      <c r="A2336">
        <v>2</v>
      </c>
      <c r="D2336" t="str">
        <f t="shared" si="72"/>
        <v/>
      </c>
      <c r="E2336" t="str">
        <f t="shared" si="73"/>
        <v/>
      </c>
    </row>
    <row r="2337" spans="1:5" x14ac:dyDescent="0.25">
      <c r="A2337">
        <v>101</v>
      </c>
      <c r="D2337" t="str">
        <f t="shared" si="72"/>
        <v/>
      </c>
      <c r="E2337" t="str">
        <f t="shared" si="73"/>
        <v/>
      </c>
    </row>
    <row r="2338" spans="1:5" x14ac:dyDescent="0.25">
      <c r="A2338">
        <v>130</v>
      </c>
      <c r="D2338" t="str">
        <f t="shared" si="72"/>
        <v/>
      </c>
      <c r="E2338" t="str">
        <f t="shared" si="73"/>
        <v/>
      </c>
    </row>
    <row r="2339" spans="1:5" x14ac:dyDescent="0.25">
      <c r="A2339">
        <v>398</v>
      </c>
      <c r="D2339" t="str">
        <f t="shared" si="72"/>
        <v/>
      </c>
      <c r="E2339" t="str">
        <f t="shared" si="73"/>
        <v/>
      </c>
    </row>
    <row r="2340" spans="1:5" x14ac:dyDescent="0.25">
      <c r="A2340" t="s">
        <v>288</v>
      </c>
      <c r="D2340" t="str">
        <f t="shared" si="72"/>
        <v/>
      </c>
      <c r="E2340" t="str">
        <f t="shared" si="73"/>
        <v/>
      </c>
    </row>
    <row r="2341" spans="1:5" x14ac:dyDescent="0.25">
      <c r="A2341" t="s">
        <v>269</v>
      </c>
      <c r="D2341" t="str">
        <f t="shared" si="72"/>
        <v/>
      </c>
      <c r="E2341" t="str">
        <f t="shared" si="73"/>
        <v/>
      </c>
    </row>
    <row r="2342" spans="1:5" x14ac:dyDescent="0.25">
      <c r="A2342" t="s">
        <v>289</v>
      </c>
      <c r="D2342" t="str">
        <f t="shared" si="72"/>
        <v/>
      </c>
      <c r="E2342" t="str">
        <f t="shared" si="73"/>
        <v/>
      </c>
    </row>
    <row r="2343" spans="1:5" x14ac:dyDescent="0.25">
      <c r="A2343" t="s">
        <v>290</v>
      </c>
      <c r="D2343" t="str">
        <f t="shared" si="72"/>
        <v/>
      </c>
      <c r="E2343" t="str">
        <f t="shared" si="73"/>
        <v/>
      </c>
    </row>
    <row r="2344" spans="1:5" x14ac:dyDescent="0.25">
      <c r="A2344" t="s">
        <v>544</v>
      </c>
      <c r="D2344" t="str">
        <f t="shared" si="72"/>
        <v/>
      </c>
      <c r="E2344" t="str">
        <f t="shared" si="73"/>
        <v/>
      </c>
    </row>
    <row r="2345" spans="1:5" x14ac:dyDescent="0.25">
      <c r="A2345" t="s">
        <v>340</v>
      </c>
      <c r="D2345" t="str">
        <f t="shared" si="72"/>
        <v/>
      </c>
      <c r="E2345" t="str">
        <f t="shared" si="73"/>
        <v/>
      </c>
    </row>
    <row r="2346" spans="1:5" x14ac:dyDescent="0.25">
      <c r="A2346" t="s">
        <v>545</v>
      </c>
      <c r="D2346" t="str">
        <f t="shared" si="72"/>
        <v/>
      </c>
      <c r="E2346" t="str">
        <f t="shared" si="73"/>
        <v/>
      </c>
    </row>
    <row r="2347" spans="1:5" x14ac:dyDescent="0.25">
      <c r="A2347" t="s">
        <v>1129</v>
      </c>
      <c r="D2347" t="str">
        <f t="shared" si="72"/>
        <v/>
      </c>
      <c r="E2347" t="str">
        <f t="shared" si="73"/>
        <v/>
      </c>
    </row>
    <row r="2348" spans="1:5" x14ac:dyDescent="0.25">
      <c r="A2348">
        <v>176.55</v>
      </c>
      <c r="D2348" t="str">
        <f t="shared" si="72"/>
        <v/>
      </c>
      <c r="E2348" t="str">
        <f t="shared" si="73"/>
        <v/>
      </c>
    </row>
    <row r="2349" spans="1:5" x14ac:dyDescent="0.25">
      <c r="A2349">
        <v>24.5</v>
      </c>
      <c r="D2349" t="str">
        <f t="shared" si="72"/>
        <v/>
      </c>
      <c r="E2349" t="str">
        <f t="shared" si="73"/>
        <v/>
      </c>
    </row>
    <row r="2350" spans="1:5" x14ac:dyDescent="0.25">
      <c r="A2350">
        <v>6.11</v>
      </c>
      <c r="D2350" t="str">
        <f t="shared" si="72"/>
        <v/>
      </c>
      <c r="E2350" t="str">
        <f t="shared" si="73"/>
        <v/>
      </c>
    </row>
    <row r="2351" spans="1:5" x14ac:dyDescent="0.25">
      <c r="A2351">
        <v>21.11</v>
      </c>
      <c r="D2351" t="str">
        <f t="shared" si="72"/>
        <v/>
      </c>
      <c r="E2351" t="str">
        <f t="shared" si="73"/>
        <v/>
      </c>
    </row>
    <row r="2352" spans="1:5" x14ac:dyDescent="0.25">
      <c r="A2352" t="s">
        <v>285</v>
      </c>
      <c r="D2352" t="str">
        <f t="shared" si="72"/>
        <v/>
      </c>
      <c r="E2352" t="str">
        <f t="shared" si="73"/>
        <v/>
      </c>
    </row>
    <row r="2353" spans="1:5" x14ac:dyDescent="0.25">
      <c r="A2353">
        <v>449.32</v>
      </c>
      <c r="D2353" t="str">
        <f t="shared" si="72"/>
        <v/>
      </c>
      <c r="E2353" t="str">
        <f t="shared" si="73"/>
        <v/>
      </c>
    </row>
    <row r="2354" spans="1:5" x14ac:dyDescent="0.25">
      <c r="A2354" s="163">
        <v>1497.74</v>
      </c>
      <c r="D2354" t="str">
        <f t="shared" si="72"/>
        <v/>
      </c>
      <c r="E2354" t="str">
        <f t="shared" si="73"/>
        <v/>
      </c>
    </row>
    <row r="2355" spans="1:5" x14ac:dyDescent="0.25">
      <c r="A2355">
        <v>374.44</v>
      </c>
      <c r="D2355" t="str">
        <f t="shared" si="72"/>
        <v/>
      </c>
      <c r="E2355" t="str">
        <f t="shared" si="73"/>
        <v/>
      </c>
    </row>
    <row r="2356" spans="1:5" x14ac:dyDescent="0.25">
      <c r="A2356">
        <v>221.2</v>
      </c>
      <c r="D2356" t="str">
        <f t="shared" si="72"/>
        <v/>
      </c>
      <c r="E2356" t="str">
        <f t="shared" si="73"/>
        <v/>
      </c>
    </row>
    <row r="2357" spans="1:5" x14ac:dyDescent="0.25">
      <c r="A2357" t="s">
        <v>247</v>
      </c>
      <c r="D2357" t="str">
        <f t="shared" si="72"/>
        <v/>
      </c>
      <c r="E2357" t="str">
        <f t="shared" si="73"/>
        <v/>
      </c>
    </row>
    <row r="2358" spans="1:5" x14ac:dyDescent="0.25">
      <c r="A2358">
        <v>101</v>
      </c>
      <c r="D2358" t="str">
        <f t="shared" si="72"/>
        <v/>
      </c>
      <c r="E2358" t="str">
        <f t="shared" si="73"/>
        <v/>
      </c>
    </row>
    <row r="2359" spans="1:5" x14ac:dyDescent="0.25">
      <c r="A2359">
        <v>1</v>
      </c>
      <c r="D2359" t="str">
        <f t="shared" si="72"/>
        <v/>
      </c>
      <c r="E2359" t="str">
        <f t="shared" si="73"/>
        <v/>
      </c>
    </row>
    <row r="2360" spans="1:5" x14ac:dyDescent="0.25">
      <c r="A2360" t="s">
        <v>248</v>
      </c>
      <c r="D2360" t="str">
        <f t="shared" si="72"/>
        <v/>
      </c>
      <c r="E2360" t="str">
        <f t="shared" si="73"/>
        <v/>
      </c>
    </row>
    <row r="2361" spans="1:5" x14ac:dyDescent="0.25">
      <c r="A2361" t="s">
        <v>248</v>
      </c>
      <c r="D2361" t="str">
        <f t="shared" si="72"/>
        <v/>
      </c>
      <c r="E2361" t="str">
        <f t="shared" si="73"/>
        <v/>
      </c>
    </row>
    <row r="2362" spans="1:5" x14ac:dyDescent="0.25">
      <c r="A2362" t="s">
        <v>249</v>
      </c>
      <c r="D2362" t="str">
        <f t="shared" si="72"/>
        <v/>
      </c>
      <c r="E2362" t="str">
        <f t="shared" si="73"/>
        <v/>
      </c>
    </row>
    <row r="2363" spans="1:5" x14ac:dyDescent="0.25">
      <c r="A2363" t="s">
        <v>250</v>
      </c>
      <c r="D2363" t="str">
        <f t="shared" si="72"/>
        <v/>
      </c>
      <c r="E2363" t="str">
        <f t="shared" si="73"/>
        <v/>
      </c>
    </row>
    <row r="2364" spans="1:5" x14ac:dyDescent="0.25">
      <c r="A2364" t="s">
        <v>1941</v>
      </c>
      <c r="D2364" t="str">
        <f t="shared" si="72"/>
        <v/>
      </c>
      <c r="E2364" t="str">
        <f t="shared" si="73"/>
        <v/>
      </c>
    </row>
    <row r="2365" spans="1:5" x14ac:dyDescent="0.25">
      <c r="A2365" t="s">
        <v>253</v>
      </c>
      <c r="D2365" t="str">
        <f t="shared" si="72"/>
        <v/>
      </c>
      <c r="E2365" t="str">
        <f t="shared" si="73"/>
        <v/>
      </c>
    </row>
    <row r="2366" spans="1:5" x14ac:dyDescent="0.25">
      <c r="A2366" t="s">
        <v>1942</v>
      </c>
      <c r="D2366" t="str">
        <f t="shared" si="72"/>
        <v/>
      </c>
      <c r="E2366" t="str">
        <f t="shared" si="73"/>
        <v/>
      </c>
    </row>
    <row r="2367" spans="1:5" x14ac:dyDescent="0.25">
      <c r="A2367" t="s">
        <v>255</v>
      </c>
      <c r="D2367" t="str">
        <f t="shared" si="72"/>
        <v/>
      </c>
      <c r="E2367" t="str">
        <f t="shared" si="73"/>
        <v/>
      </c>
    </row>
    <row r="2368" spans="1:5" x14ac:dyDescent="0.25">
      <c r="A2368" t="s">
        <v>1129</v>
      </c>
      <c r="D2368" t="str">
        <f t="shared" si="72"/>
        <v/>
      </c>
      <c r="E2368" t="str">
        <f t="shared" si="73"/>
        <v/>
      </c>
    </row>
    <row r="2369" spans="1:5" x14ac:dyDescent="0.25">
      <c r="A2369">
        <v>0</v>
      </c>
      <c r="D2369" t="str">
        <f t="shared" si="72"/>
        <v/>
      </c>
      <c r="E2369" t="str">
        <f t="shared" si="73"/>
        <v/>
      </c>
    </row>
    <row r="2370" spans="1:5" x14ac:dyDescent="0.25">
      <c r="A2370">
        <v>25.55</v>
      </c>
      <c r="D2370" t="str">
        <f t="shared" si="72"/>
        <v/>
      </c>
      <c r="E2370" t="str">
        <f t="shared" si="73"/>
        <v/>
      </c>
    </row>
    <row r="2371" spans="1:5" x14ac:dyDescent="0.25">
      <c r="A2371">
        <v>1.1100000000000001</v>
      </c>
      <c r="D2371" t="str">
        <f t="shared" si="72"/>
        <v/>
      </c>
      <c r="E2371" t="str">
        <f t="shared" si="73"/>
        <v/>
      </c>
    </row>
    <row r="2372" spans="1:5" x14ac:dyDescent="0.25">
      <c r="A2372" t="s">
        <v>285</v>
      </c>
      <c r="D2372" t="str">
        <f t="shared" si="72"/>
        <v/>
      </c>
      <c r="E2372" t="str">
        <f t="shared" si="73"/>
        <v/>
      </c>
    </row>
    <row r="2373" spans="1:5" x14ac:dyDescent="0.25">
      <c r="A2373">
        <v>158.72999999999999</v>
      </c>
      <c r="D2373" t="str">
        <f t="shared" si="72"/>
        <v/>
      </c>
      <c r="E2373" t="str">
        <f t="shared" si="73"/>
        <v/>
      </c>
    </row>
    <row r="2374" spans="1:5" x14ac:dyDescent="0.25">
      <c r="A2374">
        <v>41.86</v>
      </c>
      <c r="D2374" t="str">
        <f t="shared" si="72"/>
        <v/>
      </c>
      <c r="E2374" t="str">
        <f t="shared" si="73"/>
        <v/>
      </c>
    </row>
    <row r="2375" spans="1:5" x14ac:dyDescent="0.25">
      <c r="A2375">
        <v>62.79</v>
      </c>
      <c r="D2375" t="str">
        <f t="shared" ref="D2375:D2438" si="74">IFERROR(IF(COUNTIF(A2375,"*"&amp;"NOME:"&amp;"*")&gt;0,TRIM(_xlfn.TEXTBEFORE(_xlfn.TEXTAFTER(A2375,"NOME: ")," FUNCAO")),""),"")</f>
        <v/>
      </c>
      <c r="E2375" t="str">
        <f t="shared" ref="E2375:E2438" si="75">IFERROR(VALUE(TRIM(IF(D2375&lt;&gt;"",MID(MID(MID(MID(HLOOKUP("*",A2375:A2402,MATCH("*"&amp;"INTRA"&amp;"*",A2375:A2402,0),0),SEARCH("INTRA",HLOOKUP("*",A2375:A2402,MATCH("*"&amp;"INTRA"&amp;"*",A2375:A2402,0),0),1),30),SEARCH(" ",MID(HLOOKUP("*",A2375:A2402,MATCH("*"&amp;"INTRA"&amp;"*",A2375:A2402,0),0),SEARCH("INTRA",HLOOKUP("*",A2375:A2402,MATCH("*"&amp;"INTRA"&amp;"*",A2375:A2402,0),0),1),30),1)+1,20),SEARCH(" ",MID(MID(HLOOKUP("*",A2375:A2402,MATCH("*"&amp;"INTRA"&amp;"*",A2375:A2402,0),0),SEARCH("INTRA",HLOOKUP("*",A2375:A2402,MATCH("*"&amp;"INTRA"&amp;"*",A2375:A2402,0),0),1),30),SEARCH(" ",MID(HLOOKUP("*",A2375:A2402,MATCH("*"&amp;"INTRA"&amp;"*",A2375:A2402,0),0),SEARCH("INTRA",HLOOKUP("*",A2375:A2402,MATCH("*"&amp;"INTRA"&amp;"*",A2375:A2402,0),0),1),30),1)+1,20),1)+1,20),1,SEARCH(" ",MID(MID(MID(HLOOKUP("*",A2375:A2402,MATCH("*"&amp;"INTRA"&amp;"*",A2375:A2402,0),0),SEARCH("INTRA",HLOOKUP("*",A2375:A2402,MATCH("*"&amp;"INTRA"&amp;"*",A2375:A2402,0),0),1),30),SEARCH(" ",MID(HLOOKUP("*",A2375:A2402,MATCH("*"&amp;"INTRA"&amp;"*",A2375:A2402,0),0),SEARCH("INTRA",HLOOKUP("*",A2375:A2402,MATCH("*"&amp;"INTRA"&amp;"*",A2375:A2402,0),0),1),30),1)+1,20),SEARCH(" ",MID(MID(HLOOKUP("*",A2375:A2402,MATCH("*"&amp;"INTRA"&amp;"*",A2375:A2402,0),0),SEARCH("INTRA",HLOOKUP("*",A2375:A2402,MATCH("*"&amp;"INTRA"&amp;"*",A2375:A2402,0),0),1),30),SEARCH(" ",MID(HLOOKUP("*",A2375:A2402,MATCH("*"&amp;"INTRA"&amp;"*",A2375:A2402,0),0),SEARCH("INTRA",HLOOKUP("*",A2375:A2402,MATCH("*"&amp;"INTRA"&amp;"*",A2375:A2402,0),0),1),30),1)+1,20),1)+1,20))),""))),"")</f>
        <v/>
      </c>
    </row>
    <row r="2376" spans="1:5" x14ac:dyDescent="0.25">
      <c r="A2376" t="s">
        <v>300</v>
      </c>
      <c r="D2376" t="str">
        <f t="shared" si="74"/>
        <v/>
      </c>
      <c r="E2376" t="str">
        <f t="shared" si="75"/>
        <v/>
      </c>
    </row>
    <row r="2377" spans="1:5" x14ac:dyDescent="0.25">
      <c r="A2377" t="s">
        <v>546</v>
      </c>
      <c r="D2377" t="str">
        <f t="shared" si="74"/>
        <v/>
      </c>
      <c r="E2377" t="str">
        <f t="shared" si="75"/>
        <v/>
      </c>
    </row>
    <row r="2378" spans="1:5" x14ac:dyDescent="0.25">
      <c r="A2378" t="s">
        <v>547</v>
      </c>
      <c r="D2378" t="str">
        <f t="shared" si="74"/>
        <v/>
      </c>
      <c r="E2378" t="str">
        <f t="shared" si="75"/>
        <v/>
      </c>
    </row>
    <row r="2379" spans="1:5" x14ac:dyDescent="0.25">
      <c r="A2379" t="s">
        <v>548</v>
      </c>
      <c r="D2379" t="str">
        <f t="shared" si="74"/>
        <v/>
      </c>
      <c r="E2379" t="str">
        <f t="shared" si="75"/>
        <v/>
      </c>
    </row>
    <row r="2380" spans="1:5" x14ac:dyDescent="0.25">
      <c r="A2380" t="s">
        <v>549</v>
      </c>
      <c r="D2380" t="str">
        <f t="shared" si="74"/>
        <v/>
      </c>
      <c r="E2380" t="str">
        <f t="shared" si="75"/>
        <v/>
      </c>
    </row>
    <row r="2381" spans="1:5" x14ac:dyDescent="0.25">
      <c r="A2381" t="s">
        <v>550</v>
      </c>
      <c r="D2381" t="str">
        <f t="shared" si="74"/>
        <v/>
      </c>
      <c r="E2381" t="str">
        <f t="shared" si="75"/>
        <v/>
      </c>
    </row>
    <row r="2382" spans="1:5" x14ac:dyDescent="0.25">
      <c r="A2382" t="s">
        <v>551</v>
      </c>
      <c r="D2382" t="str">
        <f t="shared" si="74"/>
        <v/>
      </c>
      <c r="E2382" t="str">
        <f t="shared" si="75"/>
        <v/>
      </c>
    </row>
    <row r="2383" spans="1:5" x14ac:dyDescent="0.25">
      <c r="A2383" t="s">
        <v>552</v>
      </c>
      <c r="D2383" t="str">
        <f t="shared" si="74"/>
        <v/>
      </c>
      <c r="E2383" t="str">
        <f t="shared" si="75"/>
        <v/>
      </c>
    </row>
    <row r="2384" spans="1:5" x14ac:dyDescent="0.25">
      <c r="A2384" t="s">
        <v>553</v>
      </c>
      <c r="D2384" t="str">
        <f t="shared" si="74"/>
        <v/>
      </c>
      <c r="E2384" t="str">
        <f t="shared" si="75"/>
        <v/>
      </c>
    </row>
    <row r="2385" spans="1:5" x14ac:dyDescent="0.25">
      <c r="A2385" t="s">
        <v>554</v>
      </c>
      <c r="D2385" t="str">
        <f t="shared" si="74"/>
        <v/>
      </c>
      <c r="E2385" t="str">
        <f t="shared" si="75"/>
        <v/>
      </c>
    </row>
    <row r="2386" spans="1:5" x14ac:dyDescent="0.25">
      <c r="A2386" t="s">
        <v>555</v>
      </c>
      <c r="D2386" t="str">
        <f t="shared" si="74"/>
        <v/>
      </c>
      <c r="E2386" t="str">
        <f t="shared" si="75"/>
        <v/>
      </c>
    </row>
    <row r="2387" spans="1:5" x14ac:dyDescent="0.25">
      <c r="A2387" t="s">
        <v>556</v>
      </c>
      <c r="D2387" t="str">
        <f t="shared" si="74"/>
        <v/>
      </c>
      <c r="E2387" t="str">
        <f t="shared" si="75"/>
        <v/>
      </c>
    </row>
    <row r="2388" spans="1:5" x14ac:dyDescent="0.25">
      <c r="A2388" t="s">
        <v>557</v>
      </c>
      <c r="D2388" t="str">
        <f t="shared" si="74"/>
        <v/>
      </c>
      <c r="E2388" t="str">
        <f t="shared" si="75"/>
        <v/>
      </c>
    </row>
    <row r="2389" spans="1:5" x14ac:dyDescent="0.25">
      <c r="A2389" t="s">
        <v>1943</v>
      </c>
      <c r="D2389" t="str">
        <f t="shared" si="74"/>
        <v/>
      </c>
      <c r="E2389" t="str">
        <f t="shared" si="75"/>
        <v/>
      </c>
    </row>
    <row r="2390" spans="1:5" x14ac:dyDescent="0.25">
      <c r="A2390" t="s">
        <v>558</v>
      </c>
      <c r="D2390" t="str">
        <f t="shared" si="74"/>
        <v/>
      </c>
      <c r="E2390" t="str">
        <f t="shared" si="75"/>
        <v/>
      </c>
    </row>
    <row r="2391" spans="1:5" x14ac:dyDescent="0.25">
      <c r="A2391" t="s">
        <v>1944</v>
      </c>
      <c r="D2391" t="str">
        <f t="shared" si="74"/>
        <v/>
      </c>
      <c r="E2391" t="str">
        <f t="shared" si="75"/>
        <v/>
      </c>
    </row>
    <row r="2392" spans="1:5" x14ac:dyDescent="0.25">
      <c r="A2392" t="s">
        <v>559</v>
      </c>
      <c r="D2392" t="str">
        <f t="shared" si="74"/>
        <v/>
      </c>
      <c r="E2392" t="str">
        <f t="shared" si="75"/>
        <v/>
      </c>
    </row>
    <row r="2393" spans="1:5" x14ac:dyDescent="0.25">
      <c r="A2393" t="s">
        <v>560</v>
      </c>
      <c r="D2393" t="str">
        <f t="shared" si="74"/>
        <v/>
      </c>
      <c r="E2393" t="str">
        <f t="shared" si="75"/>
        <v/>
      </c>
    </row>
    <row r="2394" spans="1:5" x14ac:dyDescent="0.25">
      <c r="A2394" t="s">
        <v>285</v>
      </c>
      <c r="D2394" t="str">
        <f t="shared" si="74"/>
        <v/>
      </c>
      <c r="E2394" t="str">
        <f t="shared" si="75"/>
        <v/>
      </c>
    </row>
    <row r="2395" spans="1:5" x14ac:dyDescent="0.25">
      <c r="A2395" s="163">
        <v>1788.33</v>
      </c>
      <c r="D2395" t="str">
        <f t="shared" si="74"/>
        <v/>
      </c>
      <c r="E2395" t="str">
        <f t="shared" si="75"/>
        <v/>
      </c>
    </row>
    <row r="2396" spans="1:5" x14ac:dyDescent="0.25">
      <c r="A2396" s="163">
        <v>1947.06</v>
      </c>
      <c r="D2396" t="str">
        <f t="shared" si="74"/>
        <v/>
      </c>
      <c r="E2396" t="str">
        <f t="shared" si="75"/>
        <v/>
      </c>
    </row>
    <row r="2397" spans="1:5" x14ac:dyDescent="0.25">
      <c r="A2397" s="163">
        <v>1947.06</v>
      </c>
      <c r="D2397" t="str">
        <f t="shared" si="74"/>
        <v/>
      </c>
      <c r="E2397" t="str">
        <f t="shared" si="75"/>
        <v/>
      </c>
    </row>
    <row r="2398" spans="1:5" x14ac:dyDescent="0.25">
      <c r="A2398">
        <v>155.76</v>
      </c>
      <c r="D2398" t="str">
        <f t="shared" si="74"/>
        <v/>
      </c>
      <c r="E2398" t="str">
        <f t="shared" si="75"/>
        <v/>
      </c>
    </row>
    <row r="2399" spans="1:5" x14ac:dyDescent="0.25">
      <c r="A2399">
        <v>13.16</v>
      </c>
      <c r="D2399" t="str">
        <f t="shared" si="74"/>
        <v/>
      </c>
      <c r="E2399" t="str">
        <f t="shared" si="75"/>
        <v/>
      </c>
    </row>
    <row r="2400" spans="1:5" x14ac:dyDescent="0.25">
      <c r="A2400">
        <v>158.72999999999999</v>
      </c>
      <c r="D2400" t="str">
        <f t="shared" si="74"/>
        <v/>
      </c>
      <c r="E2400" t="str">
        <f t="shared" si="75"/>
        <v/>
      </c>
    </row>
    <row r="2401" spans="1:5" x14ac:dyDescent="0.25">
      <c r="A2401">
        <v>131.87</v>
      </c>
      <c r="D2401" t="str">
        <f t="shared" si="74"/>
        <v/>
      </c>
      <c r="E2401" t="str">
        <f t="shared" si="75"/>
        <v/>
      </c>
    </row>
    <row r="2402" spans="1:5" x14ac:dyDescent="0.25">
      <c r="A2402">
        <v>389.41</v>
      </c>
      <c r="D2402" t="str">
        <f t="shared" si="74"/>
        <v/>
      </c>
      <c r="E2402" t="str">
        <f t="shared" si="75"/>
        <v/>
      </c>
    </row>
    <row r="2403" spans="1:5" x14ac:dyDescent="0.25">
      <c r="A2403">
        <v>112.93</v>
      </c>
      <c r="D2403" t="str">
        <f t="shared" si="74"/>
        <v/>
      </c>
      <c r="E2403" t="str">
        <f t="shared" si="75"/>
        <v/>
      </c>
    </row>
    <row r="2404" spans="1:5" x14ac:dyDescent="0.25">
      <c r="A2404">
        <v>58.41</v>
      </c>
      <c r="D2404" t="str">
        <f t="shared" si="74"/>
        <v/>
      </c>
      <c r="E2404" t="str">
        <f t="shared" si="75"/>
        <v/>
      </c>
    </row>
    <row r="2405" spans="1:5" x14ac:dyDescent="0.25">
      <c r="A2405" s="163">
        <v>2279.3200000000002</v>
      </c>
      <c r="D2405" t="str">
        <f t="shared" si="74"/>
        <v/>
      </c>
      <c r="E2405" t="str">
        <f t="shared" si="75"/>
        <v/>
      </c>
    </row>
    <row r="2406" spans="1:5" x14ac:dyDescent="0.25">
      <c r="A2406">
        <v>106.38</v>
      </c>
      <c r="D2406" t="str">
        <f t="shared" si="74"/>
        <v/>
      </c>
      <c r="E2406" t="str">
        <f t="shared" si="75"/>
        <v/>
      </c>
    </row>
    <row r="2407" spans="1:5" x14ac:dyDescent="0.25">
      <c r="A2407" s="163">
        <v>1872.18</v>
      </c>
      <c r="D2407" t="str">
        <f t="shared" si="74"/>
        <v/>
      </c>
      <c r="E2407" t="str">
        <f t="shared" si="75"/>
        <v/>
      </c>
    </row>
    <row r="2408" spans="1:5" x14ac:dyDescent="0.25">
      <c r="A2408">
        <v>418.6</v>
      </c>
      <c r="D2408" t="str">
        <f t="shared" si="74"/>
        <v/>
      </c>
      <c r="E2408" t="str">
        <f t="shared" si="75"/>
        <v/>
      </c>
    </row>
    <row r="2409" spans="1:5" x14ac:dyDescent="0.25">
      <c r="A2409">
        <v>439.53</v>
      </c>
      <c r="D2409" t="str">
        <f t="shared" si="74"/>
        <v/>
      </c>
      <c r="E2409" t="str">
        <f t="shared" si="75"/>
        <v/>
      </c>
    </row>
    <row r="2410" spans="1:5" x14ac:dyDescent="0.25">
      <c r="A2410">
        <v>15.94</v>
      </c>
      <c r="D2410" t="str">
        <f t="shared" si="74"/>
        <v/>
      </c>
      <c r="E2410" t="str">
        <f t="shared" si="75"/>
        <v/>
      </c>
    </row>
    <row r="2411" spans="1:5" x14ac:dyDescent="0.25">
      <c r="A2411" t="s">
        <v>1945</v>
      </c>
      <c r="D2411" t="str">
        <f t="shared" si="74"/>
        <v/>
      </c>
      <c r="E2411" t="str">
        <f t="shared" si="75"/>
        <v/>
      </c>
    </row>
    <row r="2412" spans="1:5" x14ac:dyDescent="0.25">
      <c r="A2412" t="s">
        <v>1946</v>
      </c>
      <c r="D2412" t="str">
        <f t="shared" si="74"/>
        <v/>
      </c>
      <c r="E2412" t="str">
        <f t="shared" si="75"/>
        <v/>
      </c>
    </row>
    <row r="2413" spans="1:5" x14ac:dyDescent="0.25">
      <c r="A2413" t="s">
        <v>1419</v>
      </c>
      <c r="D2413" t="str">
        <f t="shared" si="74"/>
        <v/>
      </c>
      <c r="E2413" t="str">
        <f t="shared" si="75"/>
        <v/>
      </c>
    </row>
    <row r="2414" spans="1:5" x14ac:dyDescent="0.25">
      <c r="A2414" t="s">
        <v>1897</v>
      </c>
      <c r="D2414" t="str">
        <f t="shared" si="74"/>
        <v/>
      </c>
      <c r="E2414" t="str">
        <f t="shared" si="75"/>
        <v/>
      </c>
    </row>
    <row r="2415" spans="1:5" x14ac:dyDescent="0.25">
      <c r="A2415" t="s">
        <v>1581</v>
      </c>
      <c r="D2415" t="str">
        <f t="shared" si="74"/>
        <v/>
      </c>
      <c r="E2415" t="str">
        <f t="shared" si="75"/>
        <v/>
      </c>
    </row>
    <row r="2416" spans="1:5" x14ac:dyDescent="0.25">
      <c r="A2416" t="s">
        <v>226</v>
      </c>
      <c r="D2416" t="str">
        <f t="shared" si="74"/>
        <v/>
      </c>
      <c r="E2416" t="str">
        <f t="shared" si="75"/>
        <v/>
      </c>
    </row>
    <row r="2417" spans="1:5" x14ac:dyDescent="0.25">
      <c r="A2417" t="s">
        <v>2854</v>
      </c>
      <c r="D2417" t="str">
        <f t="shared" si="74"/>
        <v>LEIDIVAN PEREIRA LIMA</v>
      </c>
      <c r="E2417">
        <f t="shared" si="75"/>
        <v>176.96</v>
      </c>
    </row>
    <row r="2418" spans="1:5" x14ac:dyDescent="0.25">
      <c r="A2418" t="s">
        <v>1947</v>
      </c>
      <c r="D2418" t="str">
        <f t="shared" si="74"/>
        <v/>
      </c>
      <c r="E2418" t="str">
        <f t="shared" si="75"/>
        <v/>
      </c>
    </row>
    <row r="2419" spans="1:5" x14ac:dyDescent="0.25">
      <c r="A2419" t="s">
        <v>1481</v>
      </c>
      <c r="D2419" t="str">
        <f t="shared" si="74"/>
        <v/>
      </c>
      <c r="E2419" t="str">
        <f t="shared" si="75"/>
        <v/>
      </c>
    </row>
    <row r="2420" spans="1:5" x14ac:dyDescent="0.25">
      <c r="A2420" t="s">
        <v>202</v>
      </c>
      <c r="D2420" t="str">
        <f t="shared" si="74"/>
        <v/>
      </c>
      <c r="E2420" t="str">
        <f t="shared" si="75"/>
        <v/>
      </c>
    </row>
    <row r="2421" spans="1:5" x14ac:dyDescent="0.25">
      <c r="A2421" t="s">
        <v>862</v>
      </c>
      <c r="D2421" t="str">
        <f t="shared" si="74"/>
        <v/>
      </c>
      <c r="E2421" t="str">
        <f t="shared" si="75"/>
        <v/>
      </c>
    </row>
    <row r="2422" spans="1:5" x14ac:dyDescent="0.25">
      <c r="A2422" t="s">
        <v>1948</v>
      </c>
      <c r="D2422" t="str">
        <f t="shared" si="74"/>
        <v/>
      </c>
      <c r="E2422" t="str">
        <f t="shared" si="75"/>
        <v/>
      </c>
    </row>
    <row r="2423" spans="1:5" x14ac:dyDescent="0.25">
      <c r="A2423" t="s">
        <v>1949</v>
      </c>
      <c r="D2423" t="str">
        <f t="shared" si="74"/>
        <v/>
      </c>
      <c r="E2423" t="str">
        <f t="shared" si="75"/>
        <v/>
      </c>
    </row>
    <row r="2424" spans="1:5" x14ac:dyDescent="0.25">
      <c r="A2424" t="s">
        <v>1950</v>
      </c>
      <c r="D2424" t="str">
        <f t="shared" si="74"/>
        <v/>
      </c>
      <c r="E2424" t="str">
        <f t="shared" si="75"/>
        <v/>
      </c>
    </row>
    <row r="2425" spans="1:5" x14ac:dyDescent="0.25">
      <c r="A2425" t="s">
        <v>1951</v>
      </c>
      <c r="D2425" t="str">
        <f t="shared" si="74"/>
        <v/>
      </c>
      <c r="E2425" t="str">
        <f t="shared" si="75"/>
        <v/>
      </c>
    </row>
    <row r="2426" spans="1:5" x14ac:dyDescent="0.25">
      <c r="A2426" t="s">
        <v>1952</v>
      </c>
      <c r="D2426" t="str">
        <f t="shared" si="74"/>
        <v/>
      </c>
      <c r="E2426" t="str">
        <f t="shared" si="75"/>
        <v/>
      </c>
    </row>
    <row r="2427" spans="1:5" x14ac:dyDescent="0.25">
      <c r="A2427" t="s">
        <v>1953</v>
      </c>
      <c r="D2427" t="str">
        <f t="shared" si="74"/>
        <v/>
      </c>
      <c r="E2427" t="str">
        <f t="shared" si="75"/>
        <v/>
      </c>
    </row>
    <row r="2428" spans="1:5" x14ac:dyDescent="0.25">
      <c r="A2428" t="s">
        <v>561</v>
      </c>
      <c r="D2428" t="str">
        <f t="shared" si="74"/>
        <v/>
      </c>
      <c r="E2428" t="str">
        <f t="shared" si="75"/>
        <v/>
      </c>
    </row>
    <row r="2429" spans="1:5" x14ac:dyDescent="0.25">
      <c r="A2429" t="s">
        <v>307</v>
      </c>
      <c r="D2429" t="str">
        <f t="shared" si="74"/>
        <v/>
      </c>
      <c r="E2429" t="str">
        <f t="shared" si="75"/>
        <v/>
      </c>
    </row>
    <row r="2430" spans="1:5" x14ac:dyDescent="0.25">
      <c r="A2430" t="s">
        <v>562</v>
      </c>
      <c r="D2430" t="str">
        <f t="shared" si="74"/>
        <v/>
      </c>
      <c r="E2430" t="str">
        <f t="shared" si="75"/>
        <v/>
      </c>
    </row>
    <row r="2431" spans="1:5" x14ac:dyDescent="0.25">
      <c r="A2431" t="s">
        <v>563</v>
      </c>
      <c r="D2431" t="str">
        <f t="shared" si="74"/>
        <v/>
      </c>
      <c r="E2431" t="str">
        <f t="shared" si="75"/>
        <v/>
      </c>
    </row>
    <row r="2432" spans="1:5" x14ac:dyDescent="0.25">
      <c r="A2432" t="s">
        <v>1954</v>
      </c>
      <c r="D2432" t="str">
        <f t="shared" si="74"/>
        <v/>
      </c>
      <c r="E2432" t="str">
        <f t="shared" si="75"/>
        <v/>
      </c>
    </row>
    <row r="2433" spans="1:5" x14ac:dyDescent="0.25">
      <c r="A2433" t="s">
        <v>1955</v>
      </c>
      <c r="D2433" t="str">
        <f t="shared" si="74"/>
        <v/>
      </c>
      <c r="E2433" t="str">
        <f t="shared" si="75"/>
        <v/>
      </c>
    </row>
    <row r="2434" spans="1:5" x14ac:dyDescent="0.25">
      <c r="A2434" t="s">
        <v>1956</v>
      </c>
      <c r="D2434" t="str">
        <f t="shared" si="74"/>
        <v/>
      </c>
      <c r="E2434" t="str">
        <f t="shared" si="75"/>
        <v/>
      </c>
    </row>
    <row r="2435" spans="1:5" x14ac:dyDescent="0.25">
      <c r="A2435" t="s">
        <v>981</v>
      </c>
      <c r="D2435" t="str">
        <f t="shared" si="74"/>
        <v/>
      </c>
      <c r="E2435" t="str">
        <f t="shared" si="75"/>
        <v/>
      </c>
    </row>
    <row r="2436" spans="1:5" x14ac:dyDescent="0.25">
      <c r="A2436" t="s">
        <v>914</v>
      </c>
      <c r="D2436" t="str">
        <f t="shared" si="74"/>
        <v/>
      </c>
      <c r="E2436" t="str">
        <f t="shared" si="75"/>
        <v/>
      </c>
    </row>
    <row r="2437" spans="1:5" x14ac:dyDescent="0.25">
      <c r="A2437" t="s">
        <v>470</v>
      </c>
      <c r="D2437" t="str">
        <f t="shared" si="74"/>
        <v/>
      </c>
      <c r="E2437" t="str">
        <f t="shared" si="75"/>
        <v/>
      </c>
    </row>
    <row r="2438" spans="1:5" x14ac:dyDescent="0.25">
      <c r="A2438" t="s">
        <v>360</v>
      </c>
      <c r="D2438" t="str">
        <f t="shared" si="74"/>
        <v/>
      </c>
      <c r="E2438" t="str">
        <f t="shared" si="75"/>
        <v/>
      </c>
    </row>
    <row r="2439" spans="1:5" x14ac:dyDescent="0.25">
      <c r="A2439" t="s">
        <v>1957</v>
      </c>
      <c r="D2439" t="str">
        <f t="shared" ref="D2439:D2502" si="76">IFERROR(IF(COUNTIF(A2439,"*"&amp;"NOME:"&amp;"*")&gt;0,TRIM(_xlfn.TEXTBEFORE(_xlfn.TEXTAFTER(A2439,"NOME: ")," FUNCAO")),""),"")</f>
        <v/>
      </c>
      <c r="E2439" t="str">
        <f t="shared" ref="E2439:E2502" si="77">IFERROR(VALUE(TRIM(IF(D2439&lt;&gt;"",MID(MID(MID(MID(HLOOKUP("*",A2439:A2466,MATCH("*"&amp;"INTRA"&amp;"*",A2439:A2466,0),0),SEARCH("INTRA",HLOOKUP("*",A2439:A2466,MATCH("*"&amp;"INTRA"&amp;"*",A2439:A2466,0),0),1),30),SEARCH(" ",MID(HLOOKUP("*",A2439:A2466,MATCH("*"&amp;"INTRA"&amp;"*",A2439:A2466,0),0),SEARCH("INTRA",HLOOKUP("*",A2439:A2466,MATCH("*"&amp;"INTRA"&amp;"*",A2439:A2466,0),0),1),30),1)+1,20),SEARCH(" ",MID(MID(HLOOKUP("*",A2439:A2466,MATCH("*"&amp;"INTRA"&amp;"*",A2439:A2466,0),0),SEARCH("INTRA",HLOOKUP("*",A2439:A2466,MATCH("*"&amp;"INTRA"&amp;"*",A2439:A2466,0),0),1),30),SEARCH(" ",MID(HLOOKUP("*",A2439:A2466,MATCH("*"&amp;"INTRA"&amp;"*",A2439:A2466,0),0),SEARCH("INTRA",HLOOKUP("*",A2439:A2466,MATCH("*"&amp;"INTRA"&amp;"*",A2439:A2466,0),0),1),30),1)+1,20),1)+1,20),1,SEARCH(" ",MID(MID(MID(HLOOKUP("*",A2439:A2466,MATCH("*"&amp;"INTRA"&amp;"*",A2439:A2466,0),0),SEARCH("INTRA",HLOOKUP("*",A2439:A2466,MATCH("*"&amp;"INTRA"&amp;"*",A2439:A2466,0),0),1),30),SEARCH(" ",MID(HLOOKUP("*",A2439:A2466,MATCH("*"&amp;"INTRA"&amp;"*",A2439:A2466,0),0),SEARCH("INTRA",HLOOKUP("*",A2439:A2466,MATCH("*"&amp;"INTRA"&amp;"*",A2439:A2466,0),0),1),30),1)+1,20),SEARCH(" ",MID(MID(HLOOKUP("*",A2439:A2466,MATCH("*"&amp;"INTRA"&amp;"*",A2439:A2466,0),0),SEARCH("INTRA",HLOOKUP("*",A2439:A2466,MATCH("*"&amp;"INTRA"&amp;"*",A2439:A2466,0),0),1),30),SEARCH(" ",MID(HLOOKUP("*",A2439:A2466,MATCH("*"&amp;"INTRA"&amp;"*",A2439:A2466,0),0),SEARCH("INTRA",HLOOKUP("*",A2439:A2466,MATCH("*"&amp;"INTRA"&amp;"*",A2439:A2466,0),0),1),30),1)+1,20),1)+1,20))),""))),"")</f>
        <v/>
      </c>
    </row>
    <row r="2440" spans="1:5" x14ac:dyDescent="0.25">
      <c r="A2440" t="s">
        <v>2855</v>
      </c>
      <c r="D2440" t="str">
        <f t="shared" si="76"/>
        <v/>
      </c>
      <c r="E2440" t="str">
        <f t="shared" si="77"/>
        <v/>
      </c>
    </row>
    <row r="2441" spans="1:5" x14ac:dyDescent="0.25">
      <c r="A2441" t="s">
        <v>1958</v>
      </c>
      <c r="D2441" t="str">
        <f t="shared" si="76"/>
        <v/>
      </c>
      <c r="E2441" t="str">
        <f t="shared" si="77"/>
        <v/>
      </c>
    </row>
    <row r="2442" spans="1:5" x14ac:dyDescent="0.25">
      <c r="A2442" t="s">
        <v>1481</v>
      </c>
      <c r="D2442" t="str">
        <f t="shared" si="76"/>
        <v/>
      </c>
      <c r="E2442" t="str">
        <f t="shared" si="77"/>
        <v/>
      </c>
    </row>
    <row r="2443" spans="1:5" x14ac:dyDescent="0.25">
      <c r="A2443" t="s">
        <v>202</v>
      </c>
      <c r="D2443" t="str">
        <f t="shared" si="76"/>
        <v/>
      </c>
      <c r="E2443" t="str">
        <f t="shared" si="77"/>
        <v/>
      </c>
    </row>
    <row r="2444" spans="1:5" x14ac:dyDescent="0.25">
      <c r="A2444" t="s">
        <v>862</v>
      </c>
      <c r="D2444" t="str">
        <f t="shared" si="76"/>
        <v/>
      </c>
      <c r="E2444" t="str">
        <f t="shared" si="77"/>
        <v/>
      </c>
    </row>
    <row r="2445" spans="1:5" x14ac:dyDescent="0.25">
      <c r="A2445" t="s">
        <v>1959</v>
      </c>
      <c r="D2445" t="str">
        <f t="shared" si="76"/>
        <v/>
      </c>
      <c r="E2445" t="str">
        <f t="shared" si="77"/>
        <v/>
      </c>
    </row>
    <row r="2446" spans="1:5" x14ac:dyDescent="0.25">
      <c r="A2446" t="s">
        <v>1960</v>
      </c>
      <c r="D2446" t="str">
        <f t="shared" si="76"/>
        <v/>
      </c>
      <c r="E2446" t="str">
        <f t="shared" si="77"/>
        <v/>
      </c>
    </row>
    <row r="2447" spans="1:5" x14ac:dyDescent="0.25">
      <c r="A2447" t="s">
        <v>1961</v>
      </c>
      <c r="D2447" t="str">
        <f t="shared" si="76"/>
        <v/>
      </c>
      <c r="E2447" t="str">
        <f t="shared" si="77"/>
        <v/>
      </c>
    </row>
    <row r="2448" spans="1:5" x14ac:dyDescent="0.25">
      <c r="A2448" t="s">
        <v>1962</v>
      </c>
      <c r="D2448" t="str">
        <f t="shared" si="76"/>
        <v/>
      </c>
      <c r="E2448" t="str">
        <f t="shared" si="77"/>
        <v/>
      </c>
    </row>
    <row r="2449" spans="1:5" x14ac:dyDescent="0.25">
      <c r="A2449" t="s">
        <v>233</v>
      </c>
      <c r="D2449" t="str">
        <f t="shared" si="76"/>
        <v/>
      </c>
      <c r="E2449" t="str">
        <f t="shared" si="77"/>
        <v/>
      </c>
    </row>
    <row r="2450" spans="1:5" x14ac:dyDescent="0.25">
      <c r="A2450" t="s">
        <v>413</v>
      </c>
      <c r="D2450" t="str">
        <f t="shared" si="76"/>
        <v/>
      </c>
      <c r="E2450" t="str">
        <f t="shared" si="77"/>
        <v/>
      </c>
    </row>
    <row r="2451" spans="1:5" x14ac:dyDescent="0.25">
      <c r="A2451" t="s">
        <v>665</v>
      </c>
      <c r="D2451" t="str">
        <f t="shared" si="76"/>
        <v/>
      </c>
      <c r="E2451" t="str">
        <f t="shared" si="77"/>
        <v/>
      </c>
    </row>
    <row r="2452" spans="1:5" x14ac:dyDescent="0.25">
      <c r="A2452" t="s">
        <v>213</v>
      </c>
      <c r="D2452" t="str">
        <f t="shared" si="76"/>
        <v/>
      </c>
      <c r="E2452" t="str">
        <f t="shared" si="77"/>
        <v/>
      </c>
    </row>
    <row r="2453" spans="1:5" x14ac:dyDescent="0.25">
      <c r="A2453" t="s">
        <v>359</v>
      </c>
      <c r="D2453" t="str">
        <f t="shared" si="76"/>
        <v/>
      </c>
      <c r="E2453" t="str">
        <f t="shared" si="77"/>
        <v/>
      </c>
    </row>
    <row r="2454" spans="1:5" x14ac:dyDescent="0.25">
      <c r="A2454" t="s">
        <v>394</v>
      </c>
      <c r="D2454" t="str">
        <f t="shared" si="76"/>
        <v/>
      </c>
      <c r="E2454" t="str">
        <f t="shared" si="77"/>
        <v/>
      </c>
    </row>
    <row r="2455" spans="1:5" x14ac:dyDescent="0.25">
      <c r="A2455" t="s">
        <v>230</v>
      </c>
      <c r="D2455" t="str">
        <f t="shared" si="76"/>
        <v/>
      </c>
      <c r="E2455" t="str">
        <f t="shared" si="77"/>
        <v/>
      </c>
    </row>
    <row r="2456" spans="1:5" x14ac:dyDescent="0.25">
      <c r="A2456" t="s">
        <v>1963</v>
      </c>
      <c r="D2456" t="str">
        <f t="shared" si="76"/>
        <v/>
      </c>
      <c r="E2456" t="str">
        <f t="shared" si="77"/>
        <v/>
      </c>
    </row>
    <row r="2457" spans="1:5" x14ac:dyDescent="0.25">
      <c r="A2457" t="s">
        <v>966</v>
      </c>
      <c r="D2457" t="str">
        <f t="shared" si="76"/>
        <v/>
      </c>
      <c r="E2457" t="str">
        <f t="shared" si="77"/>
        <v/>
      </c>
    </row>
    <row r="2458" spans="1:5" x14ac:dyDescent="0.25">
      <c r="A2458" t="s">
        <v>981</v>
      </c>
      <c r="D2458" t="str">
        <f t="shared" si="76"/>
        <v/>
      </c>
      <c r="E2458" t="str">
        <f t="shared" si="77"/>
        <v/>
      </c>
    </row>
    <row r="2459" spans="1:5" x14ac:dyDescent="0.25">
      <c r="A2459" t="s">
        <v>1964</v>
      </c>
      <c r="D2459" t="str">
        <f t="shared" si="76"/>
        <v/>
      </c>
      <c r="E2459" t="str">
        <f t="shared" si="77"/>
        <v/>
      </c>
    </row>
    <row r="2460" spans="1:5" x14ac:dyDescent="0.25">
      <c r="A2460" t="s">
        <v>564</v>
      </c>
      <c r="D2460" t="str">
        <f t="shared" si="76"/>
        <v/>
      </c>
      <c r="E2460" t="str">
        <f t="shared" si="77"/>
        <v/>
      </c>
    </row>
    <row r="2461" spans="1:5" x14ac:dyDescent="0.25">
      <c r="A2461" t="s">
        <v>1965</v>
      </c>
      <c r="D2461" t="str">
        <f t="shared" si="76"/>
        <v/>
      </c>
      <c r="E2461" t="str">
        <f t="shared" si="77"/>
        <v/>
      </c>
    </row>
    <row r="2462" spans="1:5" x14ac:dyDescent="0.25">
      <c r="A2462" t="s">
        <v>681</v>
      </c>
      <c r="D2462" t="str">
        <f t="shared" si="76"/>
        <v/>
      </c>
      <c r="E2462" t="str">
        <f t="shared" si="77"/>
        <v/>
      </c>
    </row>
    <row r="2463" spans="1:5" x14ac:dyDescent="0.25">
      <c r="A2463" t="s">
        <v>1966</v>
      </c>
      <c r="D2463" t="str">
        <f t="shared" si="76"/>
        <v/>
      </c>
      <c r="E2463" t="str">
        <f t="shared" si="77"/>
        <v/>
      </c>
    </row>
    <row r="2464" spans="1:5" x14ac:dyDescent="0.25">
      <c r="A2464" t="s">
        <v>1602</v>
      </c>
      <c r="D2464" t="str">
        <f t="shared" si="76"/>
        <v/>
      </c>
      <c r="E2464" t="str">
        <f t="shared" si="77"/>
        <v/>
      </c>
    </row>
    <row r="2465" spans="1:5" x14ac:dyDescent="0.25">
      <c r="A2465" t="s">
        <v>1967</v>
      </c>
      <c r="D2465" t="str">
        <f t="shared" si="76"/>
        <v/>
      </c>
      <c r="E2465" t="str">
        <f t="shared" si="77"/>
        <v/>
      </c>
    </row>
    <row r="2466" spans="1:5" x14ac:dyDescent="0.25">
      <c r="A2466" t="s">
        <v>1149</v>
      </c>
      <c r="D2466" t="str">
        <f t="shared" si="76"/>
        <v/>
      </c>
      <c r="E2466" t="str">
        <f t="shared" si="77"/>
        <v/>
      </c>
    </row>
    <row r="2467" spans="1:5" x14ac:dyDescent="0.25">
      <c r="A2467" t="s">
        <v>565</v>
      </c>
      <c r="D2467" t="str">
        <f t="shared" si="76"/>
        <v/>
      </c>
      <c r="E2467" t="str">
        <f t="shared" si="77"/>
        <v/>
      </c>
    </row>
    <row r="2468" spans="1:5" x14ac:dyDescent="0.25">
      <c r="A2468" t="s">
        <v>210</v>
      </c>
      <c r="D2468" t="str">
        <f t="shared" si="76"/>
        <v/>
      </c>
      <c r="E2468" t="str">
        <f t="shared" si="77"/>
        <v/>
      </c>
    </row>
    <row r="2469" spans="1:5" x14ac:dyDescent="0.25">
      <c r="A2469" t="s">
        <v>1968</v>
      </c>
      <c r="D2469" t="str">
        <f t="shared" si="76"/>
        <v/>
      </c>
      <c r="E2469" t="str">
        <f t="shared" si="77"/>
        <v/>
      </c>
    </row>
    <row r="2470" spans="1:5" x14ac:dyDescent="0.25">
      <c r="A2470" t="s">
        <v>1969</v>
      </c>
      <c r="D2470" t="str">
        <f t="shared" si="76"/>
        <v>LILIAM MARIA SILVA SANTOS</v>
      </c>
      <c r="E2470">
        <f t="shared" si="77"/>
        <v>127.65</v>
      </c>
    </row>
    <row r="2471" spans="1:5" x14ac:dyDescent="0.25">
      <c r="A2471" t="s">
        <v>1970</v>
      </c>
      <c r="D2471" t="str">
        <f t="shared" si="76"/>
        <v/>
      </c>
      <c r="E2471" t="str">
        <f t="shared" si="77"/>
        <v/>
      </c>
    </row>
    <row r="2472" spans="1:5" x14ac:dyDescent="0.25">
      <c r="A2472" t="s">
        <v>971</v>
      </c>
      <c r="D2472" t="str">
        <f t="shared" si="76"/>
        <v/>
      </c>
      <c r="E2472" t="str">
        <f t="shared" si="77"/>
        <v/>
      </c>
    </row>
    <row r="2473" spans="1:5" x14ac:dyDescent="0.25">
      <c r="A2473" t="s">
        <v>566</v>
      </c>
      <c r="D2473" t="str">
        <f t="shared" si="76"/>
        <v/>
      </c>
      <c r="E2473" t="str">
        <f t="shared" si="77"/>
        <v/>
      </c>
    </row>
    <row r="2474" spans="1:5" x14ac:dyDescent="0.25">
      <c r="A2474" t="s">
        <v>862</v>
      </c>
      <c r="D2474" t="str">
        <f t="shared" si="76"/>
        <v/>
      </c>
      <c r="E2474" t="str">
        <f t="shared" si="77"/>
        <v/>
      </c>
    </row>
    <row r="2475" spans="1:5" x14ac:dyDescent="0.25">
      <c r="A2475" t="s">
        <v>1971</v>
      </c>
      <c r="D2475" t="str">
        <f t="shared" si="76"/>
        <v/>
      </c>
      <c r="E2475" t="str">
        <f t="shared" si="77"/>
        <v/>
      </c>
    </row>
    <row r="2476" spans="1:5" x14ac:dyDescent="0.25">
      <c r="A2476" t="s">
        <v>1972</v>
      </c>
      <c r="D2476" t="str">
        <f t="shared" si="76"/>
        <v/>
      </c>
      <c r="E2476" t="str">
        <f t="shared" si="77"/>
        <v/>
      </c>
    </row>
    <row r="2477" spans="1:5" x14ac:dyDescent="0.25">
      <c r="A2477" t="s">
        <v>1973</v>
      </c>
      <c r="D2477" t="str">
        <f t="shared" si="76"/>
        <v/>
      </c>
      <c r="E2477" t="str">
        <f t="shared" si="77"/>
        <v/>
      </c>
    </row>
    <row r="2478" spans="1:5" x14ac:dyDescent="0.25">
      <c r="A2478" t="s">
        <v>1974</v>
      </c>
      <c r="D2478" t="str">
        <f t="shared" si="76"/>
        <v/>
      </c>
      <c r="E2478" t="str">
        <f t="shared" si="77"/>
        <v/>
      </c>
    </row>
    <row r="2479" spans="1:5" x14ac:dyDescent="0.25">
      <c r="A2479" t="s">
        <v>1975</v>
      </c>
      <c r="D2479" t="str">
        <f t="shared" si="76"/>
        <v/>
      </c>
      <c r="E2479" t="str">
        <f t="shared" si="77"/>
        <v/>
      </c>
    </row>
    <row r="2480" spans="1:5" x14ac:dyDescent="0.25">
      <c r="A2480" t="s">
        <v>1976</v>
      </c>
      <c r="D2480" t="str">
        <f t="shared" si="76"/>
        <v/>
      </c>
      <c r="E2480" t="str">
        <f t="shared" si="77"/>
        <v/>
      </c>
    </row>
    <row r="2481" spans="1:5" x14ac:dyDescent="0.25">
      <c r="A2481" t="s">
        <v>567</v>
      </c>
      <c r="D2481" t="str">
        <f t="shared" si="76"/>
        <v/>
      </c>
      <c r="E2481" t="str">
        <f t="shared" si="77"/>
        <v/>
      </c>
    </row>
    <row r="2482" spans="1:5" x14ac:dyDescent="0.25">
      <c r="A2482" t="s">
        <v>1977</v>
      </c>
      <c r="D2482" t="str">
        <f t="shared" si="76"/>
        <v/>
      </c>
      <c r="E2482" t="str">
        <f t="shared" si="77"/>
        <v/>
      </c>
    </row>
    <row r="2483" spans="1:5" x14ac:dyDescent="0.25">
      <c r="A2483" t="s">
        <v>1978</v>
      </c>
      <c r="D2483" t="str">
        <f t="shared" si="76"/>
        <v/>
      </c>
      <c r="E2483" t="str">
        <f t="shared" si="77"/>
        <v/>
      </c>
    </row>
    <row r="2484" spans="1:5" x14ac:dyDescent="0.25">
      <c r="A2484" t="s">
        <v>1979</v>
      </c>
      <c r="D2484" t="str">
        <f t="shared" si="76"/>
        <v/>
      </c>
      <c r="E2484" t="str">
        <f t="shared" si="77"/>
        <v/>
      </c>
    </row>
    <row r="2485" spans="1:5" x14ac:dyDescent="0.25">
      <c r="A2485" t="s">
        <v>1980</v>
      </c>
      <c r="D2485" t="str">
        <f t="shared" si="76"/>
        <v/>
      </c>
      <c r="E2485" t="str">
        <f t="shared" si="77"/>
        <v/>
      </c>
    </row>
    <row r="2486" spans="1:5" x14ac:dyDescent="0.25">
      <c r="A2486" t="s">
        <v>1981</v>
      </c>
      <c r="D2486" t="str">
        <f t="shared" si="76"/>
        <v/>
      </c>
      <c r="E2486" t="str">
        <f t="shared" si="77"/>
        <v/>
      </c>
    </row>
    <row r="2487" spans="1:5" x14ac:dyDescent="0.25">
      <c r="A2487" t="s">
        <v>1982</v>
      </c>
      <c r="D2487" t="str">
        <f t="shared" si="76"/>
        <v/>
      </c>
      <c r="E2487" t="str">
        <f t="shared" si="77"/>
        <v/>
      </c>
    </row>
    <row r="2488" spans="1:5" x14ac:dyDescent="0.25">
      <c r="A2488" t="s">
        <v>1983</v>
      </c>
      <c r="D2488" t="str">
        <f t="shared" si="76"/>
        <v/>
      </c>
      <c r="E2488" t="str">
        <f t="shared" si="77"/>
        <v/>
      </c>
    </row>
    <row r="2489" spans="1:5" x14ac:dyDescent="0.25">
      <c r="A2489" t="s">
        <v>1984</v>
      </c>
      <c r="D2489" t="str">
        <f t="shared" si="76"/>
        <v/>
      </c>
      <c r="E2489" t="str">
        <f t="shared" si="77"/>
        <v/>
      </c>
    </row>
    <row r="2490" spans="1:5" x14ac:dyDescent="0.25">
      <c r="A2490" t="s">
        <v>1985</v>
      </c>
      <c r="D2490" t="str">
        <f t="shared" si="76"/>
        <v/>
      </c>
      <c r="E2490" t="str">
        <f t="shared" si="77"/>
        <v/>
      </c>
    </row>
    <row r="2491" spans="1:5" x14ac:dyDescent="0.25">
      <c r="A2491" t="s">
        <v>1986</v>
      </c>
      <c r="D2491" t="str">
        <f t="shared" si="76"/>
        <v/>
      </c>
      <c r="E2491" t="str">
        <f t="shared" si="77"/>
        <v/>
      </c>
    </row>
    <row r="2492" spans="1:5" x14ac:dyDescent="0.25">
      <c r="A2492" t="s">
        <v>1987</v>
      </c>
      <c r="D2492" t="str">
        <f t="shared" si="76"/>
        <v/>
      </c>
      <c r="E2492" t="str">
        <f t="shared" si="77"/>
        <v/>
      </c>
    </row>
    <row r="2493" spans="1:5" x14ac:dyDescent="0.25">
      <c r="A2493" t="s">
        <v>1988</v>
      </c>
      <c r="D2493" t="str">
        <f t="shared" si="76"/>
        <v/>
      </c>
      <c r="E2493" t="str">
        <f t="shared" si="77"/>
        <v/>
      </c>
    </row>
    <row r="2494" spans="1:5" x14ac:dyDescent="0.25">
      <c r="A2494" t="s">
        <v>1989</v>
      </c>
      <c r="D2494" t="str">
        <f t="shared" si="76"/>
        <v/>
      </c>
      <c r="E2494" t="str">
        <f t="shared" si="77"/>
        <v/>
      </c>
    </row>
    <row r="2495" spans="1:5" x14ac:dyDescent="0.25">
      <c r="A2495" t="s">
        <v>1990</v>
      </c>
      <c r="D2495" t="str">
        <f t="shared" si="76"/>
        <v/>
      </c>
      <c r="E2495" t="str">
        <f t="shared" si="77"/>
        <v/>
      </c>
    </row>
    <row r="2496" spans="1:5" x14ac:dyDescent="0.25">
      <c r="A2496" t="s">
        <v>1991</v>
      </c>
      <c r="D2496" t="str">
        <f t="shared" si="76"/>
        <v/>
      </c>
      <c r="E2496" t="str">
        <f t="shared" si="77"/>
        <v/>
      </c>
    </row>
    <row r="2497" spans="1:5" x14ac:dyDescent="0.25">
      <c r="A2497" t="s">
        <v>1419</v>
      </c>
      <c r="D2497" t="str">
        <f t="shared" si="76"/>
        <v/>
      </c>
      <c r="E2497" t="str">
        <f t="shared" si="77"/>
        <v/>
      </c>
    </row>
    <row r="2498" spans="1:5" x14ac:dyDescent="0.25">
      <c r="A2498" t="s">
        <v>1992</v>
      </c>
      <c r="D2498" t="str">
        <f t="shared" si="76"/>
        <v/>
      </c>
      <c r="E2498" t="str">
        <f t="shared" si="77"/>
        <v/>
      </c>
    </row>
    <row r="2499" spans="1:5" x14ac:dyDescent="0.25">
      <c r="A2499" t="s">
        <v>1718</v>
      </c>
      <c r="D2499" t="str">
        <f t="shared" si="76"/>
        <v/>
      </c>
      <c r="E2499" t="str">
        <f t="shared" si="77"/>
        <v/>
      </c>
    </row>
    <row r="2500" spans="1:5" x14ac:dyDescent="0.25">
      <c r="A2500" t="s">
        <v>568</v>
      </c>
      <c r="D2500" t="str">
        <f t="shared" si="76"/>
        <v/>
      </c>
      <c r="E2500" t="str">
        <f t="shared" si="77"/>
        <v/>
      </c>
    </row>
    <row r="2501" spans="1:5" x14ac:dyDescent="0.25">
      <c r="A2501" t="s">
        <v>1993</v>
      </c>
      <c r="D2501" t="str">
        <f t="shared" si="76"/>
        <v/>
      </c>
      <c r="E2501" t="str">
        <f t="shared" si="77"/>
        <v/>
      </c>
    </row>
    <row r="2502" spans="1:5" x14ac:dyDescent="0.25">
      <c r="A2502" t="s">
        <v>1994</v>
      </c>
      <c r="D2502" t="str">
        <f t="shared" si="76"/>
        <v/>
      </c>
      <c r="E2502" t="str">
        <f t="shared" si="77"/>
        <v/>
      </c>
    </row>
    <row r="2503" spans="1:5" x14ac:dyDescent="0.25">
      <c r="A2503" t="s">
        <v>1069</v>
      </c>
      <c r="D2503" t="str">
        <f t="shared" ref="D2503:D2566" si="78">IFERROR(IF(COUNTIF(A2503,"*"&amp;"NOME:"&amp;"*")&gt;0,TRIM(_xlfn.TEXTBEFORE(_xlfn.TEXTAFTER(A2503,"NOME: ")," FUNCAO")),""),"")</f>
        <v/>
      </c>
      <c r="E2503" t="str">
        <f t="shared" ref="E2503:E2566" si="79">IFERROR(VALUE(TRIM(IF(D2503&lt;&gt;"",MID(MID(MID(MID(HLOOKUP("*",A2503:A2530,MATCH("*"&amp;"INTRA"&amp;"*",A2503:A2530,0),0),SEARCH("INTRA",HLOOKUP("*",A2503:A2530,MATCH("*"&amp;"INTRA"&amp;"*",A2503:A2530,0),0),1),30),SEARCH(" ",MID(HLOOKUP("*",A2503:A2530,MATCH("*"&amp;"INTRA"&amp;"*",A2503:A2530,0),0),SEARCH("INTRA",HLOOKUP("*",A2503:A2530,MATCH("*"&amp;"INTRA"&amp;"*",A2503:A2530,0),0),1),30),1)+1,20),SEARCH(" ",MID(MID(HLOOKUP("*",A2503:A2530,MATCH("*"&amp;"INTRA"&amp;"*",A2503:A2530,0),0),SEARCH("INTRA",HLOOKUP("*",A2503:A2530,MATCH("*"&amp;"INTRA"&amp;"*",A2503:A2530,0),0),1),30),SEARCH(" ",MID(HLOOKUP("*",A2503:A2530,MATCH("*"&amp;"INTRA"&amp;"*",A2503:A2530,0),0),SEARCH("INTRA",HLOOKUP("*",A2503:A2530,MATCH("*"&amp;"INTRA"&amp;"*",A2503:A2530,0),0),1),30),1)+1,20),1)+1,20),1,SEARCH(" ",MID(MID(MID(HLOOKUP("*",A2503:A2530,MATCH("*"&amp;"INTRA"&amp;"*",A2503:A2530,0),0),SEARCH("INTRA",HLOOKUP("*",A2503:A2530,MATCH("*"&amp;"INTRA"&amp;"*",A2503:A2530,0),0),1),30),SEARCH(" ",MID(HLOOKUP("*",A2503:A2530,MATCH("*"&amp;"INTRA"&amp;"*",A2503:A2530,0),0),SEARCH("INTRA",HLOOKUP("*",A2503:A2530,MATCH("*"&amp;"INTRA"&amp;"*",A2503:A2530,0),0),1),30),1)+1,20),SEARCH(" ",MID(MID(HLOOKUP("*",A2503:A2530,MATCH("*"&amp;"INTRA"&amp;"*",A2503:A2530,0),0),SEARCH("INTRA",HLOOKUP("*",A2503:A2530,MATCH("*"&amp;"INTRA"&amp;"*",A2503:A2530,0),0),1),30),SEARCH(" ",MID(HLOOKUP("*",A2503:A2530,MATCH("*"&amp;"INTRA"&amp;"*",A2503:A2530,0),0),SEARCH("INTRA",HLOOKUP("*",A2503:A2530,MATCH("*"&amp;"INTRA"&amp;"*",A2503:A2530,0),0),1),30),1)+1,20),1)+1,20))),""))),"")</f>
        <v/>
      </c>
    </row>
    <row r="2504" spans="1:5" x14ac:dyDescent="0.25">
      <c r="A2504" t="s">
        <v>202</v>
      </c>
      <c r="D2504" t="str">
        <f t="shared" si="78"/>
        <v/>
      </c>
      <c r="E2504" t="str">
        <f t="shared" si="79"/>
        <v/>
      </c>
    </row>
    <row r="2505" spans="1:5" x14ac:dyDescent="0.25">
      <c r="A2505" t="s">
        <v>862</v>
      </c>
      <c r="D2505" t="str">
        <f t="shared" si="78"/>
        <v/>
      </c>
      <c r="E2505" t="str">
        <f t="shared" si="79"/>
        <v/>
      </c>
    </row>
    <row r="2506" spans="1:5" x14ac:dyDescent="0.25">
      <c r="A2506" t="s">
        <v>1995</v>
      </c>
      <c r="D2506" t="str">
        <f t="shared" si="78"/>
        <v/>
      </c>
      <c r="E2506" t="str">
        <f t="shared" si="79"/>
        <v/>
      </c>
    </row>
    <row r="2507" spans="1:5" x14ac:dyDescent="0.25">
      <c r="A2507" t="s">
        <v>1996</v>
      </c>
      <c r="D2507" t="str">
        <f t="shared" si="78"/>
        <v/>
      </c>
      <c r="E2507" t="str">
        <f t="shared" si="79"/>
        <v/>
      </c>
    </row>
    <row r="2508" spans="1:5" x14ac:dyDescent="0.25">
      <c r="A2508" t="s">
        <v>1997</v>
      </c>
      <c r="D2508" t="str">
        <f t="shared" si="78"/>
        <v/>
      </c>
      <c r="E2508" t="str">
        <f t="shared" si="79"/>
        <v/>
      </c>
    </row>
    <row r="2509" spans="1:5" x14ac:dyDescent="0.25">
      <c r="A2509" t="s">
        <v>1998</v>
      </c>
      <c r="D2509" t="str">
        <f t="shared" si="78"/>
        <v/>
      </c>
      <c r="E2509" t="str">
        <f t="shared" si="79"/>
        <v/>
      </c>
    </row>
    <row r="2510" spans="1:5" x14ac:dyDescent="0.25">
      <c r="A2510" t="s">
        <v>1999</v>
      </c>
      <c r="D2510" t="str">
        <f t="shared" si="78"/>
        <v/>
      </c>
      <c r="E2510" t="str">
        <f t="shared" si="79"/>
        <v/>
      </c>
    </row>
    <row r="2511" spans="1:5" x14ac:dyDescent="0.25">
      <c r="A2511" t="s">
        <v>2000</v>
      </c>
      <c r="D2511" t="str">
        <f t="shared" si="78"/>
        <v/>
      </c>
      <c r="E2511" t="str">
        <f t="shared" si="79"/>
        <v/>
      </c>
    </row>
    <row r="2512" spans="1:5" x14ac:dyDescent="0.25">
      <c r="A2512" t="s">
        <v>2001</v>
      </c>
      <c r="D2512" t="str">
        <f t="shared" si="78"/>
        <v/>
      </c>
      <c r="E2512" t="str">
        <f t="shared" si="79"/>
        <v/>
      </c>
    </row>
    <row r="2513" spans="1:5" x14ac:dyDescent="0.25">
      <c r="A2513" t="s">
        <v>307</v>
      </c>
      <c r="D2513" t="str">
        <f t="shared" si="78"/>
        <v/>
      </c>
      <c r="E2513" t="str">
        <f t="shared" si="79"/>
        <v/>
      </c>
    </row>
    <row r="2514" spans="1:5" x14ac:dyDescent="0.25">
      <c r="A2514" t="s">
        <v>569</v>
      </c>
      <c r="D2514" t="str">
        <f t="shared" si="78"/>
        <v/>
      </c>
      <c r="E2514" t="str">
        <f t="shared" si="79"/>
        <v/>
      </c>
    </row>
    <row r="2515" spans="1:5" x14ac:dyDescent="0.25">
      <c r="A2515" t="s">
        <v>570</v>
      </c>
      <c r="D2515" t="str">
        <f t="shared" si="78"/>
        <v/>
      </c>
      <c r="E2515" t="str">
        <f t="shared" si="79"/>
        <v/>
      </c>
    </row>
    <row r="2516" spans="1:5" x14ac:dyDescent="0.25">
      <c r="A2516" t="s">
        <v>2002</v>
      </c>
      <c r="D2516" t="str">
        <f t="shared" si="78"/>
        <v/>
      </c>
      <c r="E2516" t="str">
        <f t="shared" si="79"/>
        <v/>
      </c>
    </row>
    <row r="2517" spans="1:5" x14ac:dyDescent="0.25">
      <c r="A2517" t="s">
        <v>2003</v>
      </c>
      <c r="D2517" t="str">
        <f t="shared" si="78"/>
        <v/>
      </c>
      <c r="E2517" t="str">
        <f t="shared" si="79"/>
        <v/>
      </c>
    </row>
    <row r="2518" spans="1:5" x14ac:dyDescent="0.25">
      <c r="A2518" t="s">
        <v>981</v>
      </c>
      <c r="D2518" t="str">
        <f t="shared" si="78"/>
        <v/>
      </c>
      <c r="E2518" t="str">
        <f t="shared" si="79"/>
        <v/>
      </c>
    </row>
    <row r="2519" spans="1:5" x14ac:dyDescent="0.25">
      <c r="A2519" t="s">
        <v>1176</v>
      </c>
      <c r="D2519" t="str">
        <f t="shared" si="78"/>
        <v/>
      </c>
      <c r="E2519" t="str">
        <f t="shared" si="79"/>
        <v/>
      </c>
    </row>
    <row r="2520" spans="1:5" x14ac:dyDescent="0.25">
      <c r="A2520" t="s">
        <v>403</v>
      </c>
      <c r="D2520" t="str">
        <f t="shared" si="78"/>
        <v/>
      </c>
      <c r="E2520" t="str">
        <f t="shared" si="79"/>
        <v/>
      </c>
    </row>
    <row r="2521" spans="1:5" x14ac:dyDescent="0.25">
      <c r="A2521" t="s">
        <v>2004</v>
      </c>
      <c r="D2521" t="str">
        <f t="shared" si="78"/>
        <v/>
      </c>
      <c r="E2521" t="str">
        <f t="shared" si="79"/>
        <v/>
      </c>
    </row>
    <row r="2522" spans="1:5" x14ac:dyDescent="0.25">
      <c r="A2522" t="s">
        <v>2005</v>
      </c>
      <c r="D2522" t="str">
        <f t="shared" si="78"/>
        <v>LUCIANO MARCELINO</v>
      </c>
      <c r="E2522">
        <f t="shared" si="79"/>
        <v>176.96</v>
      </c>
    </row>
    <row r="2523" spans="1:5" x14ac:dyDescent="0.25">
      <c r="A2523" t="s">
        <v>2006</v>
      </c>
      <c r="D2523" t="str">
        <f t="shared" si="78"/>
        <v/>
      </c>
      <c r="E2523" t="str">
        <f t="shared" si="79"/>
        <v/>
      </c>
    </row>
    <row r="2524" spans="1:5" x14ac:dyDescent="0.25">
      <c r="A2524" t="s">
        <v>1069</v>
      </c>
      <c r="D2524" t="str">
        <f t="shared" si="78"/>
        <v/>
      </c>
      <c r="E2524" t="str">
        <f t="shared" si="79"/>
        <v/>
      </c>
    </row>
    <row r="2525" spans="1:5" x14ac:dyDescent="0.25">
      <c r="A2525" t="s">
        <v>202</v>
      </c>
      <c r="D2525" t="str">
        <f t="shared" si="78"/>
        <v/>
      </c>
      <c r="E2525" t="str">
        <f t="shared" si="79"/>
        <v/>
      </c>
    </row>
    <row r="2526" spans="1:5" x14ac:dyDescent="0.25">
      <c r="A2526" t="s">
        <v>862</v>
      </c>
      <c r="D2526" t="str">
        <f t="shared" si="78"/>
        <v/>
      </c>
      <c r="E2526" t="str">
        <f t="shared" si="79"/>
        <v/>
      </c>
    </row>
    <row r="2527" spans="1:5" x14ac:dyDescent="0.25">
      <c r="A2527" t="s">
        <v>2007</v>
      </c>
      <c r="D2527" t="str">
        <f t="shared" si="78"/>
        <v/>
      </c>
      <c r="E2527" t="str">
        <f t="shared" si="79"/>
        <v/>
      </c>
    </row>
    <row r="2528" spans="1:5" x14ac:dyDescent="0.25">
      <c r="A2528" t="s">
        <v>2008</v>
      </c>
      <c r="D2528" t="str">
        <f t="shared" si="78"/>
        <v/>
      </c>
      <c r="E2528" t="str">
        <f t="shared" si="79"/>
        <v/>
      </c>
    </row>
    <row r="2529" spans="1:5" x14ac:dyDescent="0.25">
      <c r="A2529" t="s">
        <v>2009</v>
      </c>
      <c r="D2529" t="str">
        <f t="shared" si="78"/>
        <v/>
      </c>
      <c r="E2529" t="str">
        <f t="shared" si="79"/>
        <v/>
      </c>
    </row>
    <row r="2530" spans="1:5" x14ac:dyDescent="0.25">
      <c r="A2530" t="s">
        <v>2010</v>
      </c>
      <c r="D2530" t="str">
        <f t="shared" si="78"/>
        <v/>
      </c>
      <c r="E2530" t="str">
        <f t="shared" si="79"/>
        <v/>
      </c>
    </row>
    <row r="2531" spans="1:5" x14ac:dyDescent="0.25">
      <c r="A2531" t="s">
        <v>571</v>
      </c>
      <c r="D2531" t="str">
        <f t="shared" si="78"/>
        <v/>
      </c>
      <c r="E2531" t="str">
        <f t="shared" si="79"/>
        <v/>
      </c>
    </row>
    <row r="2532" spans="1:5" x14ac:dyDescent="0.25">
      <c r="A2532" t="s">
        <v>316</v>
      </c>
      <c r="D2532" t="str">
        <f t="shared" si="78"/>
        <v/>
      </c>
      <c r="E2532" t="str">
        <f t="shared" si="79"/>
        <v/>
      </c>
    </row>
    <row r="2533" spans="1:5" x14ac:dyDescent="0.25">
      <c r="A2533" t="s">
        <v>2011</v>
      </c>
      <c r="D2533" t="str">
        <f t="shared" si="78"/>
        <v/>
      </c>
      <c r="E2533" t="str">
        <f t="shared" si="79"/>
        <v/>
      </c>
    </row>
    <row r="2534" spans="1:5" x14ac:dyDescent="0.25">
      <c r="A2534" t="s">
        <v>307</v>
      </c>
      <c r="D2534" t="str">
        <f t="shared" si="78"/>
        <v/>
      </c>
      <c r="E2534" t="str">
        <f t="shared" si="79"/>
        <v/>
      </c>
    </row>
    <row r="2535" spans="1:5" x14ac:dyDescent="0.25">
      <c r="A2535" t="s">
        <v>2012</v>
      </c>
      <c r="D2535" t="str">
        <f t="shared" si="78"/>
        <v/>
      </c>
      <c r="E2535" t="str">
        <f t="shared" si="79"/>
        <v/>
      </c>
    </row>
    <row r="2536" spans="1:5" x14ac:dyDescent="0.25">
      <c r="A2536" t="s">
        <v>563</v>
      </c>
      <c r="D2536" t="str">
        <f t="shared" si="78"/>
        <v/>
      </c>
      <c r="E2536" t="str">
        <f t="shared" si="79"/>
        <v/>
      </c>
    </row>
    <row r="2537" spans="1:5" x14ac:dyDescent="0.25">
      <c r="A2537" t="s">
        <v>1954</v>
      </c>
      <c r="D2537" t="str">
        <f t="shared" si="78"/>
        <v/>
      </c>
      <c r="E2537" t="str">
        <f t="shared" si="79"/>
        <v/>
      </c>
    </row>
    <row r="2538" spans="1:5" x14ac:dyDescent="0.25">
      <c r="A2538" t="s">
        <v>2013</v>
      </c>
      <c r="D2538" t="str">
        <f t="shared" si="78"/>
        <v/>
      </c>
      <c r="E2538" t="str">
        <f t="shared" si="79"/>
        <v/>
      </c>
    </row>
    <row r="2539" spans="1:5" x14ac:dyDescent="0.25">
      <c r="A2539" t="s">
        <v>998</v>
      </c>
      <c r="D2539" t="str">
        <f t="shared" si="78"/>
        <v/>
      </c>
      <c r="E2539" t="str">
        <f t="shared" si="79"/>
        <v/>
      </c>
    </row>
    <row r="2540" spans="1:5" x14ac:dyDescent="0.25">
      <c r="A2540" t="s">
        <v>981</v>
      </c>
      <c r="D2540" t="str">
        <f t="shared" si="78"/>
        <v/>
      </c>
      <c r="E2540" t="str">
        <f t="shared" si="79"/>
        <v/>
      </c>
    </row>
    <row r="2541" spans="1:5" x14ac:dyDescent="0.25">
      <c r="A2541" t="s">
        <v>1034</v>
      </c>
      <c r="D2541" t="str">
        <f t="shared" si="78"/>
        <v/>
      </c>
      <c r="E2541" t="str">
        <f t="shared" si="79"/>
        <v/>
      </c>
    </row>
    <row r="2542" spans="1:5" x14ac:dyDescent="0.25">
      <c r="A2542" t="s">
        <v>470</v>
      </c>
      <c r="D2542" t="str">
        <f t="shared" si="78"/>
        <v/>
      </c>
      <c r="E2542" t="str">
        <f t="shared" si="79"/>
        <v/>
      </c>
    </row>
    <row r="2543" spans="1:5" x14ac:dyDescent="0.25">
      <c r="A2543" t="s">
        <v>223</v>
      </c>
      <c r="D2543" t="str">
        <f t="shared" si="78"/>
        <v/>
      </c>
      <c r="E2543" t="str">
        <f t="shared" si="79"/>
        <v/>
      </c>
    </row>
    <row r="2544" spans="1:5" x14ac:dyDescent="0.25">
      <c r="A2544" t="s">
        <v>2014</v>
      </c>
      <c r="D2544" t="str">
        <f t="shared" si="78"/>
        <v/>
      </c>
      <c r="E2544" t="str">
        <f t="shared" si="79"/>
        <v/>
      </c>
    </row>
    <row r="2545" spans="1:5" x14ac:dyDescent="0.25">
      <c r="A2545" t="s">
        <v>2015</v>
      </c>
      <c r="D2545" t="str">
        <f t="shared" si="78"/>
        <v/>
      </c>
      <c r="E2545" t="str">
        <f t="shared" si="79"/>
        <v/>
      </c>
    </row>
    <row r="2546" spans="1:5" x14ac:dyDescent="0.25">
      <c r="A2546" t="s">
        <v>1419</v>
      </c>
      <c r="D2546" t="str">
        <f t="shared" si="78"/>
        <v/>
      </c>
      <c r="E2546" t="str">
        <f t="shared" si="79"/>
        <v/>
      </c>
    </row>
    <row r="2547" spans="1:5" x14ac:dyDescent="0.25">
      <c r="A2547" t="s">
        <v>2016</v>
      </c>
      <c r="D2547" t="str">
        <f t="shared" si="78"/>
        <v/>
      </c>
      <c r="E2547" t="str">
        <f t="shared" si="79"/>
        <v/>
      </c>
    </row>
    <row r="2548" spans="1:5" x14ac:dyDescent="0.25">
      <c r="A2548" t="s">
        <v>1718</v>
      </c>
      <c r="D2548" t="str">
        <f t="shared" si="78"/>
        <v/>
      </c>
      <c r="E2548" t="str">
        <f t="shared" si="79"/>
        <v/>
      </c>
    </row>
    <row r="2549" spans="1:5" x14ac:dyDescent="0.25">
      <c r="A2549" t="s">
        <v>226</v>
      </c>
      <c r="D2549" t="str">
        <f t="shared" si="78"/>
        <v/>
      </c>
      <c r="E2549" t="str">
        <f t="shared" si="79"/>
        <v/>
      </c>
    </row>
    <row r="2550" spans="1:5" x14ac:dyDescent="0.25">
      <c r="A2550" t="s">
        <v>2856</v>
      </c>
      <c r="D2550" t="str">
        <f t="shared" si="78"/>
        <v>LUPERCIO RAMOS DOS SANTOS</v>
      </c>
      <c r="E2550">
        <f t="shared" si="79"/>
        <v>88.48</v>
      </c>
    </row>
    <row r="2551" spans="1:5" x14ac:dyDescent="0.25">
      <c r="A2551" t="s">
        <v>2017</v>
      </c>
      <c r="D2551" t="str">
        <f t="shared" si="78"/>
        <v/>
      </c>
      <c r="E2551" t="str">
        <f t="shared" si="79"/>
        <v/>
      </c>
    </row>
    <row r="2552" spans="1:5" x14ac:dyDescent="0.25">
      <c r="A2552" t="s">
        <v>2018</v>
      </c>
      <c r="D2552" t="str">
        <f t="shared" si="78"/>
        <v/>
      </c>
      <c r="E2552" t="str">
        <f t="shared" si="79"/>
        <v/>
      </c>
    </row>
    <row r="2553" spans="1:5" x14ac:dyDescent="0.25">
      <c r="A2553" t="s">
        <v>202</v>
      </c>
      <c r="D2553" t="str">
        <f t="shared" si="78"/>
        <v/>
      </c>
      <c r="E2553" t="str">
        <f t="shared" si="79"/>
        <v/>
      </c>
    </row>
    <row r="2554" spans="1:5" x14ac:dyDescent="0.25">
      <c r="A2554" t="s">
        <v>862</v>
      </c>
      <c r="D2554" t="str">
        <f t="shared" si="78"/>
        <v/>
      </c>
      <c r="E2554" t="str">
        <f t="shared" si="79"/>
        <v/>
      </c>
    </row>
    <row r="2555" spans="1:5" x14ac:dyDescent="0.25">
      <c r="A2555" t="s">
        <v>2019</v>
      </c>
      <c r="D2555" t="str">
        <f t="shared" si="78"/>
        <v/>
      </c>
      <c r="E2555" t="str">
        <f t="shared" si="79"/>
        <v/>
      </c>
    </row>
    <row r="2556" spans="1:5" x14ac:dyDescent="0.25">
      <c r="A2556" t="s">
        <v>2020</v>
      </c>
      <c r="D2556" t="str">
        <f t="shared" si="78"/>
        <v/>
      </c>
      <c r="E2556" t="str">
        <f t="shared" si="79"/>
        <v/>
      </c>
    </row>
    <row r="2557" spans="1:5" x14ac:dyDescent="0.25">
      <c r="A2557" t="s">
        <v>2021</v>
      </c>
      <c r="D2557" t="str">
        <f t="shared" si="78"/>
        <v/>
      </c>
      <c r="E2557" t="str">
        <f t="shared" si="79"/>
        <v/>
      </c>
    </row>
    <row r="2558" spans="1:5" x14ac:dyDescent="0.25">
      <c r="A2558" t="s">
        <v>2022</v>
      </c>
      <c r="D2558" t="str">
        <f t="shared" si="78"/>
        <v/>
      </c>
      <c r="E2558" t="str">
        <f t="shared" si="79"/>
        <v/>
      </c>
    </row>
    <row r="2559" spans="1:5" x14ac:dyDescent="0.25">
      <c r="A2559" t="s">
        <v>2023</v>
      </c>
      <c r="D2559" t="str">
        <f t="shared" si="78"/>
        <v/>
      </c>
      <c r="E2559" t="str">
        <f t="shared" si="79"/>
        <v/>
      </c>
    </row>
    <row r="2560" spans="1:5" x14ac:dyDescent="0.25">
      <c r="A2560" t="s">
        <v>2024</v>
      </c>
      <c r="D2560" t="str">
        <f t="shared" si="78"/>
        <v/>
      </c>
      <c r="E2560" t="str">
        <f t="shared" si="79"/>
        <v/>
      </c>
    </row>
    <row r="2561" spans="1:5" x14ac:dyDescent="0.25">
      <c r="A2561" t="s">
        <v>572</v>
      </c>
      <c r="D2561" t="str">
        <f t="shared" si="78"/>
        <v/>
      </c>
      <c r="E2561" t="str">
        <f t="shared" si="79"/>
        <v/>
      </c>
    </row>
    <row r="2562" spans="1:5" x14ac:dyDescent="0.25">
      <c r="A2562" t="s">
        <v>573</v>
      </c>
      <c r="D2562" t="str">
        <f t="shared" si="78"/>
        <v/>
      </c>
      <c r="E2562" t="str">
        <f t="shared" si="79"/>
        <v/>
      </c>
    </row>
    <row r="2563" spans="1:5" x14ac:dyDescent="0.25">
      <c r="A2563" t="s">
        <v>574</v>
      </c>
      <c r="D2563" t="str">
        <f t="shared" si="78"/>
        <v/>
      </c>
      <c r="E2563" t="str">
        <f t="shared" si="79"/>
        <v/>
      </c>
    </row>
    <row r="2564" spans="1:5" x14ac:dyDescent="0.25">
      <c r="A2564" t="s">
        <v>2025</v>
      </c>
      <c r="D2564" t="str">
        <f t="shared" si="78"/>
        <v/>
      </c>
      <c r="E2564" t="str">
        <f t="shared" si="79"/>
        <v/>
      </c>
    </row>
    <row r="2565" spans="1:5" x14ac:dyDescent="0.25">
      <c r="A2565" t="s">
        <v>2026</v>
      </c>
      <c r="D2565" t="str">
        <f t="shared" si="78"/>
        <v/>
      </c>
      <c r="E2565" t="str">
        <f t="shared" si="79"/>
        <v/>
      </c>
    </row>
    <row r="2566" spans="1:5" x14ac:dyDescent="0.25">
      <c r="A2566" t="s">
        <v>2027</v>
      </c>
      <c r="D2566" t="str">
        <f t="shared" si="78"/>
        <v/>
      </c>
      <c r="E2566" t="str">
        <f t="shared" si="79"/>
        <v/>
      </c>
    </row>
    <row r="2567" spans="1:5" x14ac:dyDescent="0.25">
      <c r="A2567" t="s">
        <v>2028</v>
      </c>
      <c r="D2567" t="str">
        <f t="shared" ref="D2567:D2630" si="80">IFERROR(IF(COUNTIF(A2567,"*"&amp;"NOME:"&amp;"*")&gt;0,TRIM(_xlfn.TEXTBEFORE(_xlfn.TEXTAFTER(A2567,"NOME: ")," FUNCAO")),""),"")</f>
        <v/>
      </c>
      <c r="E2567" t="str">
        <f t="shared" ref="E2567:E2630" si="81">IFERROR(VALUE(TRIM(IF(D2567&lt;&gt;"",MID(MID(MID(MID(HLOOKUP("*",A2567:A2594,MATCH("*"&amp;"INTRA"&amp;"*",A2567:A2594,0),0),SEARCH("INTRA",HLOOKUP("*",A2567:A2594,MATCH("*"&amp;"INTRA"&amp;"*",A2567:A2594,0),0),1),30),SEARCH(" ",MID(HLOOKUP("*",A2567:A2594,MATCH("*"&amp;"INTRA"&amp;"*",A2567:A2594,0),0),SEARCH("INTRA",HLOOKUP("*",A2567:A2594,MATCH("*"&amp;"INTRA"&amp;"*",A2567:A2594,0),0),1),30),1)+1,20),SEARCH(" ",MID(MID(HLOOKUP("*",A2567:A2594,MATCH("*"&amp;"INTRA"&amp;"*",A2567:A2594,0),0),SEARCH("INTRA",HLOOKUP("*",A2567:A2594,MATCH("*"&amp;"INTRA"&amp;"*",A2567:A2594,0),0),1),30),SEARCH(" ",MID(HLOOKUP("*",A2567:A2594,MATCH("*"&amp;"INTRA"&amp;"*",A2567:A2594,0),0),SEARCH("INTRA",HLOOKUP("*",A2567:A2594,MATCH("*"&amp;"INTRA"&amp;"*",A2567:A2594,0),0),1),30),1)+1,20),1)+1,20),1,SEARCH(" ",MID(MID(MID(HLOOKUP("*",A2567:A2594,MATCH("*"&amp;"INTRA"&amp;"*",A2567:A2594,0),0),SEARCH("INTRA",HLOOKUP("*",A2567:A2594,MATCH("*"&amp;"INTRA"&amp;"*",A2567:A2594,0),0),1),30),SEARCH(" ",MID(HLOOKUP("*",A2567:A2594,MATCH("*"&amp;"INTRA"&amp;"*",A2567:A2594,0),0),SEARCH("INTRA",HLOOKUP("*",A2567:A2594,MATCH("*"&amp;"INTRA"&amp;"*",A2567:A2594,0),0),1),30),1)+1,20),SEARCH(" ",MID(MID(HLOOKUP("*",A2567:A2594,MATCH("*"&amp;"INTRA"&amp;"*",A2567:A2594,0),0),SEARCH("INTRA",HLOOKUP("*",A2567:A2594,MATCH("*"&amp;"INTRA"&amp;"*",A2567:A2594,0),0),1),30),SEARCH(" ",MID(HLOOKUP("*",A2567:A2594,MATCH("*"&amp;"INTRA"&amp;"*",A2567:A2594,0),0),SEARCH("INTRA",HLOOKUP("*",A2567:A2594,MATCH("*"&amp;"INTRA"&amp;"*",A2567:A2594,0),0),1),30),1)+1,20),1)+1,20))),""))),"")</f>
        <v/>
      </c>
    </row>
    <row r="2568" spans="1:5" x14ac:dyDescent="0.25">
      <c r="A2568" t="s">
        <v>617</v>
      </c>
      <c r="D2568" t="str">
        <f t="shared" si="80"/>
        <v/>
      </c>
      <c r="E2568" t="str">
        <f t="shared" si="81"/>
        <v/>
      </c>
    </row>
    <row r="2569" spans="1:5" x14ac:dyDescent="0.25">
      <c r="A2569" t="s">
        <v>981</v>
      </c>
      <c r="D2569" t="str">
        <f t="shared" si="80"/>
        <v/>
      </c>
      <c r="E2569" t="str">
        <f t="shared" si="81"/>
        <v/>
      </c>
    </row>
    <row r="2570" spans="1:5" x14ac:dyDescent="0.25">
      <c r="A2570" t="s">
        <v>1245</v>
      </c>
      <c r="D2570" t="str">
        <f t="shared" si="80"/>
        <v/>
      </c>
      <c r="E2570" t="str">
        <f t="shared" si="81"/>
        <v/>
      </c>
    </row>
    <row r="2571" spans="1:5" x14ac:dyDescent="0.25">
      <c r="A2571" t="s">
        <v>575</v>
      </c>
      <c r="D2571" t="str">
        <f t="shared" si="80"/>
        <v/>
      </c>
      <c r="E2571" t="str">
        <f t="shared" si="81"/>
        <v/>
      </c>
    </row>
    <row r="2572" spans="1:5" x14ac:dyDescent="0.25">
      <c r="A2572" t="s">
        <v>2029</v>
      </c>
      <c r="D2572" t="str">
        <f t="shared" si="80"/>
        <v/>
      </c>
      <c r="E2572" t="str">
        <f t="shared" si="81"/>
        <v/>
      </c>
    </row>
    <row r="2573" spans="1:5" x14ac:dyDescent="0.25">
      <c r="A2573" t="s">
        <v>2030</v>
      </c>
      <c r="D2573" t="str">
        <f t="shared" si="80"/>
        <v/>
      </c>
      <c r="E2573" t="str">
        <f t="shared" si="81"/>
        <v/>
      </c>
    </row>
    <row r="2574" spans="1:5" x14ac:dyDescent="0.25">
      <c r="A2574" t="s">
        <v>223</v>
      </c>
      <c r="D2574" t="str">
        <f t="shared" si="80"/>
        <v/>
      </c>
      <c r="E2574" t="str">
        <f t="shared" si="81"/>
        <v/>
      </c>
    </row>
    <row r="2575" spans="1:5" x14ac:dyDescent="0.25">
      <c r="A2575" t="s">
        <v>2031</v>
      </c>
      <c r="D2575" t="str">
        <f t="shared" si="80"/>
        <v/>
      </c>
      <c r="E2575" t="str">
        <f t="shared" si="81"/>
        <v/>
      </c>
    </row>
    <row r="2576" spans="1:5" x14ac:dyDescent="0.25">
      <c r="A2576" t="s">
        <v>2032</v>
      </c>
      <c r="D2576" t="str">
        <f t="shared" si="80"/>
        <v>MACIEL DIAl PEREIRA</v>
      </c>
      <c r="E2576">
        <f t="shared" si="81"/>
        <v>66.36</v>
      </c>
    </row>
    <row r="2577" spans="1:5" x14ac:dyDescent="0.25">
      <c r="A2577" t="s">
        <v>2033</v>
      </c>
      <c r="D2577" t="str">
        <f t="shared" si="80"/>
        <v/>
      </c>
      <c r="E2577" t="str">
        <f t="shared" si="81"/>
        <v/>
      </c>
    </row>
    <row r="2578" spans="1:5" x14ac:dyDescent="0.25">
      <c r="A2578" t="s">
        <v>1069</v>
      </c>
      <c r="D2578" t="str">
        <f t="shared" si="80"/>
        <v/>
      </c>
      <c r="E2578" t="str">
        <f t="shared" si="81"/>
        <v/>
      </c>
    </row>
    <row r="2579" spans="1:5" x14ac:dyDescent="0.25">
      <c r="A2579" t="s">
        <v>202</v>
      </c>
      <c r="D2579" t="str">
        <f t="shared" si="80"/>
        <v/>
      </c>
      <c r="E2579" t="str">
        <f t="shared" si="81"/>
        <v/>
      </c>
    </row>
    <row r="2580" spans="1:5" x14ac:dyDescent="0.25">
      <c r="A2580" t="s">
        <v>862</v>
      </c>
      <c r="D2580" t="str">
        <f t="shared" si="80"/>
        <v/>
      </c>
      <c r="E2580" t="str">
        <f t="shared" si="81"/>
        <v/>
      </c>
    </row>
    <row r="2581" spans="1:5" x14ac:dyDescent="0.25">
      <c r="A2581" t="s">
        <v>2034</v>
      </c>
      <c r="D2581" t="str">
        <f t="shared" si="80"/>
        <v/>
      </c>
      <c r="E2581" t="str">
        <f t="shared" si="81"/>
        <v/>
      </c>
    </row>
    <row r="2582" spans="1:5" x14ac:dyDescent="0.25">
      <c r="A2582" t="s">
        <v>1528</v>
      </c>
      <c r="D2582" t="str">
        <f t="shared" si="80"/>
        <v/>
      </c>
      <c r="E2582" t="str">
        <f t="shared" si="81"/>
        <v/>
      </c>
    </row>
    <row r="2583" spans="1:5" x14ac:dyDescent="0.25">
      <c r="A2583" t="s">
        <v>2035</v>
      </c>
      <c r="D2583" t="str">
        <f t="shared" si="80"/>
        <v/>
      </c>
      <c r="E2583" t="str">
        <f t="shared" si="81"/>
        <v/>
      </c>
    </row>
    <row r="2584" spans="1:5" x14ac:dyDescent="0.25">
      <c r="A2584" t="s">
        <v>1530</v>
      </c>
      <c r="D2584" t="str">
        <f t="shared" si="80"/>
        <v/>
      </c>
      <c r="E2584" t="str">
        <f t="shared" si="81"/>
        <v/>
      </c>
    </row>
    <row r="2585" spans="1:5" x14ac:dyDescent="0.25">
      <c r="A2585" t="s">
        <v>233</v>
      </c>
      <c r="D2585" t="str">
        <f t="shared" si="80"/>
        <v/>
      </c>
      <c r="E2585" t="str">
        <f t="shared" si="81"/>
        <v/>
      </c>
    </row>
    <row r="2586" spans="1:5" x14ac:dyDescent="0.25">
      <c r="A2586" t="s">
        <v>413</v>
      </c>
      <c r="D2586" t="str">
        <f t="shared" si="80"/>
        <v/>
      </c>
      <c r="E2586" t="str">
        <f t="shared" si="81"/>
        <v/>
      </c>
    </row>
    <row r="2587" spans="1:5" x14ac:dyDescent="0.25">
      <c r="A2587" t="s">
        <v>469</v>
      </c>
      <c r="D2587" t="str">
        <f t="shared" si="80"/>
        <v/>
      </c>
      <c r="E2587" t="str">
        <f t="shared" si="81"/>
        <v/>
      </c>
    </row>
    <row r="2588" spans="1:5" x14ac:dyDescent="0.25">
      <c r="A2588" t="s">
        <v>307</v>
      </c>
      <c r="D2588" t="str">
        <f t="shared" si="80"/>
        <v/>
      </c>
      <c r="E2588" t="str">
        <f t="shared" si="81"/>
        <v/>
      </c>
    </row>
    <row r="2589" spans="1:5" x14ac:dyDescent="0.25">
      <c r="A2589" t="s">
        <v>2036</v>
      </c>
      <c r="D2589" t="str">
        <f t="shared" si="80"/>
        <v/>
      </c>
      <c r="E2589" t="str">
        <f t="shared" si="81"/>
        <v/>
      </c>
    </row>
    <row r="2590" spans="1:5" x14ac:dyDescent="0.25">
      <c r="A2590" t="s">
        <v>576</v>
      </c>
      <c r="D2590" t="str">
        <f t="shared" si="80"/>
        <v/>
      </c>
      <c r="E2590" t="str">
        <f t="shared" si="81"/>
        <v/>
      </c>
    </row>
    <row r="2591" spans="1:5" x14ac:dyDescent="0.25">
      <c r="A2591" t="s">
        <v>577</v>
      </c>
      <c r="D2591" t="str">
        <f t="shared" si="80"/>
        <v/>
      </c>
      <c r="E2591" t="str">
        <f t="shared" si="81"/>
        <v/>
      </c>
    </row>
    <row r="2592" spans="1:5" x14ac:dyDescent="0.25">
      <c r="A2592" t="s">
        <v>2037</v>
      </c>
      <c r="D2592" t="str">
        <f t="shared" si="80"/>
        <v/>
      </c>
      <c r="E2592" t="str">
        <f t="shared" si="81"/>
        <v/>
      </c>
    </row>
    <row r="2593" spans="1:5" x14ac:dyDescent="0.25">
      <c r="A2593" t="s">
        <v>1174</v>
      </c>
      <c r="D2593" t="str">
        <f t="shared" si="80"/>
        <v/>
      </c>
      <c r="E2593" t="str">
        <f t="shared" si="81"/>
        <v/>
      </c>
    </row>
    <row r="2594" spans="1:5" x14ac:dyDescent="0.25">
      <c r="A2594" t="s">
        <v>981</v>
      </c>
      <c r="D2594" t="str">
        <f t="shared" si="80"/>
        <v/>
      </c>
      <c r="E2594" t="str">
        <f t="shared" si="81"/>
        <v/>
      </c>
    </row>
    <row r="2595" spans="1:5" x14ac:dyDescent="0.25">
      <c r="A2595" t="s">
        <v>1034</v>
      </c>
      <c r="D2595" t="str">
        <f t="shared" si="80"/>
        <v/>
      </c>
      <c r="E2595" t="str">
        <f t="shared" si="81"/>
        <v/>
      </c>
    </row>
    <row r="2596" spans="1:5" x14ac:dyDescent="0.25">
      <c r="A2596" t="s">
        <v>328</v>
      </c>
      <c r="D2596" t="str">
        <f t="shared" si="80"/>
        <v/>
      </c>
      <c r="E2596" t="str">
        <f t="shared" si="81"/>
        <v/>
      </c>
    </row>
    <row r="2597" spans="1:5" x14ac:dyDescent="0.25">
      <c r="A2597" t="s">
        <v>2038</v>
      </c>
      <c r="D2597" t="str">
        <f t="shared" si="80"/>
        <v/>
      </c>
      <c r="E2597" t="str">
        <f t="shared" si="81"/>
        <v/>
      </c>
    </row>
    <row r="2598" spans="1:5" x14ac:dyDescent="0.25">
      <c r="A2598" t="s">
        <v>1419</v>
      </c>
      <c r="D2598" t="str">
        <f t="shared" si="80"/>
        <v/>
      </c>
      <c r="E2598" t="str">
        <f t="shared" si="81"/>
        <v/>
      </c>
    </row>
    <row r="2599" spans="1:5" x14ac:dyDescent="0.25">
      <c r="A2599" t="s">
        <v>2039</v>
      </c>
      <c r="D2599" t="str">
        <f t="shared" si="80"/>
        <v/>
      </c>
      <c r="E2599" t="str">
        <f t="shared" si="81"/>
        <v/>
      </c>
    </row>
    <row r="2600" spans="1:5" x14ac:dyDescent="0.25">
      <c r="A2600" t="s">
        <v>1149</v>
      </c>
      <c r="D2600" t="str">
        <f t="shared" si="80"/>
        <v/>
      </c>
      <c r="E2600" t="str">
        <f t="shared" si="81"/>
        <v/>
      </c>
    </row>
    <row r="2601" spans="1:5" x14ac:dyDescent="0.25">
      <c r="A2601" t="s">
        <v>578</v>
      </c>
      <c r="D2601" t="str">
        <f t="shared" si="80"/>
        <v/>
      </c>
      <c r="E2601" t="str">
        <f t="shared" si="81"/>
        <v/>
      </c>
    </row>
    <row r="2602" spans="1:5" x14ac:dyDescent="0.25">
      <c r="A2602" t="s">
        <v>210</v>
      </c>
      <c r="D2602" t="str">
        <f t="shared" si="80"/>
        <v/>
      </c>
      <c r="E2602" t="str">
        <f t="shared" si="81"/>
        <v/>
      </c>
    </row>
    <row r="2603" spans="1:5" x14ac:dyDescent="0.25">
      <c r="A2603" t="s">
        <v>2040</v>
      </c>
      <c r="D2603" t="str">
        <f t="shared" si="80"/>
        <v/>
      </c>
      <c r="E2603" t="str">
        <f t="shared" si="81"/>
        <v/>
      </c>
    </row>
    <row r="2604" spans="1:5" x14ac:dyDescent="0.25">
      <c r="A2604" t="s">
        <v>2041</v>
      </c>
      <c r="D2604" t="str">
        <f t="shared" si="80"/>
        <v>MARCELO ALVES COELHO</v>
      </c>
      <c r="E2604" t="str">
        <f t="shared" si="81"/>
        <v/>
      </c>
    </row>
    <row r="2605" spans="1:5" x14ac:dyDescent="0.25">
      <c r="A2605" t="s">
        <v>2042</v>
      </c>
      <c r="D2605" t="str">
        <f t="shared" si="80"/>
        <v/>
      </c>
      <c r="E2605" t="str">
        <f t="shared" si="81"/>
        <v/>
      </c>
    </row>
    <row r="2606" spans="1:5" x14ac:dyDescent="0.25">
      <c r="A2606" t="s">
        <v>971</v>
      </c>
      <c r="D2606" t="str">
        <f t="shared" si="80"/>
        <v/>
      </c>
      <c r="E2606" t="str">
        <f t="shared" si="81"/>
        <v/>
      </c>
    </row>
    <row r="2607" spans="1:5" x14ac:dyDescent="0.25">
      <c r="A2607" t="s">
        <v>493</v>
      </c>
      <c r="D2607" t="str">
        <f t="shared" si="80"/>
        <v/>
      </c>
      <c r="E2607" t="str">
        <f t="shared" si="81"/>
        <v/>
      </c>
    </row>
    <row r="2608" spans="1:5" x14ac:dyDescent="0.25">
      <c r="A2608" t="s">
        <v>862</v>
      </c>
      <c r="D2608" t="str">
        <f t="shared" si="80"/>
        <v/>
      </c>
      <c r="E2608" t="str">
        <f t="shared" si="81"/>
        <v/>
      </c>
    </row>
    <row r="2609" spans="1:5" x14ac:dyDescent="0.25">
      <c r="A2609" t="s">
        <v>2043</v>
      </c>
      <c r="D2609" t="str">
        <f t="shared" si="80"/>
        <v/>
      </c>
      <c r="E2609" t="str">
        <f t="shared" si="81"/>
        <v/>
      </c>
    </row>
    <row r="2610" spans="1:5" x14ac:dyDescent="0.25">
      <c r="A2610" t="s">
        <v>2044</v>
      </c>
      <c r="D2610" t="str">
        <f t="shared" si="80"/>
        <v/>
      </c>
      <c r="E2610" t="str">
        <f t="shared" si="81"/>
        <v/>
      </c>
    </row>
    <row r="2611" spans="1:5" x14ac:dyDescent="0.25">
      <c r="A2611" t="s">
        <v>2045</v>
      </c>
      <c r="D2611" t="str">
        <f t="shared" si="80"/>
        <v/>
      </c>
      <c r="E2611" t="str">
        <f t="shared" si="81"/>
        <v/>
      </c>
    </row>
    <row r="2612" spans="1:5" x14ac:dyDescent="0.25">
      <c r="A2612" t="s">
        <v>2046</v>
      </c>
      <c r="D2612" t="str">
        <f t="shared" si="80"/>
        <v/>
      </c>
      <c r="E2612" t="str">
        <f t="shared" si="81"/>
        <v/>
      </c>
    </row>
    <row r="2613" spans="1:5" x14ac:dyDescent="0.25">
      <c r="A2613" t="s">
        <v>2047</v>
      </c>
      <c r="D2613" t="str">
        <f t="shared" si="80"/>
        <v/>
      </c>
      <c r="E2613" t="str">
        <f t="shared" si="81"/>
        <v/>
      </c>
    </row>
    <row r="2614" spans="1:5" x14ac:dyDescent="0.25">
      <c r="A2614" t="s">
        <v>2048</v>
      </c>
      <c r="D2614" t="str">
        <f t="shared" si="80"/>
        <v/>
      </c>
      <c r="E2614" t="str">
        <f t="shared" si="81"/>
        <v/>
      </c>
    </row>
    <row r="2615" spans="1:5" x14ac:dyDescent="0.25">
      <c r="A2615" t="s">
        <v>579</v>
      </c>
      <c r="D2615" t="str">
        <f t="shared" si="80"/>
        <v/>
      </c>
      <c r="E2615" t="str">
        <f t="shared" si="81"/>
        <v/>
      </c>
    </row>
    <row r="2616" spans="1:5" x14ac:dyDescent="0.25">
      <c r="A2616" t="s">
        <v>580</v>
      </c>
      <c r="D2616" t="str">
        <f t="shared" si="80"/>
        <v/>
      </c>
      <c r="E2616" t="str">
        <f t="shared" si="81"/>
        <v/>
      </c>
    </row>
    <row r="2617" spans="1:5" x14ac:dyDescent="0.25">
      <c r="A2617" t="s">
        <v>581</v>
      </c>
      <c r="D2617" t="str">
        <f t="shared" si="80"/>
        <v/>
      </c>
      <c r="E2617" t="str">
        <f t="shared" si="81"/>
        <v/>
      </c>
    </row>
    <row r="2618" spans="1:5" x14ac:dyDescent="0.25">
      <c r="A2618" t="s">
        <v>2049</v>
      </c>
      <c r="D2618" t="str">
        <f t="shared" si="80"/>
        <v/>
      </c>
      <c r="E2618" t="str">
        <f t="shared" si="81"/>
        <v/>
      </c>
    </row>
    <row r="2619" spans="1:5" x14ac:dyDescent="0.25">
      <c r="A2619" t="s">
        <v>981</v>
      </c>
      <c r="D2619" t="str">
        <f t="shared" si="80"/>
        <v/>
      </c>
      <c r="E2619" t="str">
        <f t="shared" si="81"/>
        <v/>
      </c>
    </row>
    <row r="2620" spans="1:5" x14ac:dyDescent="0.25">
      <c r="A2620" t="s">
        <v>2050</v>
      </c>
      <c r="D2620" t="str">
        <f t="shared" si="80"/>
        <v/>
      </c>
      <c r="E2620" t="str">
        <f t="shared" si="81"/>
        <v/>
      </c>
    </row>
    <row r="2621" spans="1:5" x14ac:dyDescent="0.25">
      <c r="A2621" t="s">
        <v>2051</v>
      </c>
      <c r="D2621" t="str">
        <f t="shared" si="80"/>
        <v/>
      </c>
      <c r="E2621" t="str">
        <f t="shared" si="81"/>
        <v/>
      </c>
    </row>
    <row r="2622" spans="1:5" x14ac:dyDescent="0.25">
      <c r="A2622" t="s">
        <v>2857</v>
      </c>
      <c r="D2622" t="str">
        <f t="shared" si="80"/>
        <v>MARCELO bARES SABINO</v>
      </c>
      <c r="E2622">
        <f t="shared" si="81"/>
        <v>165.9</v>
      </c>
    </row>
    <row r="2623" spans="1:5" x14ac:dyDescent="0.25">
      <c r="A2623" t="s">
        <v>2052</v>
      </c>
      <c r="D2623" t="str">
        <f t="shared" si="80"/>
        <v/>
      </c>
      <c r="E2623" t="str">
        <f t="shared" si="81"/>
        <v/>
      </c>
    </row>
    <row r="2624" spans="1:5" x14ac:dyDescent="0.25">
      <c r="A2624" t="s">
        <v>2053</v>
      </c>
      <c r="D2624" t="str">
        <f t="shared" si="80"/>
        <v/>
      </c>
      <c r="E2624" t="str">
        <f t="shared" si="81"/>
        <v/>
      </c>
    </row>
    <row r="2625" spans="1:5" x14ac:dyDescent="0.25">
      <c r="A2625" t="s">
        <v>202</v>
      </c>
      <c r="D2625" t="str">
        <f t="shared" si="80"/>
        <v/>
      </c>
      <c r="E2625" t="str">
        <f t="shared" si="81"/>
        <v/>
      </c>
    </row>
    <row r="2626" spans="1:5" x14ac:dyDescent="0.25">
      <c r="A2626" t="s">
        <v>862</v>
      </c>
      <c r="D2626" t="str">
        <f t="shared" si="80"/>
        <v/>
      </c>
      <c r="E2626" t="str">
        <f t="shared" si="81"/>
        <v/>
      </c>
    </row>
    <row r="2627" spans="1:5" x14ac:dyDescent="0.25">
      <c r="A2627" t="s">
        <v>2054</v>
      </c>
      <c r="D2627" t="str">
        <f t="shared" si="80"/>
        <v/>
      </c>
      <c r="E2627" t="str">
        <f t="shared" si="81"/>
        <v/>
      </c>
    </row>
    <row r="2628" spans="1:5" x14ac:dyDescent="0.25">
      <c r="A2628" t="s">
        <v>2055</v>
      </c>
      <c r="D2628" t="str">
        <f t="shared" si="80"/>
        <v/>
      </c>
      <c r="E2628" t="str">
        <f t="shared" si="81"/>
        <v/>
      </c>
    </row>
    <row r="2629" spans="1:5" x14ac:dyDescent="0.25">
      <c r="A2629" t="s">
        <v>2056</v>
      </c>
      <c r="D2629" t="str">
        <f t="shared" si="80"/>
        <v/>
      </c>
      <c r="E2629" t="str">
        <f t="shared" si="81"/>
        <v/>
      </c>
    </row>
    <row r="2630" spans="1:5" x14ac:dyDescent="0.25">
      <c r="A2630" t="s">
        <v>2057</v>
      </c>
      <c r="D2630" t="str">
        <f t="shared" si="80"/>
        <v/>
      </c>
      <c r="E2630" t="str">
        <f t="shared" si="81"/>
        <v/>
      </c>
    </row>
    <row r="2631" spans="1:5" x14ac:dyDescent="0.25">
      <c r="A2631" t="s">
        <v>2058</v>
      </c>
      <c r="D2631" t="str">
        <f t="shared" ref="D2631:D2694" si="82">IFERROR(IF(COUNTIF(A2631,"*"&amp;"NOME:"&amp;"*")&gt;0,TRIM(_xlfn.TEXTBEFORE(_xlfn.TEXTAFTER(A2631,"NOME: ")," FUNCAO")),""),"")</f>
        <v/>
      </c>
      <c r="E2631" t="str">
        <f t="shared" ref="E2631:E2694" si="83">IFERROR(VALUE(TRIM(IF(D2631&lt;&gt;"",MID(MID(MID(MID(HLOOKUP("*",A2631:A2658,MATCH("*"&amp;"INTRA"&amp;"*",A2631:A2658,0),0),SEARCH("INTRA",HLOOKUP("*",A2631:A2658,MATCH("*"&amp;"INTRA"&amp;"*",A2631:A2658,0),0),1),30),SEARCH(" ",MID(HLOOKUP("*",A2631:A2658,MATCH("*"&amp;"INTRA"&amp;"*",A2631:A2658,0),0),SEARCH("INTRA",HLOOKUP("*",A2631:A2658,MATCH("*"&amp;"INTRA"&amp;"*",A2631:A2658,0),0),1),30),1)+1,20),SEARCH(" ",MID(MID(HLOOKUP("*",A2631:A2658,MATCH("*"&amp;"INTRA"&amp;"*",A2631:A2658,0),0),SEARCH("INTRA",HLOOKUP("*",A2631:A2658,MATCH("*"&amp;"INTRA"&amp;"*",A2631:A2658,0),0),1),30),SEARCH(" ",MID(HLOOKUP("*",A2631:A2658,MATCH("*"&amp;"INTRA"&amp;"*",A2631:A2658,0),0),SEARCH("INTRA",HLOOKUP("*",A2631:A2658,MATCH("*"&amp;"INTRA"&amp;"*",A2631:A2658,0),0),1),30),1)+1,20),1)+1,20),1,SEARCH(" ",MID(MID(MID(HLOOKUP("*",A2631:A2658,MATCH("*"&amp;"INTRA"&amp;"*",A2631:A2658,0),0),SEARCH("INTRA",HLOOKUP("*",A2631:A2658,MATCH("*"&amp;"INTRA"&amp;"*",A2631:A2658,0),0),1),30),SEARCH(" ",MID(HLOOKUP("*",A2631:A2658,MATCH("*"&amp;"INTRA"&amp;"*",A2631:A2658,0),0),SEARCH("INTRA",HLOOKUP("*",A2631:A2658,MATCH("*"&amp;"INTRA"&amp;"*",A2631:A2658,0),0),1),30),1)+1,20),SEARCH(" ",MID(MID(HLOOKUP("*",A2631:A2658,MATCH("*"&amp;"INTRA"&amp;"*",A2631:A2658,0),0),SEARCH("INTRA",HLOOKUP("*",A2631:A2658,MATCH("*"&amp;"INTRA"&amp;"*",A2631:A2658,0),0),1),30),SEARCH(" ",MID(HLOOKUP("*",A2631:A2658,MATCH("*"&amp;"INTRA"&amp;"*",A2631:A2658,0),0),SEARCH("INTRA",HLOOKUP("*",A2631:A2658,MATCH("*"&amp;"INTRA"&amp;"*",A2631:A2658,0),0),1),30),1)+1,20),1)+1,20))),""))),"")</f>
        <v/>
      </c>
    </row>
    <row r="2632" spans="1:5" x14ac:dyDescent="0.25">
      <c r="A2632" t="s">
        <v>2059</v>
      </c>
      <c r="D2632" t="str">
        <f t="shared" si="82"/>
        <v/>
      </c>
      <c r="E2632" t="str">
        <f t="shared" si="83"/>
        <v/>
      </c>
    </row>
    <row r="2633" spans="1:5" x14ac:dyDescent="0.25">
      <c r="A2633" t="s">
        <v>2060</v>
      </c>
      <c r="D2633" t="str">
        <f t="shared" si="82"/>
        <v/>
      </c>
      <c r="E2633" t="str">
        <f t="shared" si="83"/>
        <v/>
      </c>
    </row>
    <row r="2634" spans="1:5" x14ac:dyDescent="0.25">
      <c r="A2634" t="s">
        <v>2061</v>
      </c>
      <c r="D2634" t="str">
        <f t="shared" si="82"/>
        <v/>
      </c>
      <c r="E2634" t="str">
        <f t="shared" si="83"/>
        <v/>
      </c>
    </row>
    <row r="2635" spans="1:5" x14ac:dyDescent="0.25">
      <c r="A2635" t="s">
        <v>2062</v>
      </c>
      <c r="D2635" t="str">
        <f t="shared" si="82"/>
        <v/>
      </c>
      <c r="E2635" t="str">
        <f t="shared" si="83"/>
        <v/>
      </c>
    </row>
    <row r="2636" spans="1:5" x14ac:dyDescent="0.25">
      <c r="A2636" t="s">
        <v>2063</v>
      </c>
      <c r="D2636" t="str">
        <f t="shared" si="82"/>
        <v/>
      </c>
      <c r="E2636" t="str">
        <f t="shared" si="83"/>
        <v/>
      </c>
    </row>
    <row r="2637" spans="1:5" x14ac:dyDescent="0.25">
      <c r="A2637" t="s">
        <v>2064</v>
      </c>
      <c r="D2637" t="str">
        <f t="shared" si="82"/>
        <v/>
      </c>
      <c r="E2637" t="str">
        <f t="shared" si="83"/>
        <v/>
      </c>
    </row>
    <row r="2638" spans="1:5" x14ac:dyDescent="0.25">
      <c r="A2638" t="s">
        <v>2065</v>
      </c>
      <c r="D2638" t="str">
        <f t="shared" si="82"/>
        <v/>
      </c>
      <c r="E2638" t="str">
        <f t="shared" si="83"/>
        <v/>
      </c>
    </row>
    <row r="2639" spans="1:5" x14ac:dyDescent="0.25">
      <c r="A2639" t="s">
        <v>2066</v>
      </c>
      <c r="D2639" t="str">
        <f t="shared" si="82"/>
        <v/>
      </c>
      <c r="E2639" t="str">
        <f t="shared" si="83"/>
        <v/>
      </c>
    </row>
    <row r="2640" spans="1:5" x14ac:dyDescent="0.25">
      <c r="A2640" t="s">
        <v>2067</v>
      </c>
      <c r="D2640" t="str">
        <f t="shared" si="82"/>
        <v/>
      </c>
      <c r="E2640" t="str">
        <f t="shared" si="83"/>
        <v/>
      </c>
    </row>
    <row r="2641" spans="1:5" x14ac:dyDescent="0.25">
      <c r="A2641" t="s">
        <v>2068</v>
      </c>
      <c r="D2641" t="str">
        <f t="shared" si="82"/>
        <v/>
      </c>
      <c r="E2641" t="str">
        <f t="shared" si="83"/>
        <v/>
      </c>
    </row>
    <row r="2642" spans="1:5" x14ac:dyDescent="0.25">
      <c r="A2642" t="s">
        <v>1174</v>
      </c>
      <c r="D2642" t="str">
        <f t="shared" si="82"/>
        <v/>
      </c>
      <c r="E2642" t="str">
        <f t="shared" si="83"/>
        <v/>
      </c>
    </row>
    <row r="2643" spans="1:5" x14ac:dyDescent="0.25">
      <c r="A2643" t="s">
        <v>981</v>
      </c>
      <c r="D2643" t="str">
        <f t="shared" si="82"/>
        <v/>
      </c>
      <c r="E2643" t="str">
        <f t="shared" si="83"/>
        <v/>
      </c>
    </row>
    <row r="2644" spans="1:5" x14ac:dyDescent="0.25">
      <c r="A2644" t="s">
        <v>2069</v>
      </c>
      <c r="D2644" t="str">
        <f t="shared" si="82"/>
        <v/>
      </c>
      <c r="E2644" t="str">
        <f t="shared" si="83"/>
        <v/>
      </c>
    </row>
    <row r="2645" spans="1:5" x14ac:dyDescent="0.25">
      <c r="A2645" t="s">
        <v>2070</v>
      </c>
      <c r="D2645" t="str">
        <f t="shared" si="82"/>
        <v/>
      </c>
      <c r="E2645" t="str">
        <f t="shared" si="83"/>
        <v/>
      </c>
    </row>
    <row r="2646" spans="1:5" x14ac:dyDescent="0.25">
      <c r="A2646" t="s">
        <v>223</v>
      </c>
      <c r="D2646" t="str">
        <f t="shared" si="82"/>
        <v/>
      </c>
      <c r="E2646" t="str">
        <f t="shared" si="83"/>
        <v/>
      </c>
    </row>
    <row r="2647" spans="1:5" x14ac:dyDescent="0.25">
      <c r="A2647" t="s">
        <v>2071</v>
      </c>
      <c r="D2647" t="str">
        <f t="shared" si="82"/>
        <v/>
      </c>
      <c r="E2647" t="str">
        <f t="shared" si="83"/>
        <v/>
      </c>
    </row>
    <row r="2648" spans="1:5" x14ac:dyDescent="0.25">
      <c r="A2648" t="s">
        <v>1419</v>
      </c>
      <c r="D2648" t="str">
        <f t="shared" si="82"/>
        <v/>
      </c>
      <c r="E2648" t="str">
        <f t="shared" si="83"/>
        <v/>
      </c>
    </row>
    <row r="2649" spans="1:5" x14ac:dyDescent="0.25">
      <c r="A2649" t="s">
        <v>2039</v>
      </c>
      <c r="D2649" t="str">
        <f t="shared" si="82"/>
        <v/>
      </c>
      <c r="E2649" t="str">
        <f t="shared" si="83"/>
        <v/>
      </c>
    </row>
    <row r="2650" spans="1:5" x14ac:dyDescent="0.25">
      <c r="A2650" t="s">
        <v>1149</v>
      </c>
      <c r="D2650" t="str">
        <f t="shared" si="82"/>
        <v/>
      </c>
      <c r="E2650" t="str">
        <f t="shared" si="83"/>
        <v/>
      </c>
    </row>
    <row r="2651" spans="1:5" x14ac:dyDescent="0.25">
      <c r="A2651" t="s">
        <v>206</v>
      </c>
      <c r="D2651" t="str">
        <f t="shared" si="82"/>
        <v/>
      </c>
      <c r="E2651" t="str">
        <f t="shared" si="83"/>
        <v/>
      </c>
    </row>
    <row r="2652" spans="1:5" x14ac:dyDescent="0.25">
      <c r="A2652" t="s">
        <v>2072</v>
      </c>
      <c r="D2652" t="str">
        <f t="shared" si="82"/>
        <v/>
      </c>
      <c r="E2652" t="str">
        <f t="shared" si="83"/>
        <v/>
      </c>
    </row>
    <row r="2653" spans="1:5" x14ac:dyDescent="0.25">
      <c r="A2653" t="s">
        <v>2073</v>
      </c>
      <c r="D2653" t="str">
        <f t="shared" si="82"/>
        <v/>
      </c>
      <c r="E2653" t="str">
        <f t="shared" si="83"/>
        <v/>
      </c>
    </row>
    <row r="2654" spans="1:5" x14ac:dyDescent="0.25">
      <c r="A2654" t="s">
        <v>2074</v>
      </c>
      <c r="D2654" t="str">
        <f t="shared" si="82"/>
        <v>MARCIO DE PAULA MARQUES</v>
      </c>
      <c r="E2654">
        <f t="shared" si="83"/>
        <v>55.3</v>
      </c>
    </row>
    <row r="2655" spans="1:5" x14ac:dyDescent="0.25">
      <c r="A2655" t="s">
        <v>2075</v>
      </c>
      <c r="D2655" t="str">
        <f t="shared" si="82"/>
        <v/>
      </c>
      <c r="E2655" t="str">
        <f t="shared" si="83"/>
        <v/>
      </c>
    </row>
    <row r="2656" spans="1:5" x14ac:dyDescent="0.25">
      <c r="A2656" t="s">
        <v>2076</v>
      </c>
      <c r="D2656" t="str">
        <f t="shared" si="82"/>
        <v/>
      </c>
      <c r="E2656" t="str">
        <f t="shared" si="83"/>
        <v/>
      </c>
    </row>
    <row r="2657" spans="1:5" x14ac:dyDescent="0.25">
      <c r="A2657" t="s">
        <v>202</v>
      </c>
      <c r="D2657" t="str">
        <f t="shared" si="82"/>
        <v/>
      </c>
      <c r="E2657" t="str">
        <f t="shared" si="83"/>
        <v/>
      </c>
    </row>
    <row r="2658" spans="1:5" x14ac:dyDescent="0.25">
      <c r="A2658" t="s">
        <v>862</v>
      </c>
      <c r="D2658" t="str">
        <f t="shared" si="82"/>
        <v/>
      </c>
      <c r="E2658" t="str">
        <f t="shared" si="83"/>
        <v/>
      </c>
    </row>
    <row r="2659" spans="1:5" x14ac:dyDescent="0.25">
      <c r="A2659" t="s">
        <v>2077</v>
      </c>
      <c r="D2659" t="str">
        <f t="shared" si="82"/>
        <v/>
      </c>
      <c r="E2659" t="str">
        <f t="shared" si="83"/>
        <v/>
      </c>
    </row>
    <row r="2660" spans="1:5" x14ac:dyDescent="0.25">
      <c r="A2660" t="s">
        <v>2078</v>
      </c>
      <c r="D2660" t="str">
        <f t="shared" si="82"/>
        <v/>
      </c>
      <c r="E2660" t="str">
        <f t="shared" si="83"/>
        <v/>
      </c>
    </row>
    <row r="2661" spans="1:5" x14ac:dyDescent="0.25">
      <c r="A2661" t="s">
        <v>2079</v>
      </c>
      <c r="D2661" t="str">
        <f t="shared" si="82"/>
        <v/>
      </c>
      <c r="E2661" t="str">
        <f t="shared" si="83"/>
        <v/>
      </c>
    </row>
    <row r="2662" spans="1:5" x14ac:dyDescent="0.25">
      <c r="A2662" t="s">
        <v>2080</v>
      </c>
      <c r="D2662" t="str">
        <f t="shared" si="82"/>
        <v/>
      </c>
      <c r="E2662" t="str">
        <f t="shared" si="83"/>
        <v/>
      </c>
    </row>
    <row r="2663" spans="1:5" x14ac:dyDescent="0.25">
      <c r="A2663" t="s">
        <v>2081</v>
      </c>
      <c r="D2663" t="str">
        <f t="shared" si="82"/>
        <v/>
      </c>
      <c r="E2663" t="str">
        <f t="shared" si="83"/>
        <v/>
      </c>
    </row>
    <row r="2664" spans="1:5" x14ac:dyDescent="0.25">
      <c r="A2664" t="s">
        <v>390</v>
      </c>
      <c r="D2664" t="str">
        <f t="shared" si="82"/>
        <v/>
      </c>
      <c r="E2664" t="str">
        <f t="shared" si="83"/>
        <v/>
      </c>
    </row>
    <row r="2665" spans="1:5" x14ac:dyDescent="0.25">
      <c r="A2665" t="s">
        <v>2082</v>
      </c>
      <c r="D2665" t="str">
        <f t="shared" si="82"/>
        <v/>
      </c>
      <c r="E2665" t="str">
        <f t="shared" si="83"/>
        <v/>
      </c>
    </row>
    <row r="2666" spans="1:5" x14ac:dyDescent="0.25">
      <c r="A2666" t="s">
        <v>203</v>
      </c>
      <c r="D2666" t="str">
        <f t="shared" si="82"/>
        <v/>
      </c>
      <c r="E2666" t="str">
        <f t="shared" si="83"/>
        <v/>
      </c>
    </row>
    <row r="2667" spans="1:5" x14ac:dyDescent="0.25">
      <c r="A2667" t="s">
        <v>2083</v>
      </c>
      <c r="D2667" t="str">
        <f t="shared" si="82"/>
        <v/>
      </c>
      <c r="E2667" t="str">
        <f t="shared" si="83"/>
        <v/>
      </c>
    </row>
    <row r="2668" spans="1:5" x14ac:dyDescent="0.25">
      <c r="A2668" t="s">
        <v>2084</v>
      </c>
      <c r="D2668" t="str">
        <f t="shared" si="82"/>
        <v/>
      </c>
      <c r="E2668" t="str">
        <f t="shared" si="83"/>
        <v/>
      </c>
    </row>
    <row r="2669" spans="1:5" x14ac:dyDescent="0.25">
      <c r="A2669" t="s">
        <v>2085</v>
      </c>
      <c r="D2669" t="str">
        <f t="shared" si="82"/>
        <v/>
      </c>
      <c r="E2669" t="str">
        <f t="shared" si="83"/>
        <v/>
      </c>
    </row>
    <row r="2670" spans="1:5" x14ac:dyDescent="0.25">
      <c r="A2670" t="s">
        <v>2086</v>
      </c>
      <c r="D2670" t="str">
        <f t="shared" si="82"/>
        <v/>
      </c>
      <c r="E2670" t="str">
        <f t="shared" si="83"/>
        <v/>
      </c>
    </row>
    <row r="2671" spans="1:5" x14ac:dyDescent="0.25">
      <c r="A2671" t="s">
        <v>946</v>
      </c>
      <c r="D2671" t="str">
        <f t="shared" si="82"/>
        <v/>
      </c>
      <c r="E2671" t="str">
        <f t="shared" si="83"/>
        <v/>
      </c>
    </row>
    <row r="2672" spans="1:5" x14ac:dyDescent="0.25">
      <c r="A2672" t="s">
        <v>948</v>
      </c>
      <c r="D2672" t="str">
        <f t="shared" si="82"/>
        <v/>
      </c>
      <c r="E2672" t="str">
        <f t="shared" si="83"/>
        <v/>
      </c>
    </row>
    <row r="2673" spans="1:5" x14ac:dyDescent="0.25">
      <c r="A2673" t="s">
        <v>949</v>
      </c>
      <c r="D2673" t="str">
        <f t="shared" si="82"/>
        <v/>
      </c>
      <c r="E2673" t="str">
        <f t="shared" si="83"/>
        <v/>
      </c>
    </row>
    <row r="2674" spans="1:5" x14ac:dyDescent="0.25">
      <c r="A2674" t="s">
        <v>304</v>
      </c>
      <c r="D2674" t="str">
        <f t="shared" si="82"/>
        <v/>
      </c>
      <c r="E2674" t="str">
        <f t="shared" si="83"/>
        <v/>
      </c>
    </row>
    <row r="2675" spans="1:5" x14ac:dyDescent="0.25">
      <c r="A2675" t="s">
        <v>582</v>
      </c>
      <c r="D2675" t="str">
        <f t="shared" si="82"/>
        <v/>
      </c>
      <c r="E2675" t="str">
        <f t="shared" si="83"/>
        <v/>
      </c>
    </row>
    <row r="2676" spans="1:5" x14ac:dyDescent="0.25">
      <c r="A2676" t="s">
        <v>210</v>
      </c>
      <c r="D2676" t="str">
        <f t="shared" si="82"/>
        <v/>
      </c>
      <c r="E2676" t="str">
        <f t="shared" si="83"/>
        <v/>
      </c>
    </row>
    <row r="2677" spans="1:5" x14ac:dyDescent="0.25">
      <c r="A2677" t="s">
        <v>2087</v>
      </c>
      <c r="D2677" t="str">
        <f t="shared" si="82"/>
        <v/>
      </c>
      <c r="E2677" t="str">
        <f t="shared" si="83"/>
        <v/>
      </c>
    </row>
    <row r="2678" spans="1:5" x14ac:dyDescent="0.25">
      <c r="A2678" t="s">
        <v>2088</v>
      </c>
      <c r="D2678" t="str">
        <f t="shared" si="82"/>
        <v/>
      </c>
      <c r="E2678" t="str">
        <f t="shared" si="83"/>
        <v/>
      </c>
    </row>
    <row r="2679" spans="1:5" x14ac:dyDescent="0.25">
      <c r="A2679" t="s">
        <v>1602</v>
      </c>
      <c r="D2679" t="str">
        <f t="shared" si="82"/>
        <v/>
      </c>
      <c r="E2679" t="str">
        <f t="shared" si="83"/>
        <v/>
      </c>
    </row>
    <row r="2680" spans="1:5" x14ac:dyDescent="0.25">
      <c r="A2680" t="s">
        <v>2089</v>
      </c>
      <c r="D2680" t="str">
        <f t="shared" si="82"/>
        <v/>
      </c>
      <c r="E2680" t="str">
        <f t="shared" si="83"/>
        <v/>
      </c>
    </row>
    <row r="2681" spans="1:5" x14ac:dyDescent="0.25">
      <c r="A2681" t="s">
        <v>2090</v>
      </c>
      <c r="D2681" t="str">
        <f t="shared" si="82"/>
        <v/>
      </c>
      <c r="E2681" t="str">
        <f t="shared" si="83"/>
        <v/>
      </c>
    </row>
    <row r="2682" spans="1:5" x14ac:dyDescent="0.25">
      <c r="A2682" t="s">
        <v>319</v>
      </c>
      <c r="D2682" t="str">
        <f t="shared" si="82"/>
        <v/>
      </c>
      <c r="E2682" t="str">
        <f t="shared" si="83"/>
        <v/>
      </c>
    </row>
    <row r="2683" spans="1:5" x14ac:dyDescent="0.25">
      <c r="A2683" t="s">
        <v>2091</v>
      </c>
      <c r="D2683" t="str">
        <f t="shared" si="82"/>
        <v>MARCIO JOSE DO AMARAL</v>
      </c>
      <c r="E2683" t="str">
        <f t="shared" si="83"/>
        <v/>
      </c>
    </row>
    <row r="2684" spans="1:5" x14ac:dyDescent="0.25">
      <c r="A2684" t="s">
        <v>2092</v>
      </c>
      <c r="D2684" t="str">
        <f t="shared" si="82"/>
        <v/>
      </c>
      <c r="E2684" t="str">
        <f t="shared" si="83"/>
        <v/>
      </c>
    </row>
    <row r="2685" spans="1:5" x14ac:dyDescent="0.25">
      <c r="A2685" t="s">
        <v>2093</v>
      </c>
      <c r="D2685" t="str">
        <f t="shared" si="82"/>
        <v/>
      </c>
      <c r="E2685" t="str">
        <f t="shared" si="83"/>
        <v/>
      </c>
    </row>
    <row r="2686" spans="1:5" x14ac:dyDescent="0.25">
      <c r="A2686" t="s">
        <v>349</v>
      </c>
      <c r="D2686" t="str">
        <f t="shared" si="82"/>
        <v/>
      </c>
      <c r="E2686" t="str">
        <f t="shared" si="83"/>
        <v/>
      </c>
    </row>
    <row r="2687" spans="1:5" x14ac:dyDescent="0.25">
      <c r="A2687" t="s">
        <v>1129</v>
      </c>
      <c r="D2687" t="str">
        <f t="shared" si="82"/>
        <v/>
      </c>
      <c r="E2687" t="str">
        <f t="shared" si="83"/>
        <v/>
      </c>
    </row>
    <row r="2688" spans="1:5" x14ac:dyDescent="0.25">
      <c r="A2688">
        <v>7.33</v>
      </c>
      <c r="D2688" t="str">
        <f t="shared" si="82"/>
        <v/>
      </c>
      <c r="E2688" t="str">
        <f t="shared" si="83"/>
        <v/>
      </c>
    </row>
    <row r="2689" spans="1:5" x14ac:dyDescent="0.25">
      <c r="A2689">
        <v>0</v>
      </c>
      <c r="D2689" t="str">
        <f t="shared" si="82"/>
        <v/>
      </c>
      <c r="E2689" t="str">
        <f t="shared" si="83"/>
        <v/>
      </c>
    </row>
    <row r="2690" spans="1:5" x14ac:dyDescent="0.25">
      <c r="A2690">
        <v>0</v>
      </c>
      <c r="D2690" t="str">
        <f t="shared" si="82"/>
        <v/>
      </c>
      <c r="E2690" t="str">
        <f t="shared" si="83"/>
        <v/>
      </c>
    </row>
    <row r="2691" spans="1:5" x14ac:dyDescent="0.25">
      <c r="A2691">
        <v>1</v>
      </c>
      <c r="D2691" t="str">
        <f t="shared" si="82"/>
        <v/>
      </c>
      <c r="E2691" t="str">
        <f t="shared" si="83"/>
        <v/>
      </c>
    </row>
    <row r="2692" spans="1:5" x14ac:dyDescent="0.25">
      <c r="A2692">
        <v>0</v>
      </c>
      <c r="D2692" t="str">
        <f t="shared" si="82"/>
        <v/>
      </c>
      <c r="E2692" t="str">
        <f t="shared" si="83"/>
        <v/>
      </c>
    </row>
    <row r="2693" spans="1:5" x14ac:dyDescent="0.25">
      <c r="A2693">
        <v>0</v>
      </c>
      <c r="D2693" t="str">
        <f t="shared" si="82"/>
        <v/>
      </c>
      <c r="E2693" t="str">
        <f t="shared" si="83"/>
        <v/>
      </c>
    </row>
    <row r="2694" spans="1:5" x14ac:dyDescent="0.25">
      <c r="A2694">
        <v>29</v>
      </c>
      <c r="D2694" t="str">
        <f t="shared" si="82"/>
        <v/>
      </c>
      <c r="E2694" t="str">
        <f t="shared" si="83"/>
        <v/>
      </c>
    </row>
    <row r="2695" spans="1:5" x14ac:dyDescent="0.25">
      <c r="A2695">
        <v>0</v>
      </c>
      <c r="D2695" t="str">
        <f t="shared" ref="D2695:D2758" si="84">IFERROR(IF(COUNTIF(A2695,"*"&amp;"NOME:"&amp;"*")&gt;0,TRIM(_xlfn.TEXTBEFORE(_xlfn.TEXTAFTER(A2695,"NOME: ")," FUNCAO")),""),"")</f>
        <v/>
      </c>
      <c r="E2695" t="str">
        <f t="shared" ref="E2695:E2758" si="85">IFERROR(VALUE(TRIM(IF(D2695&lt;&gt;"",MID(MID(MID(MID(HLOOKUP("*",A2695:A2722,MATCH("*"&amp;"INTRA"&amp;"*",A2695:A2722,0),0),SEARCH("INTRA",HLOOKUP("*",A2695:A2722,MATCH("*"&amp;"INTRA"&amp;"*",A2695:A2722,0),0),1),30),SEARCH(" ",MID(HLOOKUP("*",A2695:A2722,MATCH("*"&amp;"INTRA"&amp;"*",A2695:A2722,0),0),SEARCH("INTRA",HLOOKUP("*",A2695:A2722,MATCH("*"&amp;"INTRA"&amp;"*",A2695:A2722,0),0),1),30),1)+1,20),SEARCH(" ",MID(MID(HLOOKUP("*",A2695:A2722,MATCH("*"&amp;"INTRA"&amp;"*",A2695:A2722,0),0),SEARCH("INTRA",HLOOKUP("*",A2695:A2722,MATCH("*"&amp;"INTRA"&amp;"*",A2695:A2722,0),0),1),30),SEARCH(" ",MID(HLOOKUP("*",A2695:A2722,MATCH("*"&amp;"INTRA"&amp;"*",A2695:A2722,0),0),SEARCH("INTRA",HLOOKUP("*",A2695:A2722,MATCH("*"&amp;"INTRA"&amp;"*",A2695:A2722,0),0),1),30),1)+1,20),1)+1,20),1,SEARCH(" ",MID(MID(MID(HLOOKUP("*",A2695:A2722,MATCH("*"&amp;"INTRA"&amp;"*",A2695:A2722,0),0),SEARCH("INTRA",HLOOKUP("*",A2695:A2722,MATCH("*"&amp;"INTRA"&amp;"*",A2695:A2722,0),0),1),30),SEARCH(" ",MID(HLOOKUP("*",A2695:A2722,MATCH("*"&amp;"INTRA"&amp;"*",A2695:A2722,0),0),SEARCH("INTRA",HLOOKUP("*",A2695:A2722,MATCH("*"&amp;"INTRA"&amp;"*",A2695:A2722,0),0),1),30),1)+1,20),SEARCH(" ",MID(MID(HLOOKUP("*",A2695:A2722,MATCH("*"&amp;"INTRA"&amp;"*",A2695:A2722,0),0),SEARCH("INTRA",HLOOKUP("*",A2695:A2722,MATCH("*"&amp;"INTRA"&amp;"*",A2695:A2722,0),0),1),30),SEARCH(" ",MID(HLOOKUP("*",A2695:A2722,MATCH("*"&amp;"INTRA"&amp;"*",A2695:A2722,0),0),SEARCH("INTRA",HLOOKUP("*",A2695:A2722,MATCH("*"&amp;"INTRA"&amp;"*",A2695:A2722,0),0),1),30),1)+1,20),1)+1,20))),""))),"")</f>
        <v/>
      </c>
    </row>
    <row r="2696" spans="1:5" x14ac:dyDescent="0.25">
      <c r="A2696">
        <v>1</v>
      </c>
      <c r="D2696" t="str">
        <f t="shared" si="84"/>
        <v/>
      </c>
      <c r="E2696" t="str">
        <f t="shared" si="85"/>
        <v/>
      </c>
    </row>
    <row r="2697" spans="1:5" x14ac:dyDescent="0.25">
      <c r="A2697">
        <v>0</v>
      </c>
      <c r="D2697" t="str">
        <f t="shared" si="84"/>
        <v/>
      </c>
      <c r="E2697" t="str">
        <f t="shared" si="85"/>
        <v/>
      </c>
    </row>
    <row r="2698" spans="1:5" x14ac:dyDescent="0.25">
      <c r="A2698">
        <v>8</v>
      </c>
      <c r="D2698" t="str">
        <f t="shared" si="84"/>
        <v/>
      </c>
      <c r="E2698" t="str">
        <f t="shared" si="85"/>
        <v/>
      </c>
    </row>
    <row r="2699" spans="1:5" x14ac:dyDescent="0.25">
      <c r="A2699" t="s">
        <v>249</v>
      </c>
      <c r="D2699" t="str">
        <f t="shared" si="84"/>
        <v/>
      </c>
      <c r="E2699" t="str">
        <f t="shared" si="85"/>
        <v/>
      </c>
    </row>
    <row r="2700" spans="1:5" x14ac:dyDescent="0.25">
      <c r="A2700" t="s">
        <v>250</v>
      </c>
      <c r="D2700" t="str">
        <f t="shared" si="84"/>
        <v/>
      </c>
      <c r="E2700" t="str">
        <f t="shared" si="85"/>
        <v/>
      </c>
    </row>
    <row r="2701" spans="1:5" x14ac:dyDescent="0.25">
      <c r="A2701" t="s">
        <v>1112</v>
      </c>
      <c r="D2701" t="str">
        <f t="shared" si="84"/>
        <v/>
      </c>
      <c r="E2701" t="str">
        <f t="shared" si="85"/>
        <v/>
      </c>
    </row>
    <row r="2702" spans="1:5" x14ac:dyDescent="0.25">
      <c r="A2702" t="s">
        <v>431</v>
      </c>
      <c r="D2702" t="str">
        <f t="shared" si="84"/>
        <v/>
      </c>
      <c r="E2702" t="str">
        <f t="shared" si="85"/>
        <v/>
      </c>
    </row>
    <row r="2703" spans="1:5" x14ac:dyDescent="0.25">
      <c r="A2703" t="s">
        <v>1387</v>
      </c>
      <c r="D2703" t="str">
        <f t="shared" si="84"/>
        <v/>
      </c>
      <c r="E2703" t="str">
        <f t="shared" si="85"/>
        <v/>
      </c>
    </row>
    <row r="2704" spans="1:5" x14ac:dyDescent="0.25">
      <c r="A2704" t="s">
        <v>253</v>
      </c>
      <c r="D2704" t="str">
        <f t="shared" si="84"/>
        <v/>
      </c>
      <c r="E2704" t="str">
        <f t="shared" si="85"/>
        <v/>
      </c>
    </row>
    <row r="2705" spans="1:5" x14ac:dyDescent="0.25">
      <c r="A2705" t="s">
        <v>1592</v>
      </c>
      <c r="D2705" t="str">
        <f t="shared" si="84"/>
        <v/>
      </c>
      <c r="E2705" t="str">
        <f t="shared" si="85"/>
        <v/>
      </c>
    </row>
    <row r="2706" spans="1:5" x14ac:dyDescent="0.25">
      <c r="A2706" t="s">
        <v>2094</v>
      </c>
      <c r="D2706" t="str">
        <f t="shared" si="84"/>
        <v/>
      </c>
      <c r="E2706" t="str">
        <f t="shared" si="85"/>
        <v/>
      </c>
    </row>
    <row r="2707" spans="1:5" x14ac:dyDescent="0.25">
      <c r="A2707" t="s">
        <v>1389</v>
      </c>
      <c r="D2707" t="str">
        <f t="shared" si="84"/>
        <v/>
      </c>
      <c r="E2707" t="str">
        <f t="shared" si="85"/>
        <v/>
      </c>
    </row>
    <row r="2708" spans="1:5" x14ac:dyDescent="0.25">
      <c r="A2708" t="s">
        <v>255</v>
      </c>
      <c r="D2708" t="str">
        <f t="shared" si="84"/>
        <v/>
      </c>
      <c r="E2708" t="str">
        <f t="shared" si="85"/>
        <v/>
      </c>
    </row>
    <row r="2709" spans="1:5" x14ac:dyDescent="0.25">
      <c r="A2709" t="s">
        <v>1115</v>
      </c>
      <c r="D2709" t="str">
        <f t="shared" si="84"/>
        <v/>
      </c>
      <c r="E2709" t="str">
        <f t="shared" si="85"/>
        <v/>
      </c>
    </row>
    <row r="2710" spans="1:5" x14ac:dyDescent="0.25">
      <c r="A2710" t="s">
        <v>2095</v>
      </c>
      <c r="D2710" t="str">
        <f t="shared" si="84"/>
        <v/>
      </c>
      <c r="E2710" t="str">
        <f t="shared" si="85"/>
        <v/>
      </c>
    </row>
    <row r="2711" spans="1:5" x14ac:dyDescent="0.25">
      <c r="A2711" t="s">
        <v>2096</v>
      </c>
      <c r="D2711" t="str">
        <f t="shared" si="84"/>
        <v/>
      </c>
      <c r="E2711" t="str">
        <f t="shared" si="85"/>
        <v/>
      </c>
    </row>
    <row r="2712" spans="1:5" x14ac:dyDescent="0.25">
      <c r="A2712" t="s">
        <v>2097</v>
      </c>
      <c r="D2712" t="str">
        <f t="shared" si="84"/>
        <v/>
      </c>
      <c r="E2712" t="str">
        <f t="shared" si="85"/>
        <v/>
      </c>
    </row>
    <row r="2713" spans="1:5" x14ac:dyDescent="0.25">
      <c r="A2713" t="s">
        <v>1119</v>
      </c>
      <c r="D2713" t="str">
        <f t="shared" si="84"/>
        <v/>
      </c>
      <c r="E2713" t="str">
        <f t="shared" si="85"/>
        <v/>
      </c>
    </row>
    <row r="2714" spans="1:5" x14ac:dyDescent="0.25">
      <c r="A2714" t="s">
        <v>2098</v>
      </c>
      <c r="D2714" t="str">
        <f t="shared" si="84"/>
        <v/>
      </c>
      <c r="E2714" t="str">
        <f t="shared" si="85"/>
        <v/>
      </c>
    </row>
    <row r="2715" spans="1:5" x14ac:dyDescent="0.25">
      <c r="A2715" t="s">
        <v>2099</v>
      </c>
      <c r="D2715" t="str">
        <f t="shared" si="84"/>
        <v/>
      </c>
      <c r="E2715" t="str">
        <f t="shared" si="85"/>
        <v/>
      </c>
    </row>
    <row r="2716" spans="1:5" x14ac:dyDescent="0.25">
      <c r="A2716" t="s">
        <v>2100</v>
      </c>
      <c r="D2716" t="str">
        <f t="shared" si="84"/>
        <v/>
      </c>
      <c r="E2716" t="str">
        <f t="shared" si="85"/>
        <v/>
      </c>
    </row>
    <row r="2717" spans="1:5" x14ac:dyDescent="0.25">
      <c r="A2717" t="s">
        <v>300</v>
      </c>
      <c r="D2717" t="str">
        <f t="shared" si="84"/>
        <v/>
      </c>
      <c r="E2717" t="str">
        <f t="shared" si="85"/>
        <v/>
      </c>
    </row>
    <row r="2718" spans="1:5" x14ac:dyDescent="0.25">
      <c r="A2718" t="s">
        <v>546</v>
      </c>
      <c r="D2718" t="str">
        <f t="shared" si="84"/>
        <v/>
      </c>
      <c r="E2718" t="str">
        <f t="shared" si="85"/>
        <v/>
      </c>
    </row>
    <row r="2719" spans="1:5" x14ac:dyDescent="0.25">
      <c r="A2719" t="s">
        <v>583</v>
      </c>
      <c r="D2719" t="str">
        <f t="shared" si="84"/>
        <v/>
      </c>
      <c r="E2719" t="str">
        <f t="shared" si="85"/>
        <v/>
      </c>
    </row>
    <row r="2720" spans="1:5" x14ac:dyDescent="0.25">
      <c r="A2720" t="s">
        <v>584</v>
      </c>
      <c r="D2720" t="str">
        <f t="shared" si="84"/>
        <v/>
      </c>
      <c r="E2720" t="str">
        <f t="shared" si="85"/>
        <v/>
      </c>
    </row>
    <row r="2721" spans="1:5" x14ac:dyDescent="0.25">
      <c r="A2721" t="s">
        <v>585</v>
      </c>
      <c r="D2721" t="str">
        <f t="shared" si="84"/>
        <v/>
      </c>
      <c r="E2721" t="str">
        <f t="shared" si="85"/>
        <v/>
      </c>
    </row>
    <row r="2722" spans="1:5" x14ac:dyDescent="0.25">
      <c r="A2722" t="s">
        <v>586</v>
      </c>
      <c r="D2722" t="str">
        <f t="shared" si="84"/>
        <v/>
      </c>
      <c r="E2722" t="str">
        <f t="shared" si="85"/>
        <v/>
      </c>
    </row>
    <row r="2723" spans="1:5" x14ac:dyDescent="0.25">
      <c r="A2723" t="s">
        <v>587</v>
      </c>
      <c r="D2723" t="str">
        <f t="shared" si="84"/>
        <v/>
      </c>
      <c r="E2723" t="str">
        <f t="shared" si="85"/>
        <v/>
      </c>
    </row>
    <row r="2724" spans="1:5" x14ac:dyDescent="0.25">
      <c r="A2724" t="s">
        <v>588</v>
      </c>
      <c r="D2724" t="str">
        <f t="shared" si="84"/>
        <v/>
      </c>
      <c r="E2724" t="str">
        <f t="shared" si="85"/>
        <v/>
      </c>
    </row>
    <row r="2725" spans="1:5" x14ac:dyDescent="0.25">
      <c r="A2725" t="s">
        <v>589</v>
      </c>
      <c r="D2725" t="str">
        <f t="shared" si="84"/>
        <v/>
      </c>
      <c r="E2725" t="str">
        <f t="shared" si="85"/>
        <v/>
      </c>
    </row>
    <row r="2726" spans="1:5" x14ac:dyDescent="0.25">
      <c r="A2726" t="s">
        <v>590</v>
      </c>
      <c r="D2726" t="str">
        <f t="shared" si="84"/>
        <v/>
      </c>
      <c r="E2726" t="str">
        <f t="shared" si="85"/>
        <v/>
      </c>
    </row>
    <row r="2727" spans="1:5" x14ac:dyDescent="0.25">
      <c r="A2727" t="s">
        <v>591</v>
      </c>
      <c r="D2727" t="str">
        <f t="shared" si="84"/>
        <v/>
      </c>
      <c r="E2727" t="str">
        <f t="shared" si="85"/>
        <v/>
      </c>
    </row>
    <row r="2728" spans="1:5" x14ac:dyDescent="0.25">
      <c r="A2728" t="s">
        <v>592</v>
      </c>
      <c r="D2728" t="str">
        <f t="shared" si="84"/>
        <v/>
      </c>
      <c r="E2728" t="str">
        <f t="shared" si="85"/>
        <v/>
      </c>
    </row>
    <row r="2729" spans="1:5" x14ac:dyDescent="0.25">
      <c r="A2729" t="s">
        <v>593</v>
      </c>
      <c r="D2729" t="str">
        <f t="shared" si="84"/>
        <v/>
      </c>
      <c r="E2729" t="str">
        <f t="shared" si="85"/>
        <v/>
      </c>
    </row>
    <row r="2730" spans="1:5" x14ac:dyDescent="0.25">
      <c r="A2730" t="s">
        <v>556</v>
      </c>
      <c r="D2730" t="str">
        <f t="shared" si="84"/>
        <v/>
      </c>
      <c r="E2730" t="str">
        <f t="shared" si="85"/>
        <v/>
      </c>
    </row>
    <row r="2731" spans="1:5" x14ac:dyDescent="0.25">
      <c r="A2731" t="s">
        <v>2101</v>
      </c>
      <c r="D2731" t="str">
        <f t="shared" si="84"/>
        <v/>
      </c>
      <c r="E2731" t="str">
        <f t="shared" si="85"/>
        <v/>
      </c>
    </row>
    <row r="2732" spans="1:5" x14ac:dyDescent="0.25">
      <c r="A2732" t="s">
        <v>594</v>
      </c>
      <c r="D2732" t="str">
        <f t="shared" si="84"/>
        <v/>
      </c>
      <c r="E2732" t="str">
        <f t="shared" si="85"/>
        <v/>
      </c>
    </row>
    <row r="2733" spans="1:5" x14ac:dyDescent="0.25">
      <c r="A2733" t="s">
        <v>595</v>
      </c>
      <c r="D2733" t="str">
        <f t="shared" si="84"/>
        <v/>
      </c>
      <c r="E2733" t="str">
        <f t="shared" si="85"/>
        <v/>
      </c>
    </row>
    <row r="2734" spans="1:5" x14ac:dyDescent="0.25">
      <c r="A2734" t="s">
        <v>2102</v>
      </c>
      <c r="D2734" t="str">
        <f t="shared" si="84"/>
        <v/>
      </c>
      <c r="E2734" t="str">
        <f t="shared" si="85"/>
        <v/>
      </c>
    </row>
    <row r="2735" spans="1:5" x14ac:dyDescent="0.25">
      <c r="A2735" t="s">
        <v>596</v>
      </c>
      <c r="D2735" t="str">
        <f t="shared" si="84"/>
        <v/>
      </c>
      <c r="E2735" t="str">
        <f t="shared" si="85"/>
        <v/>
      </c>
    </row>
    <row r="2736" spans="1:5" x14ac:dyDescent="0.25">
      <c r="A2736" t="s">
        <v>597</v>
      </c>
      <c r="D2736" t="str">
        <f t="shared" si="84"/>
        <v/>
      </c>
      <c r="E2736" t="str">
        <f t="shared" si="85"/>
        <v/>
      </c>
    </row>
    <row r="2737" spans="1:5" x14ac:dyDescent="0.25">
      <c r="A2737" t="s">
        <v>559</v>
      </c>
      <c r="D2737" t="str">
        <f t="shared" si="84"/>
        <v/>
      </c>
      <c r="E2737" t="str">
        <f t="shared" si="85"/>
        <v/>
      </c>
    </row>
    <row r="2738" spans="1:5" x14ac:dyDescent="0.25">
      <c r="A2738" t="s">
        <v>560</v>
      </c>
      <c r="D2738" t="str">
        <f t="shared" si="84"/>
        <v/>
      </c>
      <c r="E2738" t="str">
        <f t="shared" si="85"/>
        <v/>
      </c>
    </row>
    <row r="2739" spans="1:5" x14ac:dyDescent="0.25">
      <c r="A2739" t="s">
        <v>598</v>
      </c>
      <c r="D2739" t="str">
        <f t="shared" si="84"/>
        <v/>
      </c>
      <c r="E2739" t="str">
        <f t="shared" si="85"/>
        <v/>
      </c>
    </row>
    <row r="2740" spans="1:5" x14ac:dyDescent="0.25">
      <c r="A2740" t="s">
        <v>330</v>
      </c>
      <c r="D2740" t="str">
        <f t="shared" si="84"/>
        <v/>
      </c>
      <c r="E2740" t="str">
        <f t="shared" si="85"/>
        <v/>
      </c>
    </row>
    <row r="2741" spans="1:5" x14ac:dyDescent="0.25">
      <c r="A2741" t="s">
        <v>1252</v>
      </c>
      <c r="D2741" t="str">
        <f t="shared" si="84"/>
        <v/>
      </c>
      <c r="E2741" t="str">
        <f t="shared" si="85"/>
        <v/>
      </c>
    </row>
    <row r="2742" spans="1:5" x14ac:dyDescent="0.25">
      <c r="A2742" t="s">
        <v>1251</v>
      </c>
      <c r="D2742" t="str">
        <f t="shared" si="84"/>
        <v/>
      </c>
      <c r="E2742" t="str">
        <f t="shared" si="85"/>
        <v/>
      </c>
    </row>
    <row r="2743" spans="1:5" x14ac:dyDescent="0.25">
      <c r="A2743" t="s">
        <v>599</v>
      </c>
      <c r="D2743" t="str">
        <f t="shared" si="84"/>
        <v/>
      </c>
      <c r="E2743" t="str">
        <f t="shared" si="85"/>
        <v/>
      </c>
    </row>
    <row r="2744" spans="1:5" x14ac:dyDescent="0.25">
      <c r="A2744" t="s">
        <v>2103</v>
      </c>
      <c r="D2744" t="str">
        <f t="shared" si="84"/>
        <v/>
      </c>
      <c r="E2744" t="str">
        <f t="shared" si="85"/>
        <v/>
      </c>
    </row>
    <row r="2745" spans="1:5" x14ac:dyDescent="0.25">
      <c r="A2745" t="s">
        <v>2104</v>
      </c>
      <c r="D2745" t="str">
        <f t="shared" si="84"/>
        <v/>
      </c>
      <c r="E2745" t="str">
        <f t="shared" si="85"/>
        <v/>
      </c>
    </row>
    <row r="2746" spans="1:5" x14ac:dyDescent="0.25">
      <c r="A2746" t="s">
        <v>2105</v>
      </c>
      <c r="D2746" t="str">
        <f t="shared" si="84"/>
        <v/>
      </c>
      <c r="E2746" t="str">
        <f t="shared" si="85"/>
        <v/>
      </c>
    </row>
    <row r="2747" spans="1:5" x14ac:dyDescent="0.25">
      <c r="A2747" t="s">
        <v>2106</v>
      </c>
      <c r="D2747" t="str">
        <f t="shared" si="84"/>
        <v/>
      </c>
      <c r="E2747" t="str">
        <f t="shared" si="85"/>
        <v/>
      </c>
    </row>
    <row r="2748" spans="1:5" x14ac:dyDescent="0.25">
      <c r="A2748" t="s">
        <v>2107</v>
      </c>
      <c r="D2748" t="str">
        <f t="shared" si="84"/>
        <v/>
      </c>
      <c r="E2748" t="str">
        <f t="shared" si="85"/>
        <v/>
      </c>
    </row>
    <row r="2749" spans="1:5" x14ac:dyDescent="0.25">
      <c r="A2749" t="s">
        <v>2103</v>
      </c>
      <c r="D2749" t="str">
        <f t="shared" si="84"/>
        <v/>
      </c>
      <c r="E2749" t="str">
        <f t="shared" si="85"/>
        <v/>
      </c>
    </row>
    <row r="2750" spans="1:5" x14ac:dyDescent="0.25">
      <c r="A2750" t="s">
        <v>2108</v>
      </c>
      <c r="D2750" t="str">
        <f t="shared" si="84"/>
        <v/>
      </c>
      <c r="E2750" t="str">
        <f t="shared" si="85"/>
        <v/>
      </c>
    </row>
    <row r="2751" spans="1:5" x14ac:dyDescent="0.25">
      <c r="A2751" t="s">
        <v>2109</v>
      </c>
      <c r="D2751" t="str">
        <f t="shared" si="84"/>
        <v/>
      </c>
      <c r="E2751" t="str">
        <f t="shared" si="85"/>
        <v/>
      </c>
    </row>
    <row r="2752" spans="1:5" x14ac:dyDescent="0.25">
      <c r="A2752" t="s">
        <v>250</v>
      </c>
      <c r="D2752" t="str">
        <f t="shared" si="84"/>
        <v/>
      </c>
      <c r="E2752" t="str">
        <f t="shared" si="85"/>
        <v/>
      </c>
    </row>
    <row r="2753" spans="1:5" x14ac:dyDescent="0.25">
      <c r="A2753" t="s">
        <v>370</v>
      </c>
      <c r="D2753" t="str">
        <f t="shared" si="84"/>
        <v/>
      </c>
      <c r="E2753" t="str">
        <f t="shared" si="85"/>
        <v/>
      </c>
    </row>
    <row r="2754" spans="1:5" x14ac:dyDescent="0.25">
      <c r="A2754" t="s">
        <v>371</v>
      </c>
      <c r="D2754" t="str">
        <f t="shared" si="84"/>
        <v/>
      </c>
      <c r="E2754" t="str">
        <f t="shared" si="85"/>
        <v/>
      </c>
    </row>
    <row r="2755" spans="1:5" x14ac:dyDescent="0.25">
      <c r="A2755" t="s">
        <v>442</v>
      </c>
      <c r="D2755" t="str">
        <f t="shared" si="84"/>
        <v/>
      </c>
      <c r="E2755" t="str">
        <f t="shared" si="85"/>
        <v/>
      </c>
    </row>
    <row r="2756" spans="1:5" x14ac:dyDescent="0.25">
      <c r="A2756" t="s">
        <v>372</v>
      </c>
      <c r="D2756" t="str">
        <f t="shared" si="84"/>
        <v/>
      </c>
      <c r="E2756" t="str">
        <f t="shared" si="85"/>
        <v/>
      </c>
    </row>
    <row r="2757" spans="1:5" x14ac:dyDescent="0.25">
      <c r="A2757" t="s">
        <v>600</v>
      </c>
      <c r="D2757" t="str">
        <f t="shared" si="84"/>
        <v/>
      </c>
      <c r="E2757" t="str">
        <f t="shared" si="85"/>
        <v/>
      </c>
    </row>
    <row r="2758" spans="1:5" x14ac:dyDescent="0.25">
      <c r="A2758" t="s">
        <v>601</v>
      </c>
      <c r="D2758" t="str">
        <f t="shared" si="84"/>
        <v/>
      </c>
      <c r="E2758" t="str">
        <f t="shared" si="85"/>
        <v/>
      </c>
    </row>
    <row r="2759" spans="1:5" x14ac:dyDescent="0.25">
      <c r="A2759" t="s">
        <v>537</v>
      </c>
      <c r="D2759" t="str">
        <f t="shared" ref="D2759:D2822" si="86">IFERROR(IF(COUNTIF(A2759,"*"&amp;"NOME:"&amp;"*")&gt;0,TRIM(_xlfn.TEXTBEFORE(_xlfn.TEXTAFTER(A2759,"NOME: ")," FUNCAO")),""),"")</f>
        <v/>
      </c>
      <c r="E2759" t="str">
        <f t="shared" ref="E2759:E2822" si="87">IFERROR(VALUE(TRIM(IF(D2759&lt;&gt;"",MID(MID(MID(MID(HLOOKUP("*",A2759:A2786,MATCH("*"&amp;"INTRA"&amp;"*",A2759:A2786,0),0),SEARCH("INTRA",HLOOKUP("*",A2759:A2786,MATCH("*"&amp;"INTRA"&amp;"*",A2759:A2786,0),0),1),30),SEARCH(" ",MID(HLOOKUP("*",A2759:A2786,MATCH("*"&amp;"INTRA"&amp;"*",A2759:A2786,0),0),SEARCH("INTRA",HLOOKUP("*",A2759:A2786,MATCH("*"&amp;"INTRA"&amp;"*",A2759:A2786,0),0),1),30),1)+1,20),SEARCH(" ",MID(MID(HLOOKUP("*",A2759:A2786,MATCH("*"&amp;"INTRA"&amp;"*",A2759:A2786,0),0),SEARCH("INTRA",HLOOKUP("*",A2759:A2786,MATCH("*"&amp;"INTRA"&amp;"*",A2759:A2786,0),0),1),30),SEARCH(" ",MID(HLOOKUP("*",A2759:A2786,MATCH("*"&amp;"INTRA"&amp;"*",A2759:A2786,0),0),SEARCH("INTRA",HLOOKUP("*",A2759:A2786,MATCH("*"&amp;"INTRA"&amp;"*",A2759:A2786,0),0),1),30),1)+1,20),1)+1,20),1,SEARCH(" ",MID(MID(MID(HLOOKUP("*",A2759:A2786,MATCH("*"&amp;"INTRA"&amp;"*",A2759:A2786,0),0),SEARCH("INTRA",HLOOKUP("*",A2759:A2786,MATCH("*"&amp;"INTRA"&amp;"*",A2759:A2786,0),0),1),30),SEARCH(" ",MID(HLOOKUP("*",A2759:A2786,MATCH("*"&amp;"INTRA"&amp;"*",A2759:A2786,0),0),SEARCH("INTRA",HLOOKUP("*",A2759:A2786,MATCH("*"&amp;"INTRA"&amp;"*",A2759:A2786,0),0),1),30),1)+1,20),SEARCH(" ",MID(MID(HLOOKUP("*",A2759:A2786,MATCH("*"&amp;"INTRA"&amp;"*",A2759:A2786,0),0),SEARCH("INTRA",HLOOKUP("*",A2759:A2786,MATCH("*"&amp;"INTRA"&amp;"*",A2759:A2786,0),0),1),30),SEARCH(" ",MID(HLOOKUP("*",A2759:A2786,MATCH("*"&amp;"INTRA"&amp;"*",A2759:A2786,0),0),SEARCH("INTRA",HLOOKUP("*",A2759:A2786,MATCH("*"&amp;"INTRA"&amp;"*",A2759:A2786,0),0),1),30),1)+1,20),1)+1,20))),""))),"")</f>
        <v/>
      </c>
    </row>
    <row r="2760" spans="1:5" x14ac:dyDescent="0.25">
      <c r="A2760" t="s">
        <v>445</v>
      </c>
      <c r="D2760" t="str">
        <f t="shared" si="86"/>
        <v/>
      </c>
      <c r="E2760" t="str">
        <f t="shared" si="87"/>
        <v/>
      </c>
    </row>
    <row r="2761" spans="1:5" x14ac:dyDescent="0.25">
      <c r="A2761" t="s">
        <v>602</v>
      </c>
      <c r="D2761" t="str">
        <f t="shared" si="86"/>
        <v/>
      </c>
      <c r="E2761" t="str">
        <f t="shared" si="87"/>
        <v/>
      </c>
    </row>
    <row r="2762" spans="1:5" x14ac:dyDescent="0.25">
      <c r="A2762" t="s">
        <v>523</v>
      </c>
      <c r="D2762" t="str">
        <f t="shared" si="86"/>
        <v/>
      </c>
      <c r="E2762" t="str">
        <f t="shared" si="87"/>
        <v/>
      </c>
    </row>
    <row r="2763" spans="1:5" x14ac:dyDescent="0.25">
      <c r="A2763" t="s">
        <v>603</v>
      </c>
      <c r="D2763" t="str">
        <f t="shared" si="86"/>
        <v/>
      </c>
      <c r="E2763" t="str">
        <f t="shared" si="87"/>
        <v/>
      </c>
    </row>
    <row r="2764" spans="1:5" x14ac:dyDescent="0.25">
      <c r="A2764" t="s">
        <v>285</v>
      </c>
      <c r="D2764" t="str">
        <f t="shared" si="86"/>
        <v/>
      </c>
      <c r="E2764" t="str">
        <f t="shared" si="87"/>
        <v/>
      </c>
    </row>
    <row r="2765" spans="1:5" x14ac:dyDescent="0.25">
      <c r="A2765" s="163">
        <v>2927.48</v>
      </c>
      <c r="D2765" t="str">
        <f t="shared" si="86"/>
        <v/>
      </c>
      <c r="E2765" t="str">
        <f t="shared" si="87"/>
        <v/>
      </c>
    </row>
    <row r="2766" spans="1:5" x14ac:dyDescent="0.25">
      <c r="A2766">
        <v>74.14</v>
      </c>
      <c r="D2766" t="str">
        <f t="shared" si="86"/>
        <v/>
      </c>
      <c r="E2766" t="str">
        <f t="shared" si="87"/>
        <v/>
      </c>
    </row>
    <row r="2767" spans="1:5" x14ac:dyDescent="0.25">
      <c r="A2767" t="s">
        <v>2110</v>
      </c>
      <c r="D2767" t="str">
        <f t="shared" si="86"/>
        <v/>
      </c>
      <c r="E2767" t="str">
        <f t="shared" si="87"/>
        <v/>
      </c>
    </row>
    <row r="2768" spans="1:5" x14ac:dyDescent="0.25">
      <c r="A2768" t="s">
        <v>2110</v>
      </c>
      <c r="D2768" t="str">
        <f t="shared" si="86"/>
        <v/>
      </c>
      <c r="E2768" t="str">
        <f t="shared" si="87"/>
        <v/>
      </c>
    </row>
    <row r="2769" spans="1:5" x14ac:dyDescent="0.25">
      <c r="A2769">
        <v>194.71</v>
      </c>
      <c r="D2769" t="str">
        <f t="shared" si="86"/>
        <v/>
      </c>
      <c r="E2769" t="str">
        <f t="shared" si="87"/>
        <v/>
      </c>
    </row>
    <row r="2770" spans="1:5" x14ac:dyDescent="0.25">
      <c r="A2770">
        <v>13.16</v>
      </c>
      <c r="D2770" t="str">
        <f t="shared" si="86"/>
        <v/>
      </c>
      <c r="E2770" t="str">
        <f t="shared" si="87"/>
        <v/>
      </c>
    </row>
    <row r="2771" spans="1:5" x14ac:dyDescent="0.25">
      <c r="A2771" t="s">
        <v>604</v>
      </c>
      <c r="D2771" t="str">
        <f t="shared" si="86"/>
        <v/>
      </c>
      <c r="E2771" t="str">
        <f t="shared" si="87"/>
        <v/>
      </c>
    </row>
    <row r="2772" spans="1:5" x14ac:dyDescent="0.25">
      <c r="A2772">
        <v>209.45</v>
      </c>
      <c r="D2772" t="str">
        <f t="shared" si="86"/>
        <v/>
      </c>
      <c r="E2772" t="str">
        <f t="shared" si="87"/>
        <v/>
      </c>
    </row>
    <row r="2773" spans="1:5" x14ac:dyDescent="0.25">
      <c r="A2773">
        <v>131.87</v>
      </c>
      <c r="D2773" t="str">
        <f t="shared" si="86"/>
        <v/>
      </c>
      <c r="E2773" t="str">
        <f t="shared" si="87"/>
        <v/>
      </c>
    </row>
    <row r="2774" spans="1:5" x14ac:dyDescent="0.25">
      <c r="A2774">
        <v>486.77</v>
      </c>
      <c r="D2774" t="str">
        <f t="shared" si="86"/>
        <v/>
      </c>
      <c r="E2774" t="str">
        <f t="shared" si="87"/>
        <v/>
      </c>
    </row>
    <row r="2775" spans="1:5" x14ac:dyDescent="0.25">
      <c r="A2775">
        <v>141.16</v>
      </c>
      <c r="D2775" t="str">
        <f t="shared" si="86"/>
        <v/>
      </c>
      <c r="E2775" t="str">
        <f t="shared" si="87"/>
        <v/>
      </c>
    </row>
    <row r="2776" spans="1:5" x14ac:dyDescent="0.25">
      <c r="A2776">
        <v>73.010000000000005</v>
      </c>
      <c r="D2776" t="str">
        <f t="shared" si="86"/>
        <v/>
      </c>
      <c r="E2776" t="str">
        <f t="shared" si="87"/>
        <v/>
      </c>
    </row>
    <row r="2777" spans="1:5" x14ac:dyDescent="0.25">
      <c r="A2777">
        <v>106.38</v>
      </c>
      <c r="D2777" t="str">
        <f t="shared" si="86"/>
        <v/>
      </c>
      <c r="E2777" t="str">
        <f t="shared" si="87"/>
        <v/>
      </c>
    </row>
    <row r="2778" spans="1:5" x14ac:dyDescent="0.25">
      <c r="A2778">
        <v>13.67</v>
      </c>
      <c r="D2778" t="str">
        <f t="shared" si="86"/>
        <v/>
      </c>
      <c r="E2778" t="str">
        <f t="shared" si="87"/>
        <v/>
      </c>
    </row>
    <row r="2779" spans="1:5" x14ac:dyDescent="0.25">
      <c r="A2779" t="s">
        <v>2111</v>
      </c>
      <c r="D2779" t="str">
        <f t="shared" si="86"/>
        <v/>
      </c>
      <c r="E2779" t="str">
        <f t="shared" si="87"/>
        <v/>
      </c>
    </row>
    <row r="2780" spans="1:5" x14ac:dyDescent="0.25">
      <c r="A2780">
        <v>293.02</v>
      </c>
      <c r="D2780" t="str">
        <f t="shared" si="86"/>
        <v/>
      </c>
      <c r="E2780" t="str">
        <f t="shared" si="87"/>
        <v/>
      </c>
    </row>
    <row r="2781" spans="1:5" x14ac:dyDescent="0.25">
      <c r="A2781">
        <v>126</v>
      </c>
      <c r="D2781" t="str">
        <f t="shared" si="86"/>
        <v/>
      </c>
      <c r="E2781" t="str">
        <f t="shared" si="87"/>
        <v/>
      </c>
    </row>
    <row r="2782" spans="1:5" x14ac:dyDescent="0.25">
      <c r="A2782">
        <v>9</v>
      </c>
      <c r="D2782" t="str">
        <f t="shared" si="86"/>
        <v/>
      </c>
      <c r="E2782" t="str">
        <f t="shared" si="87"/>
        <v/>
      </c>
    </row>
    <row r="2783" spans="1:5" x14ac:dyDescent="0.25">
      <c r="A2783">
        <v>20.93</v>
      </c>
      <c r="D2783" t="str">
        <f t="shared" si="86"/>
        <v/>
      </c>
      <c r="E2783" t="str">
        <f t="shared" si="87"/>
        <v/>
      </c>
    </row>
    <row r="2784" spans="1:5" x14ac:dyDescent="0.25">
      <c r="A2784">
        <v>15.94</v>
      </c>
      <c r="D2784" t="str">
        <f t="shared" si="86"/>
        <v/>
      </c>
      <c r="E2784" t="str">
        <f t="shared" si="87"/>
        <v/>
      </c>
    </row>
    <row r="2785" spans="1:5" x14ac:dyDescent="0.25">
      <c r="A2785" t="s">
        <v>2112</v>
      </c>
      <c r="D2785" t="str">
        <f t="shared" si="86"/>
        <v/>
      </c>
      <c r="E2785" t="str">
        <f t="shared" si="87"/>
        <v/>
      </c>
    </row>
    <row r="2786" spans="1:5" x14ac:dyDescent="0.25">
      <c r="A2786" t="s">
        <v>2113</v>
      </c>
      <c r="D2786" t="str">
        <f t="shared" si="86"/>
        <v/>
      </c>
      <c r="E2786" t="str">
        <f t="shared" si="87"/>
        <v/>
      </c>
    </row>
    <row r="2787" spans="1:5" x14ac:dyDescent="0.25">
      <c r="A2787" t="s">
        <v>2114</v>
      </c>
      <c r="D2787" t="str">
        <f t="shared" si="86"/>
        <v/>
      </c>
      <c r="E2787" t="str">
        <f t="shared" si="87"/>
        <v/>
      </c>
    </row>
    <row r="2788" spans="1:5" x14ac:dyDescent="0.25">
      <c r="A2788" t="s">
        <v>2115</v>
      </c>
      <c r="D2788" t="str">
        <f t="shared" si="86"/>
        <v/>
      </c>
      <c r="E2788" t="str">
        <f t="shared" si="87"/>
        <v/>
      </c>
    </row>
    <row r="2789" spans="1:5" x14ac:dyDescent="0.25">
      <c r="A2789" t="s">
        <v>933</v>
      </c>
      <c r="D2789" t="str">
        <f t="shared" si="86"/>
        <v/>
      </c>
      <c r="E2789" t="str">
        <f t="shared" si="87"/>
        <v/>
      </c>
    </row>
    <row r="2790" spans="1:5" x14ac:dyDescent="0.25">
      <c r="A2790" t="s">
        <v>454</v>
      </c>
      <c r="D2790" t="str">
        <f t="shared" si="86"/>
        <v/>
      </c>
      <c r="E2790" t="str">
        <f t="shared" si="87"/>
        <v/>
      </c>
    </row>
    <row r="2791" spans="1:5" x14ac:dyDescent="0.25">
      <c r="A2791" t="s">
        <v>250</v>
      </c>
      <c r="D2791" t="str">
        <f t="shared" si="86"/>
        <v/>
      </c>
      <c r="E2791" t="str">
        <f t="shared" si="87"/>
        <v/>
      </c>
    </row>
    <row r="2792" spans="1:5" x14ac:dyDescent="0.25">
      <c r="A2792" t="s">
        <v>370</v>
      </c>
      <c r="D2792" t="str">
        <f t="shared" si="86"/>
        <v/>
      </c>
      <c r="E2792" t="str">
        <f t="shared" si="87"/>
        <v/>
      </c>
    </row>
    <row r="2793" spans="1:5" x14ac:dyDescent="0.25">
      <c r="A2793" t="s">
        <v>372</v>
      </c>
      <c r="D2793" t="str">
        <f t="shared" si="86"/>
        <v/>
      </c>
      <c r="E2793" t="str">
        <f t="shared" si="87"/>
        <v/>
      </c>
    </row>
    <row r="2794" spans="1:5" x14ac:dyDescent="0.25">
      <c r="A2794" t="s">
        <v>605</v>
      </c>
      <c r="D2794" t="str">
        <f t="shared" si="86"/>
        <v/>
      </c>
      <c r="E2794" t="str">
        <f t="shared" si="87"/>
        <v/>
      </c>
    </row>
    <row r="2795" spans="1:5" x14ac:dyDescent="0.25">
      <c r="A2795" t="s">
        <v>539</v>
      </c>
      <c r="D2795" t="str">
        <f t="shared" si="86"/>
        <v/>
      </c>
      <c r="E2795" t="str">
        <f t="shared" si="87"/>
        <v/>
      </c>
    </row>
    <row r="2796" spans="1:5" x14ac:dyDescent="0.25">
      <c r="A2796" t="s">
        <v>606</v>
      </c>
      <c r="D2796" t="str">
        <f t="shared" si="86"/>
        <v/>
      </c>
      <c r="E2796" t="str">
        <f t="shared" si="87"/>
        <v/>
      </c>
    </row>
    <row r="2797" spans="1:5" x14ac:dyDescent="0.25">
      <c r="A2797" t="s">
        <v>376</v>
      </c>
      <c r="D2797" t="str">
        <f t="shared" si="86"/>
        <v/>
      </c>
      <c r="E2797" t="str">
        <f t="shared" si="87"/>
        <v/>
      </c>
    </row>
    <row r="2798" spans="1:5" x14ac:dyDescent="0.25">
      <c r="A2798" t="s">
        <v>607</v>
      </c>
      <c r="D2798" t="str">
        <f t="shared" si="86"/>
        <v/>
      </c>
      <c r="E2798" t="str">
        <f t="shared" si="87"/>
        <v/>
      </c>
    </row>
    <row r="2799" spans="1:5" x14ac:dyDescent="0.25">
      <c r="A2799" t="s">
        <v>300</v>
      </c>
      <c r="D2799" t="str">
        <f t="shared" si="86"/>
        <v/>
      </c>
      <c r="E2799" t="str">
        <f t="shared" si="87"/>
        <v/>
      </c>
    </row>
    <row r="2800" spans="1:5" x14ac:dyDescent="0.25">
      <c r="A2800" t="s">
        <v>250</v>
      </c>
      <c r="D2800" t="str">
        <f t="shared" si="86"/>
        <v/>
      </c>
      <c r="E2800" t="str">
        <f t="shared" si="87"/>
        <v/>
      </c>
    </row>
    <row r="2801" spans="1:5" x14ac:dyDescent="0.25">
      <c r="A2801" t="s">
        <v>608</v>
      </c>
      <c r="D2801" t="str">
        <f t="shared" si="86"/>
        <v/>
      </c>
      <c r="E2801" t="str">
        <f t="shared" si="87"/>
        <v/>
      </c>
    </row>
    <row r="2802" spans="1:5" x14ac:dyDescent="0.25">
      <c r="A2802" t="s">
        <v>609</v>
      </c>
      <c r="D2802" t="str">
        <f t="shared" si="86"/>
        <v/>
      </c>
      <c r="E2802" t="str">
        <f t="shared" si="87"/>
        <v/>
      </c>
    </row>
    <row r="2803" spans="1:5" x14ac:dyDescent="0.25">
      <c r="A2803" t="s">
        <v>610</v>
      </c>
      <c r="D2803" t="str">
        <f t="shared" si="86"/>
        <v/>
      </c>
      <c r="E2803" t="str">
        <f t="shared" si="87"/>
        <v/>
      </c>
    </row>
    <row r="2804" spans="1:5" x14ac:dyDescent="0.25">
      <c r="A2804" t="s">
        <v>550</v>
      </c>
      <c r="D2804" t="str">
        <f t="shared" si="86"/>
        <v/>
      </c>
      <c r="E2804" t="str">
        <f t="shared" si="87"/>
        <v/>
      </c>
    </row>
    <row r="2805" spans="1:5" x14ac:dyDescent="0.25">
      <c r="A2805" t="s">
        <v>551</v>
      </c>
      <c r="D2805" t="str">
        <f t="shared" si="86"/>
        <v/>
      </c>
      <c r="E2805" t="str">
        <f t="shared" si="87"/>
        <v/>
      </c>
    </row>
    <row r="2806" spans="1:5" x14ac:dyDescent="0.25">
      <c r="A2806" t="s">
        <v>611</v>
      </c>
      <c r="D2806" t="str">
        <f t="shared" si="86"/>
        <v/>
      </c>
      <c r="E2806" t="str">
        <f t="shared" si="87"/>
        <v/>
      </c>
    </row>
    <row r="2807" spans="1:5" x14ac:dyDescent="0.25">
      <c r="A2807" t="s">
        <v>591</v>
      </c>
      <c r="D2807" t="str">
        <f t="shared" si="86"/>
        <v/>
      </c>
      <c r="E2807" t="str">
        <f t="shared" si="87"/>
        <v/>
      </c>
    </row>
    <row r="2808" spans="1:5" x14ac:dyDescent="0.25">
      <c r="A2808" t="s">
        <v>612</v>
      </c>
      <c r="D2808" t="str">
        <f t="shared" si="86"/>
        <v/>
      </c>
      <c r="E2808" t="str">
        <f t="shared" si="87"/>
        <v/>
      </c>
    </row>
    <row r="2809" spans="1:5" x14ac:dyDescent="0.25">
      <c r="A2809" t="s">
        <v>613</v>
      </c>
      <c r="D2809" t="str">
        <f t="shared" si="86"/>
        <v/>
      </c>
      <c r="E2809" t="str">
        <f t="shared" si="87"/>
        <v/>
      </c>
    </row>
    <row r="2810" spans="1:5" x14ac:dyDescent="0.25">
      <c r="A2810" t="s">
        <v>614</v>
      </c>
      <c r="D2810" t="str">
        <f t="shared" si="86"/>
        <v/>
      </c>
      <c r="E2810" t="str">
        <f t="shared" si="87"/>
        <v/>
      </c>
    </row>
    <row r="2811" spans="1:5" x14ac:dyDescent="0.25">
      <c r="A2811" t="s">
        <v>557</v>
      </c>
      <c r="D2811" t="str">
        <f t="shared" si="86"/>
        <v/>
      </c>
      <c r="E2811" t="str">
        <f t="shared" si="87"/>
        <v/>
      </c>
    </row>
    <row r="2812" spans="1:5" x14ac:dyDescent="0.25">
      <c r="A2812" t="s">
        <v>2101</v>
      </c>
      <c r="D2812" t="str">
        <f t="shared" si="86"/>
        <v/>
      </c>
      <c r="E2812" t="str">
        <f t="shared" si="87"/>
        <v/>
      </c>
    </row>
    <row r="2813" spans="1:5" x14ac:dyDescent="0.25">
      <c r="A2813" t="s">
        <v>595</v>
      </c>
      <c r="D2813" t="str">
        <f t="shared" si="86"/>
        <v/>
      </c>
      <c r="E2813" t="str">
        <f t="shared" si="87"/>
        <v/>
      </c>
    </row>
    <row r="2814" spans="1:5" x14ac:dyDescent="0.25">
      <c r="A2814" t="s">
        <v>2102</v>
      </c>
      <c r="D2814" t="str">
        <f t="shared" si="86"/>
        <v/>
      </c>
      <c r="E2814" t="str">
        <f t="shared" si="87"/>
        <v/>
      </c>
    </row>
    <row r="2815" spans="1:5" x14ac:dyDescent="0.25">
      <c r="A2815" t="s">
        <v>559</v>
      </c>
      <c r="D2815" t="str">
        <f t="shared" si="86"/>
        <v/>
      </c>
      <c r="E2815" t="str">
        <f t="shared" si="87"/>
        <v/>
      </c>
    </row>
    <row r="2816" spans="1:5" x14ac:dyDescent="0.25">
      <c r="A2816" t="s">
        <v>285</v>
      </c>
      <c r="D2816" t="str">
        <f t="shared" si="86"/>
        <v/>
      </c>
      <c r="E2816" t="str">
        <f t="shared" si="87"/>
        <v/>
      </c>
    </row>
    <row r="2817" spans="1:5" x14ac:dyDescent="0.25">
      <c r="A2817" s="163">
        <v>2701.18</v>
      </c>
      <c r="D2817" t="str">
        <f t="shared" si="86"/>
        <v/>
      </c>
      <c r="E2817" t="str">
        <f t="shared" si="87"/>
        <v/>
      </c>
    </row>
    <row r="2818" spans="1:5" x14ac:dyDescent="0.25">
      <c r="A2818" s="163">
        <v>2975.64</v>
      </c>
      <c r="D2818" t="str">
        <f t="shared" si="86"/>
        <v/>
      </c>
      <c r="E2818" t="str">
        <f t="shared" si="87"/>
        <v/>
      </c>
    </row>
    <row r="2819" spans="1:5" x14ac:dyDescent="0.25">
      <c r="A2819" t="s">
        <v>2116</v>
      </c>
      <c r="D2819" t="str">
        <f t="shared" si="86"/>
        <v/>
      </c>
      <c r="E2819" t="str">
        <f t="shared" si="87"/>
        <v/>
      </c>
    </row>
    <row r="2820" spans="1:5" x14ac:dyDescent="0.25">
      <c r="A2820">
        <v>238.05</v>
      </c>
      <c r="D2820" t="str">
        <f t="shared" si="86"/>
        <v/>
      </c>
      <c r="E2820" t="str">
        <f t="shared" si="87"/>
        <v/>
      </c>
    </row>
    <row r="2821" spans="1:5" x14ac:dyDescent="0.25">
      <c r="A2821">
        <v>13.16</v>
      </c>
      <c r="D2821" t="str">
        <f t="shared" si="86"/>
        <v/>
      </c>
      <c r="E2821" t="str">
        <f t="shared" si="87"/>
        <v/>
      </c>
    </row>
    <row r="2822" spans="1:5" x14ac:dyDescent="0.25">
      <c r="A2822">
        <v>274.45999999999998</v>
      </c>
      <c r="D2822" t="str">
        <f t="shared" si="86"/>
        <v/>
      </c>
      <c r="E2822" t="str">
        <f t="shared" si="87"/>
        <v/>
      </c>
    </row>
    <row r="2823" spans="1:5" x14ac:dyDescent="0.25">
      <c r="A2823">
        <v>131.87</v>
      </c>
      <c r="D2823" t="str">
        <f t="shared" ref="D2823:D2886" si="88">IFERROR(IF(COUNTIF(A2823,"*"&amp;"NOME:"&amp;"*")&gt;0,TRIM(_xlfn.TEXTBEFORE(_xlfn.TEXTAFTER(A2823,"NOME: ")," FUNCAO")),""),"")</f>
        <v/>
      </c>
      <c r="E2823" t="str">
        <f t="shared" ref="E2823:E2886" si="89">IFERROR(VALUE(TRIM(IF(D2823&lt;&gt;"",MID(MID(MID(MID(HLOOKUP("*",A2823:A2850,MATCH("*"&amp;"INTRA"&amp;"*",A2823:A2850,0),0),SEARCH("INTRA",HLOOKUP("*",A2823:A2850,MATCH("*"&amp;"INTRA"&amp;"*",A2823:A2850,0),0),1),30),SEARCH(" ",MID(HLOOKUP("*",A2823:A2850,MATCH("*"&amp;"INTRA"&amp;"*",A2823:A2850,0),0),SEARCH("INTRA",HLOOKUP("*",A2823:A2850,MATCH("*"&amp;"INTRA"&amp;"*",A2823:A2850,0),0),1),30),1)+1,20),SEARCH(" ",MID(MID(HLOOKUP("*",A2823:A2850,MATCH("*"&amp;"INTRA"&amp;"*",A2823:A2850,0),0),SEARCH("INTRA",HLOOKUP("*",A2823:A2850,MATCH("*"&amp;"INTRA"&amp;"*",A2823:A2850,0),0),1),30),SEARCH(" ",MID(HLOOKUP("*",A2823:A2850,MATCH("*"&amp;"INTRA"&amp;"*",A2823:A2850,0),0),SEARCH("INTRA",HLOOKUP("*",A2823:A2850,MATCH("*"&amp;"INTRA"&amp;"*",A2823:A2850,0),0),1),30),1)+1,20),1)+1,20),1,SEARCH(" ",MID(MID(MID(HLOOKUP("*",A2823:A2850,MATCH("*"&amp;"INTRA"&amp;"*",A2823:A2850,0),0),SEARCH("INTRA",HLOOKUP("*",A2823:A2850,MATCH("*"&amp;"INTRA"&amp;"*",A2823:A2850,0),0),1),30),SEARCH(" ",MID(HLOOKUP("*",A2823:A2850,MATCH("*"&amp;"INTRA"&amp;"*",A2823:A2850,0),0),SEARCH("INTRA",HLOOKUP("*",A2823:A2850,MATCH("*"&amp;"INTRA"&amp;"*",A2823:A2850,0),0),1),30),1)+1,20),SEARCH(" ",MID(MID(HLOOKUP("*",A2823:A2850,MATCH("*"&amp;"INTRA"&amp;"*",A2823:A2850,0),0),SEARCH("INTRA",HLOOKUP("*",A2823:A2850,MATCH("*"&amp;"INTRA"&amp;"*",A2823:A2850,0),0),1),30),SEARCH(" ",MID(HLOOKUP("*",A2823:A2850,MATCH("*"&amp;"INTRA"&amp;"*",A2823:A2850,0),0),SEARCH("INTRA",HLOOKUP("*",A2823:A2850,MATCH("*"&amp;"INTRA"&amp;"*",A2823:A2850,0),0),1),30),1)+1,20),1)+1,20))),""))),"")</f>
        <v/>
      </c>
    </row>
    <row r="2824" spans="1:5" x14ac:dyDescent="0.25">
      <c r="A2824">
        <v>595.13</v>
      </c>
      <c r="D2824" t="str">
        <f t="shared" si="88"/>
        <v/>
      </c>
      <c r="E2824" t="str">
        <f t="shared" si="89"/>
        <v/>
      </c>
    </row>
    <row r="2825" spans="1:5" x14ac:dyDescent="0.25">
      <c r="A2825">
        <v>172.59</v>
      </c>
      <c r="D2825" t="str">
        <f t="shared" si="88"/>
        <v/>
      </c>
      <c r="E2825" t="str">
        <f t="shared" si="89"/>
        <v/>
      </c>
    </row>
    <row r="2826" spans="1:5" x14ac:dyDescent="0.25">
      <c r="A2826">
        <v>89.27</v>
      </c>
      <c r="D2826" t="str">
        <f t="shared" si="88"/>
        <v/>
      </c>
      <c r="E2826" t="str">
        <f t="shared" si="89"/>
        <v/>
      </c>
    </row>
    <row r="2827" spans="1:5" x14ac:dyDescent="0.25">
      <c r="A2827" t="s">
        <v>2117</v>
      </c>
      <c r="D2827" t="str">
        <f t="shared" si="88"/>
        <v/>
      </c>
      <c r="E2827" t="str">
        <f t="shared" si="89"/>
        <v/>
      </c>
    </row>
    <row r="2828" spans="1:5" x14ac:dyDescent="0.25">
      <c r="A2828">
        <v>106.41</v>
      </c>
      <c r="D2828" t="str">
        <f t="shared" si="88"/>
        <v/>
      </c>
      <c r="E2828" t="str">
        <f t="shared" si="89"/>
        <v/>
      </c>
    </row>
    <row r="2829" spans="1:5" x14ac:dyDescent="0.25">
      <c r="A2829" s="163">
        <v>1872.18</v>
      </c>
      <c r="D2829" t="str">
        <f t="shared" si="88"/>
        <v/>
      </c>
      <c r="E2829" t="str">
        <f t="shared" si="89"/>
        <v/>
      </c>
    </row>
    <row r="2830" spans="1:5" x14ac:dyDescent="0.25">
      <c r="A2830">
        <v>418.6</v>
      </c>
      <c r="D2830" t="str">
        <f t="shared" si="88"/>
        <v/>
      </c>
      <c r="E2830" t="str">
        <f t="shared" si="89"/>
        <v/>
      </c>
    </row>
    <row r="2831" spans="1:5" x14ac:dyDescent="0.25">
      <c r="A2831">
        <v>439.53</v>
      </c>
      <c r="D2831" t="str">
        <f t="shared" si="88"/>
        <v/>
      </c>
      <c r="E2831" t="str">
        <f t="shared" si="89"/>
        <v/>
      </c>
    </row>
    <row r="2832" spans="1:5" x14ac:dyDescent="0.25">
      <c r="A2832" t="s">
        <v>2118</v>
      </c>
      <c r="D2832" t="str">
        <f t="shared" si="88"/>
        <v>MARCO TULIO FERREIRA DE LIMA</v>
      </c>
      <c r="E2832" t="str">
        <f t="shared" si="89"/>
        <v/>
      </c>
    </row>
    <row r="2833" spans="1:5" x14ac:dyDescent="0.25">
      <c r="A2833" t="s">
        <v>2119</v>
      </c>
      <c r="D2833" t="str">
        <f t="shared" si="88"/>
        <v/>
      </c>
      <c r="E2833" t="str">
        <f t="shared" si="89"/>
        <v/>
      </c>
    </row>
    <row r="2834" spans="1:5" x14ac:dyDescent="0.25">
      <c r="A2834" t="s">
        <v>350</v>
      </c>
      <c r="D2834" t="str">
        <f t="shared" si="88"/>
        <v/>
      </c>
      <c r="E2834" t="str">
        <f t="shared" si="89"/>
        <v/>
      </c>
    </row>
    <row r="2835" spans="1:5" x14ac:dyDescent="0.25">
      <c r="A2835" t="s">
        <v>1129</v>
      </c>
      <c r="D2835" t="str">
        <f t="shared" si="88"/>
        <v/>
      </c>
      <c r="E2835" t="str">
        <f t="shared" si="89"/>
        <v/>
      </c>
    </row>
    <row r="2836" spans="1:5" x14ac:dyDescent="0.25">
      <c r="A2836">
        <v>0</v>
      </c>
      <c r="D2836" t="str">
        <f t="shared" si="88"/>
        <v/>
      </c>
      <c r="E2836" t="str">
        <f t="shared" si="89"/>
        <v/>
      </c>
    </row>
    <row r="2837" spans="1:5" x14ac:dyDescent="0.25">
      <c r="A2837">
        <v>7.5</v>
      </c>
      <c r="D2837" t="str">
        <f t="shared" si="88"/>
        <v/>
      </c>
      <c r="E2837" t="str">
        <f t="shared" si="89"/>
        <v/>
      </c>
    </row>
    <row r="2838" spans="1:5" x14ac:dyDescent="0.25">
      <c r="A2838">
        <v>20</v>
      </c>
      <c r="D2838" t="str">
        <f t="shared" si="88"/>
        <v/>
      </c>
      <c r="E2838" t="str">
        <f t="shared" si="89"/>
        <v/>
      </c>
    </row>
    <row r="2839" spans="1:5" x14ac:dyDescent="0.25">
      <c r="A2839" t="s">
        <v>285</v>
      </c>
      <c r="D2839" t="str">
        <f t="shared" si="88"/>
        <v/>
      </c>
      <c r="E2839" t="str">
        <f t="shared" si="89"/>
        <v/>
      </c>
    </row>
    <row r="2840" spans="1:5" x14ac:dyDescent="0.25">
      <c r="A2840">
        <v>274.45999999999998</v>
      </c>
      <c r="D2840" t="str">
        <f t="shared" si="88"/>
        <v/>
      </c>
      <c r="E2840" t="str">
        <f t="shared" si="89"/>
        <v/>
      </c>
    </row>
    <row r="2841" spans="1:5" x14ac:dyDescent="0.25">
      <c r="A2841">
        <v>59.78</v>
      </c>
      <c r="D2841" t="str">
        <f t="shared" si="88"/>
        <v/>
      </c>
      <c r="E2841" t="str">
        <f t="shared" si="89"/>
        <v/>
      </c>
    </row>
    <row r="2842" spans="1:5" x14ac:dyDescent="0.25">
      <c r="A2842">
        <v>41.86</v>
      </c>
      <c r="D2842" t="str">
        <f t="shared" si="88"/>
        <v/>
      </c>
      <c r="E2842" t="str">
        <f t="shared" si="89"/>
        <v/>
      </c>
    </row>
    <row r="2843" spans="1:5" x14ac:dyDescent="0.25">
      <c r="A2843" t="s">
        <v>247</v>
      </c>
      <c r="D2843" t="str">
        <f t="shared" si="88"/>
        <v/>
      </c>
      <c r="E2843" t="str">
        <f t="shared" si="89"/>
        <v/>
      </c>
    </row>
    <row r="2844" spans="1:5" x14ac:dyDescent="0.25">
      <c r="A2844" t="s">
        <v>248</v>
      </c>
      <c r="D2844" t="str">
        <f t="shared" si="88"/>
        <v/>
      </c>
      <c r="E2844" t="str">
        <f t="shared" si="89"/>
        <v/>
      </c>
    </row>
    <row r="2845" spans="1:5" x14ac:dyDescent="0.25">
      <c r="A2845" t="s">
        <v>248</v>
      </c>
      <c r="D2845" t="str">
        <f t="shared" si="88"/>
        <v/>
      </c>
      <c r="E2845" t="str">
        <f t="shared" si="89"/>
        <v/>
      </c>
    </row>
    <row r="2846" spans="1:5" x14ac:dyDescent="0.25">
      <c r="A2846">
        <v>1</v>
      </c>
      <c r="D2846" t="str">
        <f t="shared" si="88"/>
        <v/>
      </c>
      <c r="E2846" t="str">
        <f t="shared" si="89"/>
        <v/>
      </c>
    </row>
    <row r="2847" spans="1:5" x14ac:dyDescent="0.25">
      <c r="A2847" t="s">
        <v>1129</v>
      </c>
      <c r="D2847" t="str">
        <f t="shared" si="88"/>
        <v/>
      </c>
      <c r="E2847" t="str">
        <f t="shared" si="89"/>
        <v/>
      </c>
    </row>
    <row r="2848" spans="1:5" x14ac:dyDescent="0.25">
      <c r="A2848">
        <v>220</v>
      </c>
      <c r="D2848" t="str">
        <f t="shared" si="88"/>
        <v/>
      </c>
      <c r="E2848" t="str">
        <f t="shared" si="89"/>
        <v/>
      </c>
    </row>
    <row r="2849" spans="1:5" x14ac:dyDescent="0.25">
      <c r="A2849">
        <v>30</v>
      </c>
      <c r="D2849" t="str">
        <f t="shared" si="88"/>
        <v/>
      </c>
      <c r="E2849" t="str">
        <f t="shared" si="89"/>
        <v/>
      </c>
    </row>
    <row r="2850" spans="1:5" x14ac:dyDescent="0.25">
      <c r="A2850">
        <v>4.92</v>
      </c>
      <c r="D2850" t="str">
        <f t="shared" si="88"/>
        <v/>
      </c>
      <c r="E2850" t="str">
        <f t="shared" si="89"/>
        <v/>
      </c>
    </row>
    <row r="2851" spans="1:5" x14ac:dyDescent="0.25">
      <c r="A2851">
        <v>49</v>
      </c>
      <c r="D2851" t="str">
        <f t="shared" si="88"/>
        <v/>
      </c>
      <c r="E2851" t="str">
        <f t="shared" si="89"/>
        <v/>
      </c>
    </row>
    <row r="2852" spans="1:5" x14ac:dyDescent="0.25">
      <c r="A2852">
        <v>16</v>
      </c>
      <c r="D2852" t="str">
        <f t="shared" si="88"/>
        <v/>
      </c>
      <c r="E2852" t="str">
        <f t="shared" si="89"/>
        <v/>
      </c>
    </row>
    <row r="2853" spans="1:5" x14ac:dyDescent="0.25">
      <c r="A2853">
        <v>7</v>
      </c>
      <c r="D2853" t="str">
        <f t="shared" si="88"/>
        <v/>
      </c>
      <c r="E2853" t="str">
        <f t="shared" si="89"/>
        <v/>
      </c>
    </row>
    <row r="2854" spans="1:5" x14ac:dyDescent="0.25">
      <c r="A2854">
        <v>0</v>
      </c>
      <c r="D2854" t="str">
        <f t="shared" si="88"/>
        <v/>
      </c>
      <c r="E2854" t="str">
        <f t="shared" si="89"/>
        <v/>
      </c>
    </row>
    <row r="2855" spans="1:5" x14ac:dyDescent="0.25">
      <c r="A2855" t="s">
        <v>285</v>
      </c>
      <c r="D2855" t="str">
        <f t="shared" si="88"/>
        <v/>
      </c>
      <c r="E2855" t="str">
        <f t="shared" si="89"/>
        <v/>
      </c>
    </row>
    <row r="2856" spans="1:5" x14ac:dyDescent="0.25">
      <c r="A2856">
        <v>561.65</v>
      </c>
      <c r="D2856" t="str">
        <f t="shared" si="88"/>
        <v/>
      </c>
      <c r="E2856" t="str">
        <f t="shared" si="89"/>
        <v/>
      </c>
    </row>
    <row r="2857" spans="1:5" x14ac:dyDescent="0.25">
      <c r="A2857" s="163">
        <v>1872.18</v>
      </c>
      <c r="D2857" t="str">
        <f t="shared" si="88"/>
        <v/>
      </c>
      <c r="E2857" t="str">
        <f t="shared" si="89"/>
        <v/>
      </c>
    </row>
    <row r="2858" spans="1:5" x14ac:dyDescent="0.25">
      <c r="A2858">
        <v>41.89</v>
      </c>
      <c r="D2858" t="str">
        <f t="shared" si="88"/>
        <v/>
      </c>
      <c r="E2858" t="str">
        <f t="shared" si="89"/>
        <v/>
      </c>
    </row>
    <row r="2859" spans="1:5" x14ac:dyDescent="0.25">
      <c r="A2859">
        <v>216.78</v>
      </c>
      <c r="D2859" t="str">
        <f t="shared" si="88"/>
        <v/>
      </c>
      <c r="E2859" t="str">
        <f t="shared" si="89"/>
        <v/>
      </c>
    </row>
    <row r="2860" spans="1:5" x14ac:dyDescent="0.25">
      <c r="A2860">
        <v>283.14</v>
      </c>
      <c r="D2860" t="str">
        <f t="shared" si="88"/>
        <v/>
      </c>
      <c r="E2860" t="str">
        <f t="shared" si="89"/>
        <v/>
      </c>
    </row>
    <row r="2861" spans="1:5" x14ac:dyDescent="0.25">
      <c r="A2861">
        <v>77.42</v>
      </c>
      <c r="D2861" t="str">
        <f t="shared" si="88"/>
        <v/>
      </c>
      <c r="E2861" t="str">
        <f t="shared" si="89"/>
        <v/>
      </c>
    </row>
    <row r="2862" spans="1:5" x14ac:dyDescent="0.25">
      <c r="A2862">
        <v>364</v>
      </c>
      <c r="D2862" t="str">
        <f t="shared" si="88"/>
        <v/>
      </c>
      <c r="E2862" t="str">
        <f t="shared" si="89"/>
        <v/>
      </c>
    </row>
    <row r="2863" spans="1:5" x14ac:dyDescent="0.25">
      <c r="A2863" t="s">
        <v>247</v>
      </c>
      <c r="D2863" t="str">
        <f t="shared" si="88"/>
        <v/>
      </c>
      <c r="E2863" t="str">
        <f t="shared" si="89"/>
        <v/>
      </c>
    </row>
    <row r="2864" spans="1:5" x14ac:dyDescent="0.25">
      <c r="A2864" t="s">
        <v>248</v>
      </c>
      <c r="D2864" t="str">
        <f t="shared" si="88"/>
        <v/>
      </c>
      <c r="E2864" t="str">
        <f t="shared" si="89"/>
        <v/>
      </c>
    </row>
    <row r="2865" spans="1:5" x14ac:dyDescent="0.25">
      <c r="A2865" t="s">
        <v>248</v>
      </c>
      <c r="D2865" t="str">
        <f t="shared" si="88"/>
        <v/>
      </c>
      <c r="E2865" t="str">
        <f t="shared" si="89"/>
        <v/>
      </c>
    </row>
    <row r="2866" spans="1:5" x14ac:dyDescent="0.25">
      <c r="A2866">
        <v>1</v>
      </c>
      <c r="D2866" t="str">
        <f t="shared" si="88"/>
        <v/>
      </c>
      <c r="E2866" t="str">
        <f t="shared" si="89"/>
        <v/>
      </c>
    </row>
    <row r="2867" spans="1:5" x14ac:dyDescent="0.25">
      <c r="A2867">
        <v>1</v>
      </c>
      <c r="D2867" t="str">
        <f t="shared" si="88"/>
        <v/>
      </c>
      <c r="E2867" t="str">
        <f t="shared" si="89"/>
        <v/>
      </c>
    </row>
    <row r="2868" spans="1:5" x14ac:dyDescent="0.25">
      <c r="A2868">
        <v>1</v>
      </c>
      <c r="D2868" t="str">
        <f t="shared" si="88"/>
        <v/>
      </c>
      <c r="E2868" t="str">
        <f t="shared" si="89"/>
        <v/>
      </c>
    </row>
    <row r="2869" spans="1:5" x14ac:dyDescent="0.25">
      <c r="A2869" t="s">
        <v>248</v>
      </c>
      <c r="D2869" t="str">
        <f t="shared" si="88"/>
        <v/>
      </c>
      <c r="E2869" t="str">
        <f t="shared" si="89"/>
        <v/>
      </c>
    </row>
    <row r="2870" spans="1:5" x14ac:dyDescent="0.25">
      <c r="A2870" t="s">
        <v>248</v>
      </c>
      <c r="D2870" t="str">
        <f t="shared" si="88"/>
        <v/>
      </c>
      <c r="E2870" t="str">
        <f t="shared" si="89"/>
        <v/>
      </c>
    </row>
    <row r="2871" spans="1:5" x14ac:dyDescent="0.25">
      <c r="A2871" t="s">
        <v>286</v>
      </c>
      <c r="D2871" t="str">
        <f t="shared" si="88"/>
        <v/>
      </c>
      <c r="E2871" t="str">
        <f t="shared" si="89"/>
        <v/>
      </c>
    </row>
    <row r="2872" spans="1:5" x14ac:dyDescent="0.25">
      <c r="A2872">
        <v>401</v>
      </c>
      <c r="D2872" t="str">
        <f t="shared" si="88"/>
        <v/>
      </c>
      <c r="E2872" t="str">
        <f t="shared" si="89"/>
        <v/>
      </c>
    </row>
    <row r="2873" spans="1:5" x14ac:dyDescent="0.25">
      <c r="A2873">
        <v>405</v>
      </c>
      <c r="D2873" t="str">
        <f t="shared" si="88"/>
        <v/>
      </c>
      <c r="E2873" t="str">
        <f t="shared" si="89"/>
        <v/>
      </c>
    </row>
    <row r="2874" spans="1:5" x14ac:dyDescent="0.25">
      <c r="A2874">
        <v>447</v>
      </c>
      <c r="D2874" t="str">
        <f t="shared" si="88"/>
        <v/>
      </c>
      <c r="E2874" t="str">
        <f t="shared" si="89"/>
        <v/>
      </c>
    </row>
    <row r="2875" spans="1:5" x14ac:dyDescent="0.25">
      <c r="A2875" t="s">
        <v>269</v>
      </c>
      <c r="D2875" t="str">
        <f t="shared" si="88"/>
        <v/>
      </c>
      <c r="E2875" t="str">
        <f t="shared" si="89"/>
        <v/>
      </c>
    </row>
    <row r="2876" spans="1:5" x14ac:dyDescent="0.25">
      <c r="A2876" t="s">
        <v>2120</v>
      </c>
      <c r="D2876" t="str">
        <f t="shared" si="88"/>
        <v/>
      </c>
      <c r="E2876" t="str">
        <f t="shared" si="89"/>
        <v/>
      </c>
    </row>
    <row r="2877" spans="1:5" x14ac:dyDescent="0.25">
      <c r="A2877" t="s">
        <v>1633</v>
      </c>
      <c r="D2877" t="str">
        <f t="shared" si="88"/>
        <v/>
      </c>
      <c r="E2877" t="str">
        <f t="shared" si="89"/>
        <v/>
      </c>
    </row>
    <row r="2878" spans="1:5" x14ac:dyDescent="0.25">
      <c r="A2878" t="s">
        <v>459</v>
      </c>
      <c r="D2878" t="str">
        <f t="shared" si="88"/>
        <v/>
      </c>
      <c r="E2878" t="str">
        <f t="shared" si="89"/>
        <v/>
      </c>
    </row>
    <row r="2879" spans="1:5" x14ac:dyDescent="0.25">
      <c r="A2879" t="s">
        <v>2121</v>
      </c>
      <c r="D2879" t="str">
        <f t="shared" si="88"/>
        <v/>
      </c>
      <c r="E2879" t="str">
        <f t="shared" si="89"/>
        <v/>
      </c>
    </row>
    <row r="2880" spans="1:5" x14ac:dyDescent="0.25">
      <c r="A2880" t="s">
        <v>1419</v>
      </c>
      <c r="D2880" t="str">
        <f t="shared" si="88"/>
        <v/>
      </c>
      <c r="E2880" t="str">
        <f t="shared" si="89"/>
        <v/>
      </c>
    </row>
    <row r="2881" spans="1:5" x14ac:dyDescent="0.25">
      <c r="A2881" t="s">
        <v>2089</v>
      </c>
      <c r="D2881" t="str">
        <f t="shared" si="88"/>
        <v/>
      </c>
      <c r="E2881" t="str">
        <f t="shared" si="89"/>
        <v/>
      </c>
    </row>
    <row r="2882" spans="1:5" x14ac:dyDescent="0.25">
      <c r="A2882" t="s">
        <v>2122</v>
      </c>
      <c r="D2882" t="str">
        <f t="shared" si="88"/>
        <v/>
      </c>
      <c r="E2882" t="str">
        <f t="shared" si="89"/>
        <v/>
      </c>
    </row>
    <row r="2883" spans="1:5" x14ac:dyDescent="0.25">
      <c r="A2883" t="s">
        <v>615</v>
      </c>
      <c r="D2883" t="str">
        <f t="shared" si="88"/>
        <v/>
      </c>
      <c r="E2883" t="str">
        <f t="shared" si="89"/>
        <v/>
      </c>
    </row>
    <row r="2884" spans="1:5" x14ac:dyDescent="0.25">
      <c r="A2884" t="s">
        <v>210</v>
      </c>
      <c r="D2884" t="str">
        <f t="shared" si="88"/>
        <v/>
      </c>
      <c r="E2884" t="str">
        <f t="shared" si="89"/>
        <v/>
      </c>
    </row>
    <row r="2885" spans="1:5" x14ac:dyDescent="0.25">
      <c r="A2885" t="s">
        <v>2123</v>
      </c>
      <c r="D2885" t="str">
        <f t="shared" si="88"/>
        <v/>
      </c>
      <c r="E2885" t="str">
        <f t="shared" si="89"/>
        <v/>
      </c>
    </row>
    <row r="2886" spans="1:5" x14ac:dyDescent="0.25">
      <c r="A2886" t="s">
        <v>2124</v>
      </c>
      <c r="D2886" t="str">
        <f t="shared" si="88"/>
        <v>MARCO TULIO DOMINGUES</v>
      </c>
      <c r="E2886">
        <f t="shared" si="89"/>
        <v>134.93</v>
      </c>
    </row>
    <row r="2887" spans="1:5" x14ac:dyDescent="0.25">
      <c r="A2887" t="s">
        <v>2125</v>
      </c>
      <c r="D2887" t="str">
        <f t="shared" ref="D2887:D2950" si="90">IFERROR(IF(COUNTIF(A2887,"*"&amp;"NOME:"&amp;"*")&gt;0,TRIM(_xlfn.TEXTBEFORE(_xlfn.TEXTAFTER(A2887,"NOME: ")," FUNCAO")),""),"")</f>
        <v/>
      </c>
      <c r="E2887" t="str">
        <f t="shared" ref="E2887:E2950" si="91">IFERROR(VALUE(TRIM(IF(D2887&lt;&gt;"",MID(MID(MID(MID(HLOOKUP("*",A2887:A2914,MATCH("*"&amp;"INTRA"&amp;"*",A2887:A2914,0),0),SEARCH("INTRA",HLOOKUP("*",A2887:A2914,MATCH("*"&amp;"INTRA"&amp;"*",A2887:A2914,0),0),1),30),SEARCH(" ",MID(HLOOKUP("*",A2887:A2914,MATCH("*"&amp;"INTRA"&amp;"*",A2887:A2914,0),0),SEARCH("INTRA",HLOOKUP("*",A2887:A2914,MATCH("*"&amp;"INTRA"&amp;"*",A2887:A2914,0),0),1),30),1)+1,20),SEARCH(" ",MID(MID(HLOOKUP("*",A2887:A2914,MATCH("*"&amp;"INTRA"&amp;"*",A2887:A2914,0),0),SEARCH("INTRA",HLOOKUP("*",A2887:A2914,MATCH("*"&amp;"INTRA"&amp;"*",A2887:A2914,0),0),1),30),SEARCH(" ",MID(HLOOKUP("*",A2887:A2914,MATCH("*"&amp;"INTRA"&amp;"*",A2887:A2914,0),0),SEARCH("INTRA",HLOOKUP("*",A2887:A2914,MATCH("*"&amp;"INTRA"&amp;"*",A2887:A2914,0),0),1),30),1)+1,20),1)+1,20),1,SEARCH(" ",MID(MID(MID(HLOOKUP("*",A2887:A2914,MATCH("*"&amp;"INTRA"&amp;"*",A2887:A2914,0),0),SEARCH("INTRA",HLOOKUP("*",A2887:A2914,MATCH("*"&amp;"INTRA"&amp;"*",A2887:A2914,0),0),1),30),SEARCH(" ",MID(HLOOKUP("*",A2887:A2914,MATCH("*"&amp;"INTRA"&amp;"*",A2887:A2914,0),0),SEARCH("INTRA",HLOOKUP("*",A2887:A2914,MATCH("*"&amp;"INTRA"&amp;"*",A2887:A2914,0),0),1),30),1)+1,20),SEARCH(" ",MID(MID(HLOOKUP("*",A2887:A2914,MATCH("*"&amp;"INTRA"&amp;"*",A2887:A2914,0),0),SEARCH("INTRA",HLOOKUP("*",A2887:A2914,MATCH("*"&amp;"INTRA"&amp;"*",A2887:A2914,0),0),1),30),SEARCH(" ",MID(HLOOKUP("*",A2887:A2914,MATCH("*"&amp;"INTRA"&amp;"*",A2887:A2914,0),0),SEARCH("INTRA",HLOOKUP("*",A2887:A2914,MATCH("*"&amp;"INTRA"&amp;"*",A2887:A2914,0),0),1),30),1)+1,20),1)+1,20))),""))),"")</f>
        <v/>
      </c>
    </row>
    <row r="2888" spans="1:5" x14ac:dyDescent="0.25">
      <c r="A2888" t="s">
        <v>2126</v>
      </c>
      <c r="D2888" t="str">
        <f t="shared" si="90"/>
        <v/>
      </c>
      <c r="E2888" t="str">
        <f t="shared" si="91"/>
        <v/>
      </c>
    </row>
    <row r="2889" spans="1:5" x14ac:dyDescent="0.25">
      <c r="A2889" t="s">
        <v>202</v>
      </c>
      <c r="D2889" t="str">
        <f t="shared" si="90"/>
        <v/>
      </c>
      <c r="E2889" t="str">
        <f t="shared" si="91"/>
        <v/>
      </c>
    </row>
    <row r="2890" spans="1:5" x14ac:dyDescent="0.25">
      <c r="A2890" t="s">
        <v>862</v>
      </c>
      <c r="D2890" t="str">
        <f t="shared" si="90"/>
        <v/>
      </c>
      <c r="E2890" t="str">
        <f t="shared" si="91"/>
        <v/>
      </c>
    </row>
    <row r="2891" spans="1:5" x14ac:dyDescent="0.25">
      <c r="A2891" t="s">
        <v>2127</v>
      </c>
      <c r="D2891" t="str">
        <f t="shared" si="90"/>
        <v/>
      </c>
      <c r="E2891" t="str">
        <f t="shared" si="91"/>
        <v/>
      </c>
    </row>
    <row r="2892" spans="1:5" x14ac:dyDescent="0.25">
      <c r="A2892" t="s">
        <v>2128</v>
      </c>
      <c r="D2892" t="str">
        <f t="shared" si="90"/>
        <v/>
      </c>
      <c r="E2892" t="str">
        <f t="shared" si="91"/>
        <v/>
      </c>
    </row>
    <row r="2893" spans="1:5" x14ac:dyDescent="0.25">
      <c r="A2893" t="s">
        <v>2129</v>
      </c>
      <c r="D2893" t="str">
        <f t="shared" si="90"/>
        <v/>
      </c>
      <c r="E2893" t="str">
        <f t="shared" si="91"/>
        <v/>
      </c>
    </row>
    <row r="2894" spans="1:5" x14ac:dyDescent="0.25">
      <c r="A2894" t="s">
        <v>2130</v>
      </c>
      <c r="D2894" t="str">
        <f t="shared" si="90"/>
        <v/>
      </c>
      <c r="E2894" t="str">
        <f t="shared" si="91"/>
        <v/>
      </c>
    </row>
    <row r="2895" spans="1:5" x14ac:dyDescent="0.25">
      <c r="A2895" t="s">
        <v>2131</v>
      </c>
      <c r="D2895" t="str">
        <f t="shared" si="90"/>
        <v/>
      </c>
      <c r="E2895" t="str">
        <f t="shared" si="91"/>
        <v/>
      </c>
    </row>
    <row r="2896" spans="1:5" x14ac:dyDescent="0.25">
      <c r="A2896" t="s">
        <v>2132</v>
      </c>
      <c r="D2896" t="str">
        <f t="shared" si="90"/>
        <v/>
      </c>
      <c r="E2896" t="str">
        <f t="shared" si="91"/>
        <v/>
      </c>
    </row>
    <row r="2897" spans="1:5" x14ac:dyDescent="0.25">
      <c r="A2897" t="s">
        <v>2133</v>
      </c>
      <c r="D2897" t="str">
        <f t="shared" si="90"/>
        <v/>
      </c>
      <c r="E2897" t="str">
        <f t="shared" si="91"/>
        <v/>
      </c>
    </row>
    <row r="2898" spans="1:5" x14ac:dyDescent="0.25">
      <c r="A2898" t="s">
        <v>2134</v>
      </c>
      <c r="D2898" t="str">
        <f t="shared" si="90"/>
        <v/>
      </c>
      <c r="E2898" t="str">
        <f t="shared" si="91"/>
        <v/>
      </c>
    </row>
    <row r="2899" spans="1:5" x14ac:dyDescent="0.25">
      <c r="A2899" t="s">
        <v>2135</v>
      </c>
      <c r="D2899" t="str">
        <f t="shared" si="90"/>
        <v/>
      </c>
      <c r="E2899" t="str">
        <f t="shared" si="91"/>
        <v/>
      </c>
    </row>
    <row r="2900" spans="1:5" x14ac:dyDescent="0.25">
      <c r="A2900" t="s">
        <v>2136</v>
      </c>
      <c r="D2900" t="str">
        <f t="shared" si="90"/>
        <v/>
      </c>
      <c r="E2900" t="str">
        <f t="shared" si="91"/>
        <v/>
      </c>
    </row>
    <row r="2901" spans="1:5" x14ac:dyDescent="0.25">
      <c r="A2901" t="s">
        <v>213</v>
      </c>
      <c r="D2901" t="str">
        <f t="shared" si="90"/>
        <v/>
      </c>
      <c r="E2901" t="str">
        <f t="shared" si="91"/>
        <v/>
      </c>
    </row>
    <row r="2902" spans="1:5" x14ac:dyDescent="0.25">
      <c r="A2902" t="s">
        <v>235</v>
      </c>
      <c r="D2902" t="str">
        <f t="shared" si="90"/>
        <v/>
      </c>
      <c r="E2902" t="str">
        <f t="shared" si="91"/>
        <v/>
      </c>
    </row>
    <row r="2903" spans="1:5" x14ac:dyDescent="0.25">
      <c r="A2903" t="s">
        <v>1010</v>
      </c>
      <c r="D2903" t="str">
        <f t="shared" si="90"/>
        <v/>
      </c>
      <c r="E2903" t="str">
        <f t="shared" si="91"/>
        <v/>
      </c>
    </row>
    <row r="2904" spans="1:5" x14ac:dyDescent="0.25">
      <c r="A2904" t="s">
        <v>2137</v>
      </c>
      <c r="D2904" t="str">
        <f t="shared" si="90"/>
        <v/>
      </c>
      <c r="E2904" t="str">
        <f t="shared" si="91"/>
        <v/>
      </c>
    </row>
    <row r="2905" spans="1:5" x14ac:dyDescent="0.25">
      <c r="A2905" t="s">
        <v>616</v>
      </c>
      <c r="D2905" t="str">
        <f t="shared" si="90"/>
        <v/>
      </c>
      <c r="E2905" t="str">
        <f t="shared" si="91"/>
        <v/>
      </c>
    </row>
    <row r="2906" spans="1:5" x14ac:dyDescent="0.25">
      <c r="A2906" t="s">
        <v>966</v>
      </c>
      <c r="D2906" t="str">
        <f t="shared" si="90"/>
        <v/>
      </c>
      <c r="E2906" t="str">
        <f t="shared" si="91"/>
        <v/>
      </c>
    </row>
    <row r="2907" spans="1:5" x14ac:dyDescent="0.25">
      <c r="A2907" t="s">
        <v>617</v>
      </c>
      <c r="D2907" t="str">
        <f t="shared" si="90"/>
        <v/>
      </c>
      <c r="E2907" t="str">
        <f t="shared" si="91"/>
        <v/>
      </c>
    </row>
    <row r="2908" spans="1:5" x14ac:dyDescent="0.25">
      <c r="A2908" t="s">
        <v>981</v>
      </c>
      <c r="D2908" t="str">
        <f t="shared" si="90"/>
        <v/>
      </c>
      <c r="E2908" t="str">
        <f t="shared" si="91"/>
        <v/>
      </c>
    </row>
    <row r="2909" spans="1:5" x14ac:dyDescent="0.25">
      <c r="A2909" t="s">
        <v>2138</v>
      </c>
      <c r="D2909" t="str">
        <f t="shared" si="90"/>
        <v/>
      </c>
      <c r="E2909" t="str">
        <f t="shared" si="91"/>
        <v/>
      </c>
    </row>
    <row r="2910" spans="1:5" x14ac:dyDescent="0.25">
      <c r="A2910" t="s">
        <v>618</v>
      </c>
      <c r="D2910" t="str">
        <f t="shared" si="90"/>
        <v/>
      </c>
      <c r="E2910" t="str">
        <f t="shared" si="91"/>
        <v/>
      </c>
    </row>
    <row r="2911" spans="1:5" x14ac:dyDescent="0.25">
      <c r="A2911" t="s">
        <v>2139</v>
      </c>
      <c r="D2911" t="str">
        <f t="shared" si="90"/>
        <v/>
      </c>
      <c r="E2911" t="str">
        <f t="shared" si="91"/>
        <v/>
      </c>
    </row>
    <row r="2912" spans="1:5" x14ac:dyDescent="0.25">
      <c r="A2912" t="s">
        <v>2070</v>
      </c>
      <c r="D2912" t="str">
        <f t="shared" si="90"/>
        <v/>
      </c>
      <c r="E2912" t="str">
        <f t="shared" si="91"/>
        <v/>
      </c>
    </row>
    <row r="2913" spans="1:5" x14ac:dyDescent="0.25">
      <c r="A2913" t="s">
        <v>223</v>
      </c>
      <c r="D2913" t="str">
        <f t="shared" si="90"/>
        <v/>
      </c>
      <c r="E2913" t="str">
        <f t="shared" si="91"/>
        <v/>
      </c>
    </row>
    <row r="2914" spans="1:5" x14ac:dyDescent="0.25">
      <c r="A2914" t="s">
        <v>2140</v>
      </c>
      <c r="D2914" t="str">
        <f t="shared" si="90"/>
        <v/>
      </c>
      <c r="E2914" t="str">
        <f t="shared" si="91"/>
        <v/>
      </c>
    </row>
    <row r="2915" spans="1:5" x14ac:dyDescent="0.25">
      <c r="A2915" t="s">
        <v>2141</v>
      </c>
      <c r="D2915" t="str">
        <f t="shared" si="90"/>
        <v/>
      </c>
      <c r="E2915" t="str">
        <f t="shared" si="91"/>
        <v/>
      </c>
    </row>
    <row r="2916" spans="1:5" x14ac:dyDescent="0.25">
      <c r="A2916" t="s">
        <v>2142</v>
      </c>
      <c r="D2916" t="str">
        <f t="shared" si="90"/>
        <v/>
      </c>
      <c r="E2916" t="str">
        <f t="shared" si="91"/>
        <v/>
      </c>
    </row>
    <row r="2917" spans="1:5" x14ac:dyDescent="0.25">
      <c r="A2917" t="s">
        <v>1419</v>
      </c>
      <c r="D2917" t="str">
        <f t="shared" si="90"/>
        <v/>
      </c>
      <c r="E2917" t="str">
        <f t="shared" si="91"/>
        <v/>
      </c>
    </row>
    <row r="2918" spans="1:5" x14ac:dyDescent="0.25">
      <c r="A2918" t="s">
        <v>2143</v>
      </c>
      <c r="D2918" t="str">
        <f t="shared" si="90"/>
        <v/>
      </c>
      <c r="E2918" t="str">
        <f t="shared" si="91"/>
        <v/>
      </c>
    </row>
    <row r="2919" spans="1:5" x14ac:dyDescent="0.25">
      <c r="A2919" t="s">
        <v>1551</v>
      </c>
      <c r="D2919" t="str">
        <f t="shared" si="90"/>
        <v/>
      </c>
      <c r="E2919" t="str">
        <f t="shared" si="91"/>
        <v/>
      </c>
    </row>
    <row r="2920" spans="1:5" x14ac:dyDescent="0.25">
      <c r="A2920" t="s">
        <v>619</v>
      </c>
      <c r="D2920" t="str">
        <f t="shared" si="90"/>
        <v/>
      </c>
      <c r="E2920" t="str">
        <f t="shared" si="91"/>
        <v/>
      </c>
    </row>
    <row r="2921" spans="1:5" x14ac:dyDescent="0.25">
      <c r="A2921" t="s">
        <v>2144</v>
      </c>
      <c r="D2921" t="str">
        <f t="shared" si="90"/>
        <v>MARCUS VINICIUS CAPATO</v>
      </c>
      <c r="E2921">
        <f t="shared" si="91"/>
        <v>88.48</v>
      </c>
    </row>
    <row r="2922" spans="1:5" x14ac:dyDescent="0.25">
      <c r="A2922" t="s">
        <v>2145</v>
      </c>
      <c r="D2922" t="str">
        <f t="shared" si="90"/>
        <v/>
      </c>
      <c r="E2922" t="str">
        <f t="shared" si="91"/>
        <v/>
      </c>
    </row>
    <row r="2923" spans="1:5" x14ac:dyDescent="0.25">
      <c r="A2923" t="s">
        <v>917</v>
      </c>
      <c r="D2923" t="str">
        <f t="shared" si="90"/>
        <v/>
      </c>
      <c r="E2923" t="str">
        <f t="shared" si="91"/>
        <v/>
      </c>
    </row>
    <row r="2924" spans="1:5" x14ac:dyDescent="0.25">
      <c r="A2924" t="s">
        <v>202</v>
      </c>
      <c r="D2924" t="str">
        <f t="shared" si="90"/>
        <v/>
      </c>
      <c r="E2924" t="str">
        <f t="shared" si="91"/>
        <v/>
      </c>
    </row>
    <row r="2925" spans="1:5" x14ac:dyDescent="0.25">
      <c r="A2925" t="s">
        <v>862</v>
      </c>
      <c r="D2925" t="str">
        <f t="shared" si="90"/>
        <v/>
      </c>
      <c r="E2925" t="str">
        <f t="shared" si="91"/>
        <v/>
      </c>
    </row>
    <row r="2926" spans="1:5" x14ac:dyDescent="0.25">
      <c r="A2926" t="s">
        <v>2146</v>
      </c>
      <c r="D2926" t="str">
        <f t="shared" si="90"/>
        <v/>
      </c>
      <c r="E2926" t="str">
        <f t="shared" si="91"/>
        <v/>
      </c>
    </row>
    <row r="2927" spans="1:5" x14ac:dyDescent="0.25">
      <c r="A2927" t="s">
        <v>2147</v>
      </c>
      <c r="D2927" t="str">
        <f t="shared" si="90"/>
        <v/>
      </c>
      <c r="E2927" t="str">
        <f t="shared" si="91"/>
        <v/>
      </c>
    </row>
    <row r="2928" spans="1:5" x14ac:dyDescent="0.25">
      <c r="A2928" t="s">
        <v>2148</v>
      </c>
      <c r="D2928" t="str">
        <f t="shared" si="90"/>
        <v/>
      </c>
      <c r="E2928" t="str">
        <f t="shared" si="91"/>
        <v/>
      </c>
    </row>
    <row r="2929" spans="1:5" x14ac:dyDescent="0.25">
      <c r="A2929" t="s">
        <v>2149</v>
      </c>
      <c r="D2929" t="str">
        <f t="shared" si="90"/>
        <v/>
      </c>
      <c r="E2929" t="str">
        <f t="shared" si="91"/>
        <v/>
      </c>
    </row>
    <row r="2930" spans="1:5" x14ac:dyDescent="0.25">
      <c r="A2930" t="s">
        <v>2150</v>
      </c>
      <c r="D2930" t="str">
        <f t="shared" si="90"/>
        <v/>
      </c>
      <c r="E2930" t="str">
        <f t="shared" si="91"/>
        <v/>
      </c>
    </row>
    <row r="2931" spans="1:5" x14ac:dyDescent="0.25">
      <c r="A2931" t="s">
        <v>2151</v>
      </c>
      <c r="D2931" t="str">
        <f t="shared" si="90"/>
        <v/>
      </c>
      <c r="E2931" t="str">
        <f t="shared" si="91"/>
        <v/>
      </c>
    </row>
    <row r="2932" spans="1:5" x14ac:dyDescent="0.25">
      <c r="A2932" t="s">
        <v>2152</v>
      </c>
      <c r="D2932" t="str">
        <f t="shared" si="90"/>
        <v/>
      </c>
      <c r="E2932" t="str">
        <f t="shared" si="91"/>
        <v/>
      </c>
    </row>
    <row r="2933" spans="1:5" x14ac:dyDescent="0.25">
      <c r="A2933" t="s">
        <v>203</v>
      </c>
      <c r="D2933" t="str">
        <f t="shared" si="90"/>
        <v/>
      </c>
      <c r="E2933" t="str">
        <f t="shared" si="91"/>
        <v/>
      </c>
    </row>
    <row r="2934" spans="1:5" x14ac:dyDescent="0.25">
      <c r="A2934" t="s">
        <v>620</v>
      </c>
      <c r="D2934" t="str">
        <f t="shared" si="90"/>
        <v/>
      </c>
      <c r="E2934" t="str">
        <f t="shared" si="91"/>
        <v/>
      </c>
    </row>
    <row r="2935" spans="1:5" x14ac:dyDescent="0.25">
      <c r="A2935" t="s">
        <v>2153</v>
      </c>
      <c r="D2935" t="str">
        <f t="shared" si="90"/>
        <v/>
      </c>
      <c r="E2935" t="str">
        <f t="shared" si="91"/>
        <v/>
      </c>
    </row>
    <row r="2936" spans="1:5" x14ac:dyDescent="0.25">
      <c r="A2936" t="s">
        <v>2154</v>
      </c>
      <c r="D2936" t="str">
        <f t="shared" si="90"/>
        <v/>
      </c>
      <c r="E2936" t="str">
        <f t="shared" si="91"/>
        <v/>
      </c>
    </row>
    <row r="2937" spans="1:5" x14ac:dyDescent="0.25">
      <c r="A2937" t="s">
        <v>2155</v>
      </c>
      <c r="D2937" t="str">
        <f t="shared" si="90"/>
        <v/>
      </c>
      <c r="E2937" t="str">
        <f t="shared" si="91"/>
        <v/>
      </c>
    </row>
    <row r="2938" spans="1:5" x14ac:dyDescent="0.25">
      <c r="A2938" t="s">
        <v>1214</v>
      </c>
      <c r="D2938" t="str">
        <f t="shared" si="90"/>
        <v/>
      </c>
      <c r="E2938" t="str">
        <f t="shared" si="91"/>
        <v/>
      </c>
    </row>
    <row r="2939" spans="1:5" x14ac:dyDescent="0.25">
      <c r="A2939" t="s">
        <v>948</v>
      </c>
      <c r="D2939" t="str">
        <f t="shared" si="90"/>
        <v/>
      </c>
      <c r="E2939" t="str">
        <f t="shared" si="91"/>
        <v/>
      </c>
    </row>
    <row r="2940" spans="1:5" x14ac:dyDescent="0.25">
      <c r="A2940" t="s">
        <v>1310</v>
      </c>
      <c r="D2940" t="str">
        <f t="shared" si="90"/>
        <v/>
      </c>
      <c r="E2940" t="str">
        <f t="shared" si="91"/>
        <v/>
      </c>
    </row>
    <row r="2941" spans="1:5" x14ac:dyDescent="0.25">
      <c r="A2941" t="s">
        <v>621</v>
      </c>
      <c r="D2941" t="str">
        <f t="shared" si="90"/>
        <v/>
      </c>
      <c r="E2941" t="str">
        <f t="shared" si="91"/>
        <v/>
      </c>
    </row>
    <row r="2942" spans="1:5" x14ac:dyDescent="0.25">
      <c r="A2942" t="s">
        <v>210</v>
      </c>
      <c r="D2942" t="str">
        <f t="shared" si="90"/>
        <v/>
      </c>
      <c r="E2942" t="str">
        <f t="shared" si="91"/>
        <v/>
      </c>
    </row>
    <row r="2943" spans="1:5" x14ac:dyDescent="0.25">
      <c r="A2943" t="s">
        <v>2156</v>
      </c>
      <c r="D2943" t="str">
        <f t="shared" si="90"/>
        <v/>
      </c>
      <c r="E2943" t="str">
        <f t="shared" si="91"/>
        <v/>
      </c>
    </row>
    <row r="2944" spans="1:5" x14ac:dyDescent="0.25">
      <c r="A2944" t="s">
        <v>2157</v>
      </c>
      <c r="D2944" t="str">
        <f t="shared" si="90"/>
        <v>MARCUS VINICIUS RODRIGUES SOAR</v>
      </c>
      <c r="E2944" t="str">
        <f t="shared" si="91"/>
        <v/>
      </c>
    </row>
    <row r="2945" spans="1:5" x14ac:dyDescent="0.25">
      <c r="A2945" t="s">
        <v>2158</v>
      </c>
      <c r="D2945" t="str">
        <f t="shared" si="90"/>
        <v/>
      </c>
      <c r="E2945" t="str">
        <f t="shared" si="91"/>
        <v/>
      </c>
    </row>
    <row r="2946" spans="1:5" x14ac:dyDescent="0.25">
      <c r="A2946" t="s">
        <v>933</v>
      </c>
      <c r="D2946" t="str">
        <f t="shared" si="90"/>
        <v/>
      </c>
      <c r="E2946" t="str">
        <f t="shared" si="91"/>
        <v/>
      </c>
    </row>
    <row r="2947" spans="1:5" x14ac:dyDescent="0.25">
      <c r="A2947" t="s">
        <v>202</v>
      </c>
      <c r="D2947" t="str">
        <f t="shared" si="90"/>
        <v/>
      </c>
      <c r="E2947" t="str">
        <f t="shared" si="91"/>
        <v/>
      </c>
    </row>
    <row r="2948" spans="1:5" x14ac:dyDescent="0.25">
      <c r="A2948" t="s">
        <v>862</v>
      </c>
      <c r="D2948" t="str">
        <f t="shared" si="90"/>
        <v/>
      </c>
      <c r="E2948" t="str">
        <f t="shared" si="91"/>
        <v/>
      </c>
    </row>
    <row r="2949" spans="1:5" x14ac:dyDescent="0.25">
      <c r="A2949" t="s">
        <v>2159</v>
      </c>
      <c r="D2949" t="str">
        <f t="shared" si="90"/>
        <v/>
      </c>
      <c r="E2949" t="str">
        <f t="shared" si="91"/>
        <v/>
      </c>
    </row>
    <row r="2950" spans="1:5" x14ac:dyDescent="0.25">
      <c r="A2950" t="s">
        <v>2160</v>
      </c>
      <c r="D2950" t="str">
        <f t="shared" si="90"/>
        <v/>
      </c>
      <c r="E2950" t="str">
        <f t="shared" si="91"/>
        <v/>
      </c>
    </row>
    <row r="2951" spans="1:5" x14ac:dyDescent="0.25">
      <c r="A2951" t="s">
        <v>2161</v>
      </c>
      <c r="D2951" t="str">
        <f t="shared" ref="D2951:D3014" si="92">IFERROR(IF(COUNTIF(A2951,"*"&amp;"NOME:"&amp;"*")&gt;0,TRIM(_xlfn.TEXTBEFORE(_xlfn.TEXTAFTER(A2951,"NOME: ")," FUNCAO")),""),"")</f>
        <v/>
      </c>
      <c r="E2951" t="str">
        <f t="shared" ref="E2951:E3014" si="93">IFERROR(VALUE(TRIM(IF(D2951&lt;&gt;"",MID(MID(MID(MID(HLOOKUP("*",A2951:A2978,MATCH("*"&amp;"INTRA"&amp;"*",A2951:A2978,0),0),SEARCH("INTRA",HLOOKUP("*",A2951:A2978,MATCH("*"&amp;"INTRA"&amp;"*",A2951:A2978,0),0),1),30),SEARCH(" ",MID(HLOOKUP("*",A2951:A2978,MATCH("*"&amp;"INTRA"&amp;"*",A2951:A2978,0),0),SEARCH("INTRA",HLOOKUP("*",A2951:A2978,MATCH("*"&amp;"INTRA"&amp;"*",A2951:A2978,0),0),1),30),1)+1,20),SEARCH(" ",MID(MID(HLOOKUP("*",A2951:A2978,MATCH("*"&amp;"INTRA"&amp;"*",A2951:A2978,0),0),SEARCH("INTRA",HLOOKUP("*",A2951:A2978,MATCH("*"&amp;"INTRA"&amp;"*",A2951:A2978,0),0),1),30),SEARCH(" ",MID(HLOOKUP("*",A2951:A2978,MATCH("*"&amp;"INTRA"&amp;"*",A2951:A2978,0),0),SEARCH("INTRA",HLOOKUP("*",A2951:A2978,MATCH("*"&amp;"INTRA"&amp;"*",A2951:A2978,0),0),1),30),1)+1,20),1)+1,20),1,SEARCH(" ",MID(MID(MID(HLOOKUP("*",A2951:A2978,MATCH("*"&amp;"INTRA"&amp;"*",A2951:A2978,0),0),SEARCH("INTRA",HLOOKUP("*",A2951:A2978,MATCH("*"&amp;"INTRA"&amp;"*",A2951:A2978,0),0),1),30),SEARCH(" ",MID(HLOOKUP("*",A2951:A2978,MATCH("*"&amp;"INTRA"&amp;"*",A2951:A2978,0),0),SEARCH("INTRA",HLOOKUP("*",A2951:A2978,MATCH("*"&amp;"INTRA"&amp;"*",A2951:A2978,0),0),1),30),1)+1,20),SEARCH(" ",MID(MID(HLOOKUP("*",A2951:A2978,MATCH("*"&amp;"INTRA"&amp;"*",A2951:A2978,0),0),SEARCH("INTRA",HLOOKUP("*",A2951:A2978,MATCH("*"&amp;"INTRA"&amp;"*",A2951:A2978,0),0),1),30),SEARCH(" ",MID(HLOOKUP("*",A2951:A2978,MATCH("*"&amp;"INTRA"&amp;"*",A2951:A2978,0),0),SEARCH("INTRA",HLOOKUP("*",A2951:A2978,MATCH("*"&amp;"INTRA"&amp;"*",A2951:A2978,0),0),1),30),1)+1,20),1)+1,20))),""))),"")</f>
        <v/>
      </c>
    </row>
    <row r="2952" spans="1:5" x14ac:dyDescent="0.25">
      <c r="A2952" t="s">
        <v>2162</v>
      </c>
      <c r="D2952" t="str">
        <f t="shared" si="92"/>
        <v/>
      </c>
      <c r="E2952" t="str">
        <f t="shared" si="93"/>
        <v/>
      </c>
    </row>
    <row r="2953" spans="1:5" x14ac:dyDescent="0.25">
      <c r="A2953" t="s">
        <v>2163</v>
      </c>
      <c r="D2953" t="str">
        <f t="shared" si="92"/>
        <v/>
      </c>
      <c r="E2953" t="str">
        <f t="shared" si="93"/>
        <v/>
      </c>
    </row>
    <row r="2954" spans="1:5" x14ac:dyDescent="0.25">
      <c r="A2954" t="s">
        <v>234</v>
      </c>
      <c r="D2954" t="str">
        <f t="shared" si="92"/>
        <v/>
      </c>
      <c r="E2954" t="str">
        <f t="shared" si="93"/>
        <v/>
      </c>
    </row>
    <row r="2955" spans="1:5" x14ac:dyDescent="0.25">
      <c r="A2955" t="s">
        <v>213</v>
      </c>
      <c r="D2955" t="str">
        <f t="shared" si="92"/>
        <v/>
      </c>
      <c r="E2955" t="str">
        <f t="shared" si="93"/>
        <v/>
      </c>
    </row>
    <row r="2956" spans="1:5" x14ac:dyDescent="0.25">
      <c r="A2956" t="s">
        <v>2164</v>
      </c>
      <c r="D2956" t="str">
        <f t="shared" si="92"/>
        <v/>
      </c>
      <c r="E2956" t="str">
        <f t="shared" si="93"/>
        <v/>
      </c>
    </row>
    <row r="2957" spans="1:5" x14ac:dyDescent="0.25">
      <c r="A2957" t="s">
        <v>2165</v>
      </c>
      <c r="D2957" t="str">
        <f t="shared" si="92"/>
        <v/>
      </c>
      <c r="E2957" t="str">
        <f t="shared" si="93"/>
        <v/>
      </c>
    </row>
    <row r="2958" spans="1:5" x14ac:dyDescent="0.25">
      <c r="A2958" t="s">
        <v>2166</v>
      </c>
      <c r="D2958" t="str">
        <f t="shared" si="92"/>
        <v/>
      </c>
      <c r="E2958" t="str">
        <f t="shared" si="93"/>
        <v/>
      </c>
    </row>
    <row r="2959" spans="1:5" x14ac:dyDescent="0.25">
      <c r="A2959" t="s">
        <v>2167</v>
      </c>
      <c r="D2959" t="str">
        <f t="shared" si="92"/>
        <v/>
      </c>
      <c r="E2959" t="str">
        <f t="shared" si="93"/>
        <v/>
      </c>
    </row>
    <row r="2960" spans="1:5" x14ac:dyDescent="0.25">
      <c r="A2960" t="s">
        <v>1199</v>
      </c>
      <c r="D2960" t="str">
        <f t="shared" si="92"/>
        <v/>
      </c>
      <c r="E2960" t="str">
        <f t="shared" si="93"/>
        <v/>
      </c>
    </row>
    <row r="2961" spans="1:5" x14ac:dyDescent="0.25">
      <c r="A2961" t="s">
        <v>981</v>
      </c>
      <c r="D2961" t="str">
        <f t="shared" si="92"/>
        <v/>
      </c>
      <c r="E2961" t="str">
        <f t="shared" si="93"/>
        <v/>
      </c>
    </row>
    <row r="2962" spans="1:5" x14ac:dyDescent="0.25">
      <c r="A2962" t="s">
        <v>1176</v>
      </c>
      <c r="D2962" t="str">
        <f t="shared" si="92"/>
        <v/>
      </c>
      <c r="E2962" t="str">
        <f t="shared" si="93"/>
        <v/>
      </c>
    </row>
    <row r="2963" spans="1:5" x14ac:dyDescent="0.25">
      <c r="A2963" t="s">
        <v>403</v>
      </c>
      <c r="D2963" t="str">
        <f t="shared" si="92"/>
        <v/>
      </c>
      <c r="E2963" t="str">
        <f t="shared" si="93"/>
        <v/>
      </c>
    </row>
    <row r="2964" spans="1:5" x14ac:dyDescent="0.25">
      <c r="A2964" t="s">
        <v>223</v>
      </c>
      <c r="D2964" t="str">
        <f t="shared" si="92"/>
        <v/>
      </c>
      <c r="E2964" t="str">
        <f t="shared" si="93"/>
        <v/>
      </c>
    </row>
    <row r="2965" spans="1:5" x14ac:dyDescent="0.25">
      <c r="A2965" t="s">
        <v>2168</v>
      </c>
      <c r="D2965" t="str">
        <f t="shared" si="92"/>
        <v/>
      </c>
      <c r="E2965" t="str">
        <f t="shared" si="93"/>
        <v/>
      </c>
    </row>
    <row r="2966" spans="1:5" x14ac:dyDescent="0.25">
      <c r="A2966" t="s">
        <v>2169</v>
      </c>
      <c r="D2966" t="str">
        <f t="shared" si="92"/>
        <v/>
      </c>
      <c r="E2966" t="str">
        <f t="shared" si="93"/>
        <v/>
      </c>
    </row>
    <row r="2967" spans="1:5" x14ac:dyDescent="0.25">
      <c r="A2967" t="s">
        <v>1419</v>
      </c>
      <c r="D2967" t="str">
        <f t="shared" si="92"/>
        <v/>
      </c>
      <c r="E2967" t="str">
        <f t="shared" si="93"/>
        <v/>
      </c>
    </row>
    <row r="2968" spans="1:5" x14ac:dyDescent="0.25">
      <c r="A2968" t="s">
        <v>2143</v>
      </c>
      <c r="D2968" t="str">
        <f t="shared" si="92"/>
        <v/>
      </c>
      <c r="E2968" t="str">
        <f t="shared" si="93"/>
        <v/>
      </c>
    </row>
    <row r="2969" spans="1:5" x14ac:dyDescent="0.25">
      <c r="A2969" t="s">
        <v>1149</v>
      </c>
      <c r="D2969" t="str">
        <f t="shared" si="92"/>
        <v/>
      </c>
      <c r="E2969" t="str">
        <f t="shared" si="93"/>
        <v/>
      </c>
    </row>
    <row r="2970" spans="1:5" x14ac:dyDescent="0.25">
      <c r="A2970" t="s">
        <v>226</v>
      </c>
      <c r="D2970" t="str">
        <f t="shared" si="92"/>
        <v/>
      </c>
      <c r="E2970" t="str">
        <f t="shared" si="93"/>
        <v/>
      </c>
    </row>
    <row r="2971" spans="1:5" x14ac:dyDescent="0.25">
      <c r="A2971" t="s">
        <v>2858</v>
      </c>
      <c r="D2971" t="str">
        <f t="shared" si="92"/>
        <v/>
      </c>
      <c r="E2971" t="str">
        <f t="shared" si="93"/>
        <v/>
      </c>
    </row>
    <row r="2972" spans="1:5" x14ac:dyDescent="0.25">
      <c r="A2972" t="s">
        <v>2170</v>
      </c>
      <c r="D2972" t="str">
        <f t="shared" si="92"/>
        <v/>
      </c>
      <c r="E2972" t="str">
        <f t="shared" si="93"/>
        <v/>
      </c>
    </row>
    <row r="2973" spans="1:5" x14ac:dyDescent="0.25">
      <c r="A2973" t="s">
        <v>1069</v>
      </c>
      <c r="D2973" t="str">
        <f t="shared" si="92"/>
        <v/>
      </c>
      <c r="E2973" t="str">
        <f t="shared" si="93"/>
        <v/>
      </c>
    </row>
    <row r="2974" spans="1:5" x14ac:dyDescent="0.25">
      <c r="A2974" t="s">
        <v>202</v>
      </c>
      <c r="D2974" t="str">
        <f t="shared" si="92"/>
        <v/>
      </c>
      <c r="E2974" t="str">
        <f t="shared" si="93"/>
        <v/>
      </c>
    </row>
    <row r="2975" spans="1:5" x14ac:dyDescent="0.25">
      <c r="A2975" t="s">
        <v>904</v>
      </c>
      <c r="D2975" t="str">
        <f t="shared" si="92"/>
        <v/>
      </c>
      <c r="E2975" t="str">
        <f t="shared" si="93"/>
        <v/>
      </c>
    </row>
    <row r="2976" spans="1:5" x14ac:dyDescent="0.25">
      <c r="A2976" t="s">
        <v>1182</v>
      </c>
      <c r="D2976" t="str">
        <f t="shared" si="92"/>
        <v/>
      </c>
      <c r="E2976" t="str">
        <f t="shared" si="93"/>
        <v/>
      </c>
    </row>
    <row r="2977" spans="1:5" x14ac:dyDescent="0.25">
      <c r="A2977" t="s">
        <v>2171</v>
      </c>
      <c r="D2977" t="str">
        <f t="shared" si="92"/>
        <v/>
      </c>
      <c r="E2977" t="str">
        <f t="shared" si="93"/>
        <v/>
      </c>
    </row>
    <row r="2978" spans="1:5" x14ac:dyDescent="0.25">
      <c r="A2978" t="s">
        <v>2172</v>
      </c>
      <c r="D2978" t="str">
        <f t="shared" si="92"/>
        <v/>
      </c>
      <c r="E2978" t="str">
        <f t="shared" si="93"/>
        <v/>
      </c>
    </row>
    <row r="2979" spans="1:5" x14ac:dyDescent="0.25">
      <c r="A2979" t="s">
        <v>2173</v>
      </c>
      <c r="D2979" t="str">
        <f t="shared" si="92"/>
        <v/>
      </c>
      <c r="E2979" t="str">
        <f t="shared" si="93"/>
        <v/>
      </c>
    </row>
    <row r="2980" spans="1:5" x14ac:dyDescent="0.25">
      <c r="A2980" t="s">
        <v>316</v>
      </c>
      <c r="D2980" t="str">
        <f t="shared" si="92"/>
        <v/>
      </c>
      <c r="E2980" t="str">
        <f t="shared" si="93"/>
        <v/>
      </c>
    </row>
    <row r="2981" spans="1:5" x14ac:dyDescent="0.25">
      <c r="A2981" t="s">
        <v>234</v>
      </c>
      <c r="D2981" t="str">
        <f t="shared" si="92"/>
        <v/>
      </c>
      <c r="E2981" t="str">
        <f t="shared" si="93"/>
        <v/>
      </c>
    </row>
    <row r="2982" spans="1:5" x14ac:dyDescent="0.25">
      <c r="A2982" t="s">
        <v>307</v>
      </c>
      <c r="D2982" t="str">
        <f t="shared" si="92"/>
        <v/>
      </c>
      <c r="E2982" t="str">
        <f t="shared" si="93"/>
        <v/>
      </c>
    </row>
    <row r="2983" spans="1:5" x14ac:dyDescent="0.25">
      <c r="A2983" t="s">
        <v>359</v>
      </c>
      <c r="D2983" t="str">
        <f t="shared" si="92"/>
        <v/>
      </c>
      <c r="E2983" t="str">
        <f t="shared" si="93"/>
        <v/>
      </c>
    </row>
    <row r="2984" spans="1:5" x14ac:dyDescent="0.25">
      <c r="A2984" t="s">
        <v>394</v>
      </c>
      <c r="D2984" t="str">
        <f t="shared" si="92"/>
        <v/>
      </c>
      <c r="E2984" t="str">
        <f t="shared" si="93"/>
        <v/>
      </c>
    </row>
    <row r="2985" spans="1:5" x14ac:dyDescent="0.25">
      <c r="A2985" t="s">
        <v>230</v>
      </c>
      <c r="D2985" t="str">
        <f t="shared" si="92"/>
        <v/>
      </c>
      <c r="E2985" t="str">
        <f t="shared" si="93"/>
        <v/>
      </c>
    </row>
    <row r="2986" spans="1:5" x14ac:dyDescent="0.25">
      <c r="A2986" t="s">
        <v>1339</v>
      </c>
      <c r="D2986" t="str">
        <f t="shared" si="92"/>
        <v/>
      </c>
      <c r="E2986" t="str">
        <f t="shared" si="93"/>
        <v/>
      </c>
    </row>
    <row r="2987" spans="1:5" x14ac:dyDescent="0.25">
      <c r="A2987" t="s">
        <v>981</v>
      </c>
      <c r="D2987" t="str">
        <f t="shared" si="92"/>
        <v/>
      </c>
      <c r="E2987" t="str">
        <f t="shared" si="93"/>
        <v/>
      </c>
    </row>
    <row r="2988" spans="1:5" x14ac:dyDescent="0.25">
      <c r="A2988" t="s">
        <v>1176</v>
      </c>
      <c r="D2988" t="str">
        <f t="shared" si="92"/>
        <v/>
      </c>
      <c r="E2988" t="str">
        <f t="shared" si="93"/>
        <v/>
      </c>
    </row>
    <row r="2989" spans="1:5" x14ac:dyDescent="0.25">
      <c r="A2989" t="s">
        <v>313</v>
      </c>
      <c r="D2989" t="str">
        <f t="shared" si="92"/>
        <v/>
      </c>
      <c r="E2989" t="str">
        <f t="shared" si="93"/>
        <v/>
      </c>
    </row>
    <row r="2990" spans="1:5" x14ac:dyDescent="0.25">
      <c r="A2990" t="s">
        <v>622</v>
      </c>
      <c r="D2990" t="str">
        <f t="shared" si="92"/>
        <v/>
      </c>
      <c r="E2990" t="str">
        <f t="shared" si="93"/>
        <v/>
      </c>
    </row>
    <row r="2991" spans="1:5" x14ac:dyDescent="0.25">
      <c r="A2991" t="s">
        <v>2174</v>
      </c>
      <c r="D2991" t="str">
        <f t="shared" si="92"/>
        <v/>
      </c>
      <c r="E2991" t="str">
        <f t="shared" si="93"/>
        <v/>
      </c>
    </row>
    <row r="2992" spans="1:5" x14ac:dyDescent="0.25">
      <c r="A2992" t="s">
        <v>2859</v>
      </c>
      <c r="D2992" t="str">
        <f t="shared" si="92"/>
        <v/>
      </c>
      <c r="E2992" t="str">
        <f t="shared" si="93"/>
        <v/>
      </c>
    </row>
    <row r="2993" spans="1:5" x14ac:dyDescent="0.25">
      <c r="A2993" t="s">
        <v>2175</v>
      </c>
      <c r="D2993" t="str">
        <f t="shared" si="92"/>
        <v/>
      </c>
      <c r="E2993" t="str">
        <f t="shared" si="93"/>
        <v/>
      </c>
    </row>
    <row r="2994" spans="1:5" x14ac:dyDescent="0.25">
      <c r="A2994" t="s">
        <v>917</v>
      </c>
      <c r="D2994" t="str">
        <f t="shared" si="92"/>
        <v/>
      </c>
      <c r="E2994" t="str">
        <f t="shared" si="93"/>
        <v/>
      </c>
    </row>
    <row r="2995" spans="1:5" x14ac:dyDescent="0.25">
      <c r="A2995" t="s">
        <v>202</v>
      </c>
      <c r="D2995" t="str">
        <f t="shared" si="92"/>
        <v/>
      </c>
      <c r="E2995" t="str">
        <f t="shared" si="93"/>
        <v/>
      </c>
    </row>
    <row r="2996" spans="1:5" x14ac:dyDescent="0.25">
      <c r="A2996" t="s">
        <v>2176</v>
      </c>
      <c r="D2996" t="str">
        <f t="shared" si="92"/>
        <v/>
      </c>
      <c r="E2996" t="str">
        <f t="shared" si="93"/>
        <v/>
      </c>
    </row>
    <row r="2997" spans="1:5" x14ac:dyDescent="0.25">
      <c r="A2997" t="s">
        <v>2177</v>
      </c>
      <c r="D2997" t="str">
        <f t="shared" si="92"/>
        <v/>
      </c>
      <c r="E2997" t="str">
        <f t="shared" si="93"/>
        <v/>
      </c>
    </row>
    <row r="2998" spans="1:5" x14ac:dyDescent="0.25">
      <c r="A2998" t="s">
        <v>2178</v>
      </c>
      <c r="D2998" t="str">
        <f t="shared" si="92"/>
        <v/>
      </c>
      <c r="E2998" t="str">
        <f t="shared" si="93"/>
        <v/>
      </c>
    </row>
    <row r="2999" spans="1:5" x14ac:dyDescent="0.25">
      <c r="A2999" t="s">
        <v>2179</v>
      </c>
      <c r="D2999" t="str">
        <f t="shared" si="92"/>
        <v/>
      </c>
      <c r="E2999" t="str">
        <f t="shared" si="93"/>
        <v/>
      </c>
    </row>
    <row r="3000" spans="1:5" x14ac:dyDescent="0.25">
      <c r="A3000" t="s">
        <v>2180</v>
      </c>
      <c r="D3000" t="str">
        <f t="shared" si="92"/>
        <v/>
      </c>
      <c r="E3000" t="str">
        <f t="shared" si="93"/>
        <v/>
      </c>
    </row>
    <row r="3001" spans="1:5" x14ac:dyDescent="0.25">
      <c r="A3001" t="s">
        <v>316</v>
      </c>
      <c r="D3001" t="str">
        <f t="shared" si="92"/>
        <v/>
      </c>
      <c r="E3001" t="str">
        <f t="shared" si="93"/>
        <v/>
      </c>
    </row>
    <row r="3002" spans="1:5" x14ac:dyDescent="0.25">
      <c r="A3002" t="s">
        <v>961</v>
      </c>
      <c r="D3002" t="str">
        <f t="shared" si="92"/>
        <v/>
      </c>
      <c r="E3002" t="str">
        <f t="shared" si="93"/>
        <v/>
      </c>
    </row>
    <row r="3003" spans="1:5" x14ac:dyDescent="0.25">
      <c r="A3003" t="s">
        <v>307</v>
      </c>
      <c r="D3003" t="str">
        <f t="shared" si="92"/>
        <v/>
      </c>
      <c r="E3003" t="str">
        <f t="shared" si="93"/>
        <v/>
      </c>
    </row>
    <row r="3004" spans="1:5" x14ac:dyDescent="0.25">
      <c r="A3004" t="s">
        <v>623</v>
      </c>
      <c r="D3004" t="str">
        <f t="shared" si="92"/>
        <v/>
      </c>
      <c r="E3004" t="str">
        <f t="shared" si="93"/>
        <v/>
      </c>
    </row>
    <row r="3005" spans="1:5" x14ac:dyDescent="0.25">
      <c r="A3005" t="s">
        <v>963</v>
      </c>
      <c r="D3005" t="str">
        <f t="shared" si="92"/>
        <v/>
      </c>
      <c r="E3005" t="str">
        <f t="shared" si="93"/>
        <v/>
      </c>
    </row>
    <row r="3006" spans="1:5" x14ac:dyDescent="0.25">
      <c r="A3006" t="s">
        <v>2181</v>
      </c>
      <c r="D3006" t="str">
        <f t="shared" si="92"/>
        <v/>
      </c>
      <c r="E3006" t="str">
        <f t="shared" si="93"/>
        <v/>
      </c>
    </row>
    <row r="3007" spans="1:5" x14ac:dyDescent="0.25">
      <c r="A3007" t="s">
        <v>2182</v>
      </c>
      <c r="D3007" t="str">
        <f t="shared" si="92"/>
        <v/>
      </c>
      <c r="E3007" t="str">
        <f t="shared" si="93"/>
        <v/>
      </c>
    </row>
    <row r="3008" spans="1:5" x14ac:dyDescent="0.25">
      <c r="A3008" t="s">
        <v>1433</v>
      </c>
      <c r="D3008" t="str">
        <f t="shared" si="92"/>
        <v/>
      </c>
      <c r="E3008" t="str">
        <f t="shared" si="93"/>
        <v/>
      </c>
    </row>
    <row r="3009" spans="1:5" x14ac:dyDescent="0.25">
      <c r="A3009" t="s">
        <v>2183</v>
      </c>
      <c r="D3009" t="str">
        <f t="shared" si="92"/>
        <v/>
      </c>
      <c r="E3009" t="str">
        <f t="shared" si="93"/>
        <v/>
      </c>
    </row>
    <row r="3010" spans="1:5" x14ac:dyDescent="0.25">
      <c r="A3010" t="s">
        <v>1176</v>
      </c>
      <c r="D3010" t="str">
        <f t="shared" si="92"/>
        <v/>
      </c>
      <c r="E3010" t="str">
        <f t="shared" si="93"/>
        <v/>
      </c>
    </row>
    <row r="3011" spans="1:5" x14ac:dyDescent="0.25">
      <c r="A3011" t="s">
        <v>313</v>
      </c>
      <c r="D3011" t="str">
        <f t="shared" si="92"/>
        <v/>
      </c>
      <c r="E3011" t="str">
        <f t="shared" si="93"/>
        <v/>
      </c>
    </row>
    <row r="3012" spans="1:5" x14ac:dyDescent="0.25">
      <c r="A3012" t="s">
        <v>360</v>
      </c>
      <c r="D3012" t="str">
        <f t="shared" si="92"/>
        <v/>
      </c>
      <c r="E3012" t="str">
        <f t="shared" si="93"/>
        <v/>
      </c>
    </row>
    <row r="3013" spans="1:5" x14ac:dyDescent="0.25">
      <c r="A3013" t="s">
        <v>2184</v>
      </c>
      <c r="D3013" t="str">
        <f t="shared" si="92"/>
        <v/>
      </c>
      <c r="E3013" t="str">
        <f t="shared" si="93"/>
        <v/>
      </c>
    </row>
    <row r="3014" spans="1:5" x14ac:dyDescent="0.25">
      <c r="A3014" t="s">
        <v>2185</v>
      </c>
      <c r="D3014" t="str">
        <f t="shared" si="92"/>
        <v/>
      </c>
      <c r="E3014" t="str">
        <f t="shared" si="93"/>
        <v/>
      </c>
    </row>
    <row r="3015" spans="1:5" x14ac:dyDescent="0.25">
      <c r="A3015" t="s">
        <v>1602</v>
      </c>
      <c r="D3015" t="str">
        <f t="shared" ref="D3015:D3078" si="94">IFERROR(IF(COUNTIF(A3015,"*"&amp;"NOME:"&amp;"*")&gt;0,TRIM(_xlfn.TEXTBEFORE(_xlfn.TEXTAFTER(A3015,"NOME: ")," FUNCAO")),""),"")</f>
        <v/>
      </c>
      <c r="E3015" t="str">
        <f t="shared" ref="E3015:E3078" si="95">IFERROR(VALUE(TRIM(IF(D3015&lt;&gt;"",MID(MID(MID(MID(HLOOKUP("*",A3015:A3042,MATCH("*"&amp;"INTRA"&amp;"*",A3015:A3042,0),0),SEARCH("INTRA",HLOOKUP("*",A3015:A3042,MATCH("*"&amp;"INTRA"&amp;"*",A3015:A3042,0),0),1),30),SEARCH(" ",MID(HLOOKUP("*",A3015:A3042,MATCH("*"&amp;"INTRA"&amp;"*",A3015:A3042,0),0),SEARCH("INTRA",HLOOKUP("*",A3015:A3042,MATCH("*"&amp;"INTRA"&amp;"*",A3015:A3042,0),0),1),30),1)+1,20),SEARCH(" ",MID(MID(HLOOKUP("*",A3015:A3042,MATCH("*"&amp;"INTRA"&amp;"*",A3015:A3042,0),0),SEARCH("INTRA",HLOOKUP("*",A3015:A3042,MATCH("*"&amp;"INTRA"&amp;"*",A3015:A3042,0),0),1),30),SEARCH(" ",MID(HLOOKUP("*",A3015:A3042,MATCH("*"&amp;"INTRA"&amp;"*",A3015:A3042,0),0),SEARCH("INTRA",HLOOKUP("*",A3015:A3042,MATCH("*"&amp;"INTRA"&amp;"*",A3015:A3042,0),0),1),30),1)+1,20),1)+1,20),1,SEARCH(" ",MID(MID(MID(HLOOKUP("*",A3015:A3042,MATCH("*"&amp;"INTRA"&amp;"*",A3015:A3042,0),0),SEARCH("INTRA",HLOOKUP("*",A3015:A3042,MATCH("*"&amp;"INTRA"&amp;"*",A3015:A3042,0),0),1),30),SEARCH(" ",MID(HLOOKUP("*",A3015:A3042,MATCH("*"&amp;"INTRA"&amp;"*",A3015:A3042,0),0),SEARCH("INTRA",HLOOKUP("*",A3015:A3042,MATCH("*"&amp;"INTRA"&amp;"*",A3015:A3042,0),0),1),30),1)+1,20),SEARCH(" ",MID(MID(HLOOKUP("*",A3015:A3042,MATCH("*"&amp;"INTRA"&amp;"*",A3015:A3042,0),0),SEARCH("INTRA",HLOOKUP("*",A3015:A3042,MATCH("*"&amp;"INTRA"&amp;"*",A3015:A3042,0),0),1),30),SEARCH(" ",MID(HLOOKUP("*",A3015:A3042,MATCH("*"&amp;"INTRA"&amp;"*",A3015:A3042,0),0),SEARCH("INTRA",HLOOKUP("*",A3015:A3042,MATCH("*"&amp;"INTRA"&amp;"*",A3015:A3042,0),0),1),30),1)+1,20),1)+1,20))),""))),"")</f>
        <v/>
      </c>
    </row>
    <row r="3016" spans="1:5" x14ac:dyDescent="0.25">
      <c r="A3016" t="s">
        <v>2186</v>
      </c>
      <c r="D3016" t="str">
        <f t="shared" si="94"/>
        <v/>
      </c>
      <c r="E3016" t="str">
        <f t="shared" si="95"/>
        <v/>
      </c>
    </row>
    <row r="3017" spans="1:5" x14ac:dyDescent="0.25">
      <c r="A3017" t="s">
        <v>2187</v>
      </c>
      <c r="D3017" t="str">
        <f t="shared" si="94"/>
        <v/>
      </c>
      <c r="E3017" t="str">
        <f t="shared" si="95"/>
        <v/>
      </c>
    </row>
    <row r="3018" spans="1:5" x14ac:dyDescent="0.25">
      <c r="A3018" t="s">
        <v>624</v>
      </c>
      <c r="D3018" t="str">
        <f t="shared" si="94"/>
        <v/>
      </c>
      <c r="E3018" t="str">
        <f t="shared" si="95"/>
        <v/>
      </c>
    </row>
    <row r="3019" spans="1:5" x14ac:dyDescent="0.25">
      <c r="A3019" t="s">
        <v>2188</v>
      </c>
      <c r="D3019" t="str">
        <f t="shared" si="94"/>
        <v>MOACIR MOREIRA DA SILVA</v>
      </c>
      <c r="E3019" t="str">
        <f t="shared" si="95"/>
        <v/>
      </c>
    </row>
    <row r="3020" spans="1:5" x14ac:dyDescent="0.25">
      <c r="A3020" t="s">
        <v>2189</v>
      </c>
      <c r="D3020" t="str">
        <f t="shared" si="94"/>
        <v/>
      </c>
      <c r="E3020" t="str">
        <f t="shared" si="95"/>
        <v/>
      </c>
    </row>
    <row r="3021" spans="1:5" x14ac:dyDescent="0.25">
      <c r="A3021" t="s">
        <v>2190</v>
      </c>
      <c r="D3021" t="str">
        <f t="shared" si="94"/>
        <v/>
      </c>
      <c r="E3021" t="str">
        <f t="shared" si="95"/>
        <v/>
      </c>
    </row>
    <row r="3022" spans="1:5" x14ac:dyDescent="0.25">
      <c r="A3022" t="s">
        <v>349</v>
      </c>
      <c r="D3022" t="str">
        <f t="shared" si="94"/>
        <v/>
      </c>
      <c r="E3022" t="str">
        <f t="shared" si="95"/>
        <v/>
      </c>
    </row>
    <row r="3023" spans="1:5" x14ac:dyDescent="0.25">
      <c r="A3023" t="s">
        <v>1129</v>
      </c>
      <c r="D3023" t="str">
        <f t="shared" si="94"/>
        <v/>
      </c>
      <c r="E3023" t="str">
        <f t="shared" si="95"/>
        <v/>
      </c>
    </row>
    <row r="3024" spans="1:5" x14ac:dyDescent="0.25">
      <c r="A3024">
        <v>73.33</v>
      </c>
      <c r="D3024" t="str">
        <f t="shared" si="94"/>
        <v/>
      </c>
      <c r="E3024" t="str">
        <f t="shared" si="95"/>
        <v/>
      </c>
    </row>
    <row r="3025" spans="1:5" x14ac:dyDescent="0.25">
      <c r="A3025">
        <v>0</v>
      </c>
      <c r="D3025" t="str">
        <f t="shared" si="94"/>
        <v/>
      </c>
      <c r="E3025" t="str">
        <f t="shared" si="95"/>
        <v/>
      </c>
    </row>
    <row r="3026" spans="1:5" x14ac:dyDescent="0.25">
      <c r="A3026">
        <v>0</v>
      </c>
      <c r="D3026" t="str">
        <f t="shared" si="94"/>
        <v/>
      </c>
      <c r="E3026" t="str">
        <f t="shared" si="95"/>
        <v/>
      </c>
    </row>
    <row r="3027" spans="1:5" x14ac:dyDescent="0.25">
      <c r="A3027">
        <v>10</v>
      </c>
      <c r="D3027" t="str">
        <f t="shared" si="94"/>
        <v/>
      </c>
      <c r="E3027" t="str">
        <f t="shared" si="95"/>
        <v/>
      </c>
    </row>
    <row r="3028" spans="1:5" x14ac:dyDescent="0.25">
      <c r="A3028">
        <v>10</v>
      </c>
      <c r="D3028" t="str">
        <f t="shared" si="94"/>
        <v/>
      </c>
      <c r="E3028" t="str">
        <f t="shared" si="95"/>
        <v/>
      </c>
    </row>
    <row r="3029" spans="1:5" x14ac:dyDescent="0.25">
      <c r="A3029">
        <v>0</v>
      </c>
      <c r="D3029" t="str">
        <f t="shared" si="94"/>
        <v/>
      </c>
      <c r="E3029" t="str">
        <f t="shared" si="95"/>
        <v/>
      </c>
    </row>
    <row r="3030" spans="1:5" x14ac:dyDescent="0.25">
      <c r="A3030">
        <v>0</v>
      </c>
      <c r="D3030" t="str">
        <f t="shared" si="94"/>
        <v/>
      </c>
      <c r="E3030" t="str">
        <f t="shared" si="95"/>
        <v/>
      </c>
    </row>
    <row r="3031" spans="1:5" x14ac:dyDescent="0.25">
      <c r="A3031">
        <v>20</v>
      </c>
      <c r="D3031" t="str">
        <f t="shared" si="94"/>
        <v/>
      </c>
      <c r="E3031" t="str">
        <f t="shared" si="95"/>
        <v/>
      </c>
    </row>
    <row r="3032" spans="1:5" x14ac:dyDescent="0.25">
      <c r="A3032">
        <v>0</v>
      </c>
      <c r="D3032" t="str">
        <f t="shared" si="94"/>
        <v/>
      </c>
      <c r="E3032" t="str">
        <f t="shared" si="95"/>
        <v/>
      </c>
    </row>
    <row r="3033" spans="1:5" x14ac:dyDescent="0.25">
      <c r="A3033">
        <v>11</v>
      </c>
      <c r="D3033" t="str">
        <f t="shared" si="94"/>
        <v/>
      </c>
      <c r="E3033" t="str">
        <f t="shared" si="95"/>
        <v/>
      </c>
    </row>
    <row r="3034" spans="1:5" x14ac:dyDescent="0.25">
      <c r="A3034" t="s">
        <v>249</v>
      </c>
      <c r="D3034" t="str">
        <f t="shared" si="94"/>
        <v/>
      </c>
      <c r="E3034" t="str">
        <f t="shared" si="95"/>
        <v/>
      </c>
    </row>
    <row r="3035" spans="1:5" x14ac:dyDescent="0.25">
      <c r="A3035" t="s">
        <v>250</v>
      </c>
      <c r="D3035" t="str">
        <f t="shared" si="94"/>
        <v/>
      </c>
      <c r="E3035" t="str">
        <f t="shared" si="95"/>
        <v/>
      </c>
    </row>
    <row r="3036" spans="1:5" x14ac:dyDescent="0.25">
      <c r="A3036" t="s">
        <v>1112</v>
      </c>
      <c r="D3036" t="str">
        <f t="shared" si="94"/>
        <v/>
      </c>
      <c r="E3036" t="str">
        <f t="shared" si="95"/>
        <v/>
      </c>
    </row>
    <row r="3037" spans="1:5" x14ac:dyDescent="0.25">
      <c r="A3037" t="s">
        <v>515</v>
      </c>
      <c r="D3037" t="str">
        <f t="shared" si="94"/>
        <v/>
      </c>
      <c r="E3037" t="str">
        <f t="shared" si="95"/>
        <v/>
      </c>
    </row>
    <row r="3038" spans="1:5" x14ac:dyDescent="0.25">
      <c r="A3038" t="s">
        <v>252</v>
      </c>
      <c r="D3038" t="str">
        <f t="shared" si="94"/>
        <v/>
      </c>
      <c r="E3038" t="str">
        <f t="shared" si="95"/>
        <v/>
      </c>
    </row>
    <row r="3039" spans="1:5" x14ac:dyDescent="0.25">
      <c r="A3039" t="s">
        <v>253</v>
      </c>
      <c r="D3039" t="str">
        <f t="shared" si="94"/>
        <v/>
      </c>
      <c r="E3039" t="str">
        <f t="shared" si="95"/>
        <v/>
      </c>
    </row>
    <row r="3040" spans="1:5" x14ac:dyDescent="0.25">
      <c r="A3040" t="s">
        <v>1592</v>
      </c>
      <c r="D3040" t="str">
        <f t="shared" si="94"/>
        <v/>
      </c>
      <c r="E3040" t="str">
        <f t="shared" si="95"/>
        <v/>
      </c>
    </row>
    <row r="3041" spans="1:5" x14ac:dyDescent="0.25">
      <c r="A3041" t="s">
        <v>255</v>
      </c>
      <c r="D3041" t="str">
        <f t="shared" si="94"/>
        <v/>
      </c>
      <c r="E3041" t="str">
        <f t="shared" si="95"/>
        <v/>
      </c>
    </row>
    <row r="3042" spans="1:5" x14ac:dyDescent="0.25">
      <c r="A3042" t="s">
        <v>1115</v>
      </c>
      <c r="D3042" t="str">
        <f t="shared" si="94"/>
        <v/>
      </c>
      <c r="E3042" t="str">
        <f t="shared" si="95"/>
        <v/>
      </c>
    </row>
    <row r="3043" spans="1:5" x14ac:dyDescent="0.25">
      <c r="A3043" t="s">
        <v>2191</v>
      </c>
      <c r="D3043" t="str">
        <f t="shared" si="94"/>
        <v/>
      </c>
      <c r="E3043" t="str">
        <f t="shared" si="95"/>
        <v/>
      </c>
    </row>
    <row r="3044" spans="1:5" x14ac:dyDescent="0.25">
      <c r="A3044" t="s">
        <v>2192</v>
      </c>
      <c r="D3044" t="str">
        <f t="shared" si="94"/>
        <v/>
      </c>
      <c r="E3044" t="str">
        <f t="shared" si="95"/>
        <v/>
      </c>
    </row>
    <row r="3045" spans="1:5" x14ac:dyDescent="0.25">
      <c r="A3045" t="s">
        <v>1596</v>
      </c>
      <c r="D3045" t="str">
        <f t="shared" si="94"/>
        <v/>
      </c>
      <c r="E3045" t="str">
        <f t="shared" si="95"/>
        <v/>
      </c>
    </row>
    <row r="3046" spans="1:5" x14ac:dyDescent="0.25">
      <c r="A3046" t="s">
        <v>1119</v>
      </c>
      <c r="D3046" t="str">
        <f t="shared" si="94"/>
        <v/>
      </c>
      <c r="E3046" t="str">
        <f t="shared" si="95"/>
        <v/>
      </c>
    </row>
    <row r="3047" spans="1:5" x14ac:dyDescent="0.25">
      <c r="A3047" t="s">
        <v>2193</v>
      </c>
      <c r="D3047" t="str">
        <f t="shared" si="94"/>
        <v/>
      </c>
      <c r="E3047" t="str">
        <f t="shared" si="95"/>
        <v/>
      </c>
    </row>
    <row r="3048" spans="1:5" x14ac:dyDescent="0.25">
      <c r="A3048" t="s">
        <v>300</v>
      </c>
      <c r="D3048" t="str">
        <f t="shared" si="94"/>
        <v/>
      </c>
      <c r="E3048" t="str">
        <f t="shared" si="95"/>
        <v/>
      </c>
    </row>
    <row r="3049" spans="1:5" x14ac:dyDescent="0.25">
      <c r="A3049" t="s">
        <v>546</v>
      </c>
      <c r="D3049" t="str">
        <f t="shared" si="94"/>
        <v/>
      </c>
      <c r="E3049" t="str">
        <f t="shared" si="95"/>
        <v/>
      </c>
    </row>
    <row r="3050" spans="1:5" x14ac:dyDescent="0.25">
      <c r="A3050" t="s">
        <v>625</v>
      </c>
      <c r="D3050" t="str">
        <f t="shared" si="94"/>
        <v/>
      </c>
      <c r="E3050" t="str">
        <f t="shared" si="95"/>
        <v/>
      </c>
    </row>
    <row r="3051" spans="1:5" x14ac:dyDescent="0.25">
      <c r="A3051" t="s">
        <v>626</v>
      </c>
      <c r="D3051" t="str">
        <f t="shared" si="94"/>
        <v/>
      </c>
      <c r="E3051" t="str">
        <f t="shared" si="95"/>
        <v/>
      </c>
    </row>
    <row r="3052" spans="1:5" x14ac:dyDescent="0.25">
      <c r="A3052" t="s">
        <v>627</v>
      </c>
      <c r="D3052" t="str">
        <f t="shared" si="94"/>
        <v/>
      </c>
      <c r="E3052" t="str">
        <f t="shared" si="95"/>
        <v/>
      </c>
    </row>
    <row r="3053" spans="1:5" x14ac:dyDescent="0.25">
      <c r="A3053" t="s">
        <v>585</v>
      </c>
      <c r="D3053" t="str">
        <f t="shared" si="94"/>
        <v/>
      </c>
      <c r="E3053" t="str">
        <f t="shared" si="95"/>
        <v/>
      </c>
    </row>
    <row r="3054" spans="1:5" x14ac:dyDescent="0.25">
      <c r="A3054" t="s">
        <v>549</v>
      </c>
      <c r="D3054" t="str">
        <f t="shared" si="94"/>
        <v/>
      </c>
      <c r="E3054" t="str">
        <f t="shared" si="95"/>
        <v/>
      </c>
    </row>
    <row r="3055" spans="1:5" x14ac:dyDescent="0.25">
      <c r="A3055" t="s">
        <v>550</v>
      </c>
      <c r="D3055" t="str">
        <f t="shared" si="94"/>
        <v/>
      </c>
      <c r="E3055" t="str">
        <f t="shared" si="95"/>
        <v/>
      </c>
    </row>
    <row r="3056" spans="1:5" x14ac:dyDescent="0.25">
      <c r="A3056" t="s">
        <v>628</v>
      </c>
      <c r="D3056" t="str">
        <f t="shared" si="94"/>
        <v/>
      </c>
      <c r="E3056" t="str">
        <f t="shared" si="95"/>
        <v/>
      </c>
    </row>
    <row r="3057" spans="1:5" x14ac:dyDescent="0.25">
      <c r="A3057" t="s">
        <v>629</v>
      </c>
      <c r="D3057" t="str">
        <f t="shared" si="94"/>
        <v/>
      </c>
      <c r="E3057" t="str">
        <f t="shared" si="95"/>
        <v/>
      </c>
    </row>
    <row r="3058" spans="1:5" x14ac:dyDescent="0.25">
      <c r="A3058" t="s">
        <v>630</v>
      </c>
      <c r="D3058" t="str">
        <f t="shared" si="94"/>
        <v/>
      </c>
      <c r="E3058" t="str">
        <f t="shared" si="95"/>
        <v/>
      </c>
    </row>
    <row r="3059" spans="1:5" x14ac:dyDescent="0.25">
      <c r="A3059" t="s">
        <v>631</v>
      </c>
      <c r="D3059" t="str">
        <f t="shared" si="94"/>
        <v/>
      </c>
      <c r="E3059" t="str">
        <f t="shared" si="95"/>
        <v/>
      </c>
    </row>
    <row r="3060" spans="1:5" x14ac:dyDescent="0.25">
      <c r="A3060" t="s">
        <v>591</v>
      </c>
      <c r="D3060" t="str">
        <f t="shared" si="94"/>
        <v/>
      </c>
      <c r="E3060" t="str">
        <f t="shared" si="95"/>
        <v/>
      </c>
    </row>
    <row r="3061" spans="1:5" x14ac:dyDescent="0.25">
      <c r="A3061" t="s">
        <v>612</v>
      </c>
      <c r="D3061" t="str">
        <f t="shared" si="94"/>
        <v/>
      </c>
      <c r="E3061" t="str">
        <f t="shared" si="95"/>
        <v/>
      </c>
    </row>
    <row r="3062" spans="1:5" x14ac:dyDescent="0.25">
      <c r="A3062" t="s">
        <v>555</v>
      </c>
      <c r="D3062" t="str">
        <f t="shared" si="94"/>
        <v/>
      </c>
      <c r="E3062" t="str">
        <f t="shared" si="95"/>
        <v/>
      </c>
    </row>
    <row r="3063" spans="1:5" x14ac:dyDescent="0.25">
      <c r="A3063" t="s">
        <v>632</v>
      </c>
      <c r="D3063" t="str">
        <f t="shared" si="94"/>
        <v/>
      </c>
      <c r="E3063" t="str">
        <f t="shared" si="95"/>
        <v/>
      </c>
    </row>
    <row r="3064" spans="1:5" x14ac:dyDescent="0.25">
      <c r="A3064" t="s">
        <v>633</v>
      </c>
      <c r="D3064" t="str">
        <f t="shared" si="94"/>
        <v/>
      </c>
      <c r="E3064" t="str">
        <f t="shared" si="95"/>
        <v/>
      </c>
    </row>
    <row r="3065" spans="1:5" x14ac:dyDescent="0.25">
      <c r="A3065" t="s">
        <v>2194</v>
      </c>
      <c r="D3065" t="str">
        <f t="shared" si="94"/>
        <v/>
      </c>
      <c r="E3065" t="str">
        <f t="shared" si="95"/>
        <v/>
      </c>
    </row>
    <row r="3066" spans="1:5" x14ac:dyDescent="0.25">
      <c r="A3066" t="s">
        <v>595</v>
      </c>
      <c r="D3066" t="str">
        <f t="shared" si="94"/>
        <v/>
      </c>
      <c r="E3066" t="str">
        <f t="shared" si="95"/>
        <v/>
      </c>
    </row>
    <row r="3067" spans="1:5" x14ac:dyDescent="0.25">
      <c r="A3067" t="s">
        <v>2102</v>
      </c>
      <c r="D3067" t="str">
        <f t="shared" si="94"/>
        <v/>
      </c>
      <c r="E3067" t="str">
        <f t="shared" si="95"/>
        <v/>
      </c>
    </row>
    <row r="3068" spans="1:5" x14ac:dyDescent="0.25">
      <c r="A3068" t="s">
        <v>559</v>
      </c>
      <c r="D3068" t="str">
        <f t="shared" si="94"/>
        <v/>
      </c>
      <c r="E3068" t="str">
        <f t="shared" si="95"/>
        <v/>
      </c>
    </row>
    <row r="3069" spans="1:5" x14ac:dyDescent="0.25">
      <c r="A3069" t="s">
        <v>560</v>
      </c>
      <c r="D3069" t="str">
        <f t="shared" si="94"/>
        <v/>
      </c>
      <c r="E3069" t="str">
        <f t="shared" si="95"/>
        <v/>
      </c>
    </row>
    <row r="3070" spans="1:5" x14ac:dyDescent="0.25">
      <c r="A3070" t="s">
        <v>634</v>
      </c>
      <c r="D3070" t="str">
        <f t="shared" si="94"/>
        <v/>
      </c>
      <c r="E3070" t="str">
        <f t="shared" si="95"/>
        <v/>
      </c>
    </row>
    <row r="3071" spans="1:5" x14ac:dyDescent="0.25">
      <c r="A3071" t="s">
        <v>330</v>
      </c>
      <c r="D3071" t="str">
        <f t="shared" si="94"/>
        <v/>
      </c>
      <c r="E3071" t="str">
        <f t="shared" si="95"/>
        <v/>
      </c>
    </row>
    <row r="3072" spans="1:5" x14ac:dyDescent="0.25">
      <c r="A3072" t="s">
        <v>635</v>
      </c>
      <c r="D3072" t="str">
        <f t="shared" si="94"/>
        <v/>
      </c>
      <c r="E3072" t="str">
        <f t="shared" si="95"/>
        <v/>
      </c>
    </row>
    <row r="3073" spans="1:5" x14ac:dyDescent="0.25">
      <c r="A3073" t="s">
        <v>2195</v>
      </c>
      <c r="D3073" t="str">
        <f t="shared" si="94"/>
        <v/>
      </c>
      <c r="E3073" t="str">
        <f t="shared" si="95"/>
        <v/>
      </c>
    </row>
    <row r="3074" spans="1:5" x14ac:dyDescent="0.25">
      <c r="A3074" t="s">
        <v>635</v>
      </c>
      <c r="D3074" t="str">
        <f t="shared" si="94"/>
        <v/>
      </c>
      <c r="E3074" t="str">
        <f t="shared" si="95"/>
        <v/>
      </c>
    </row>
    <row r="3075" spans="1:5" x14ac:dyDescent="0.25">
      <c r="A3075" t="s">
        <v>636</v>
      </c>
      <c r="D3075" t="str">
        <f t="shared" si="94"/>
        <v/>
      </c>
      <c r="E3075" t="str">
        <f t="shared" si="95"/>
        <v/>
      </c>
    </row>
    <row r="3076" spans="1:5" x14ac:dyDescent="0.25">
      <c r="A3076" t="s">
        <v>636</v>
      </c>
      <c r="D3076" t="str">
        <f t="shared" si="94"/>
        <v/>
      </c>
      <c r="E3076" t="str">
        <f t="shared" si="95"/>
        <v/>
      </c>
    </row>
    <row r="3077" spans="1:5" x14ac:dyDescent="0.25">
      <c r="A3077" t="s">
        <v>637</v>
      </c>
      <c r="D3077" t="str">
        <f t="shared" si="94"/>
        <v/>
      </c>
      <c r="E3077" t="str">
        <f t="shared" si="95"/>
        <v/>
      </c>
    </row>
    <row r="3078" spans="1:5" x14ac:dyDescent="0.25">
      <c r="A3078" t="s">
        <v>638</v>
      </c>
      <c r="D3078" t="str">
        <f t="shared" si="94"/>
        <v/>
      </c>
      <c r="E3078" t="str">
        <f t="shared" si="95"/>
        <v/>
      </c>
    </row>
    <row r="3079" spans="1:5" x14ac:dyDescent="0.25">
      <c r="A3079" t="s">
        <v>2196</v>
      </c>
      <c r="D3079" t="str">
        <f t="shared" ref="D3079:D3142" si="96">IFERROR(IF(COUNTIF(A3079,"*"&amp;"NOME:"&amp;"*")&gt;0,TRIM(_xlfn.TEXTBEFORE(_xlfn.TEXTAFTER(A3079,"NOME: ")," FUNCAO")),""),"")</f>
        <v/>
      </c>
      <c r="E3079" t="str">
        <f t="shared" ref="E3079:E3142" si="97">IFERROR(VALUE(TRIM(IF(D3079&lt;&gt;"",MID(MID(MID(MID(HLOOKUP("*",A3079:A3106,MATCH("*"&amp;"INTRA"&amp;"*",A3079:A3106,0),0),SEARCH("INTRA",HLOOKUP("*",A3079:A3106,MATCH("*"&amp;"INTRA"&amp;"*",A3079:A3106,0),0),1),30),SEARCH(" ",MID(HLOOKUP("*",A3079:A3106,MATCH("*"&amp;"INTRA"&amp;"*",A3079:A3106,0),0),SEARCH("INTRA",HLOOKUP("*",A3079:A3106,MATCH("*"&amp;"INTRA"&amp;"*",A3079:A3106,0),0),1),30),1)+1,20),SEARCH(" ",MID(MID(HLOOKUP("*",A3079:A3106,MATCH("*"&amp;"INTRA"&amp;"*",A3079:A3106,0),0),SEARCH("INTRA",HLOOKUP("*",A3079:A3106,MATCH("*"&amp;"INTRA"&amp;"*",A3079:A3106,0),0),1),30),SEARCH(" ",MID(HLOOKUP("*",A3079:A3106,MATCH("*"&amp;"INTRA"&amp;"*",A3079:A3106,0),0),SEARCH("INTRA",HLOOKUP("*",A3079:A3106,MATCH("*"&amp;"INTRA"&amp;"*",A3079:A3106,0),0),1),30),1)+1,20),1)+1,20),1,SEARCH(" ",MID(MID(MID(HLOOKUP("*",A3079:A3106,MATCH("*"&amp;"INTRA"&amp;"*",A3079:A3106,0),0),SEARCH("INTRA",HLOOKUP("*",A3079:A3106,MATCH("*"&amp;"INTRA"&amp;"*",A3079:A3106,0),0),1),30),SEARCH(" ",MID(HLOOKUP("*",A3079:A3106,MATCH("*"&amp;"INTRA"&amp;"*",A3079:A3106,0),0),SEARCH("INTRA",HLOOKUP("*",A3079:A3106,MATCH("*"&amp;"INTRA"&amp;"*",A3079:A3106,0),0),1),30),1)+1,20),SEARCH(" ",MID(MID(HLOOKUP("*",A3079:A3106,MATCH("*"&amp;"INTRA"&amp;"*",A3079:A3106,0),0),SEARCH("INTRA",HLOOKUP("*",A3079:A3106,MATCH("*"&amp;"INTRA"&amp;"*",A3079:A3106,0),0),1),30),SEARCH(" ",MID(HLOOKUP("*",A3079:A3106,MATCH("*"&amp;"INTRA"&amp;"*",A3079:A3106,0),0),SEARCH("INTRA",HLOOKUP("*",A3079:A3106,MATCH("*"&amp;"INTRA"&amp;"*",A3079:A3106,0),0),1),30),1)+1,20),1)+1,20))),""))),"")</f>
        <v/>
      </c>
    </row>
    <row r="3080" spans="1:5" x14ac:dyDescent="0.25">
      <c r="A3080" t="s">
        <v>2197</v>
      </c>
      <c r="D3080" t="str">
        <f t="shared" si="96"/>
        <v/>
      </c>
      <c r="E3080" t="str">
        <f t="shared" si="97"/>
        <v/>
      </c>
    </row>
    <row r="3081" spans="1:5" x14ac:dyDescent="0.25">
      <c r="A3081" t="s">
        <v>639</v>
      </c>
      <c r="D3081" t="str">
        <f t="shared" si="96"/>
        <v/>
      </c>
      <c r="E3081" t="str">
        <f t="shared" si="97"/>
        <v/>
      </c>
    </row>
    <row r="3082" spans="1:5" x14ac:dyDescent="0.25">
      <c r="A3082" t="s">
        <v>250</v>
      </c>
      <c r="D3082" t="str">
        <f t="shared" si="96"/>
        <v/>
      </c>
      <c r="E3082" t="str">
        <f t="shared" si="97"/>
        <v/>
      </c>
    </row>
    <row r="3083" spans="1:5" x14ac:dyDescent="0.25">
      <c r="A3083" t="s">
        <v>370</v>
      </c>
      <c r="D3083" t="str">
        <f t="shared" si="96"/>
        <v/>
      </c>
      <c r="E3083" t="str">
        <f t="shared" si="97"/>
        <v/>
      </c>
    </row>
    <row r="3084" spans="1:5" x14ac:dyDescent="0.25">
      <c r="A3084" t="s">
        <v>371</v>
      </c>
      <c r="D3084" t="str">
        <f t="shared" si="96"/>
        <v/>
      </c>
      <c r="E3084" t="str">
        <f t="shared" si="97"/>
        <v/>
      </c>
    </row>
    <row r="3085" spans="1:5" x14ac:dyDescent="0.25">
      <c r="A3085" t="s">
        <v>640</v>
      </c>
      <c r="D3085" t="str">
        <f t="shared" si="96"/>
        <v/>
      </c>
      <c r="E3085" t="str">
        <f t="shared" si="97"/>
        <v/>
      </c>
    </row>
    <row r="3086" spans="1:5" x14ac:dyDescent="0.25">
      <c r="A3086" t="s">
        <v>372</v>
      </c>
      <c r="D3086" t="str">
        <f t="shared" si="96"/>
        <v/>
      </c>
      <c r="E3086" t="str">
        <f t="shared" si="97"/>
        <v/>
      </c>
    </row>
    <row r="3087" spans="1:5" x14ac:dyDescent="0.25">
      <c r="A3087" t="s">
        <v>641</v>
      </c>
      <c r="D3087" t="str">
        <f t="shared" si="96"/>
        <v/>
      </c>
      <c r="E3087" t="str">
        <f t="shared" si="97"/>
        <v/>
      </c>
    </row>
    <row r="3088" spans="1:5" x14ac:dyDescent="0.25">
      <c r="A3088" t="s">
        <v>443</v>
      </c>
      <c r="D3088" t="str">
        <f t="shared" si="96"/>
        <v/>
      </c>
      <c r="E3088" t="str">
        <f t="shared" si="97"/>
        <v/>
      </c>
    </row>
    <row r="3089" spans="1:5" x14ac:dyDescent="0.25">
      <c r="A3089" t="s">
        <v>642</v>
      </c>
      <c r="D3089" t="str">
        <f t="shared" si="96"/>
        <v/>
      </c>
      <c r="E3089" t="str">
        <f t="shared" si="97"/>
        <v/>
      </c>
    </row>
    <row r="3090" spans="1:5" x14ac:dyDescent="0.25">
      <c r="A3090" t="s">
        <v>537</v>
      </c>
      <c r="D3090" t="str">
        <f t="shared" si="96"/>
        <v/>
      </c>
      <c r="E3090" t="str">
        <f t="shared" si="97"/>
        <v/>
      </c>
    </row>
    <row r="3091" spans="1:5" x14ac:dyDescent="0.25">
      <c r="A3091" t="s">
        <v>445</v>
      </c>
      <c r="D3091" t="str">
        <f t="shared" si="96"/>
        <v/>
      </c>
      <c r="E3091" t="str">
        <f t="shared" si="97"/>
        <v/>
      </c>
    </row>
    <row r="3092" spans="1:5" x14ac:dyDescent="0.25">
      <c r="A3092" t="s">
        <v>643</v>
      </c>
      <c r="D3092" t="str">
        <f t="shared" si="96"/>
        <v/>
      </c>
      <c r="E3092" t="str">
        <f t="shared" si="97"/>
        <v/>
      </c>
    </row>
    <row r="3093" spans="1:5" x14ac:dyDescent="0.25">
      <c r="A3093" t="s">
        <v>285</v>
      </c>
      <c r="D3093" t="str">
        <f t="shared" si="96"/>
        <v/>
      </c>
      <c r="E3093" t="str">
        <f t="shared" si="97"/>
        <v/>
      </c>
    </row>
    <row r="3094" spans="1:5" x14ac:dyDescent="0.25">
      <c r="A3094">
        <v>189.59</v>
      </c>
      <c r="D3094" t="str">
        <f t="shared" si="96"/>
        <v/>
      </c>
      <c r="E3094" t="str">
        <f t="shared" si="97"/>
        <v/>
      </c>
    </row>
    <row r="3095" spans="1:5" x14ac:dyDescent="0.25">
      <c r="A3095" s="163">
        <v>2033.88</v>
      </c>
      <c r="D3095" t="str">
        <f t="shared" si="96"/>
        <v/>
      </c>
      <c r="E3095" t="str">
        <f t="shared" si="97"/>
        <v/>
      </c>
    </row>
    <row r="3096" spans="1:5" x14ac:dyDescent="0.25">
      <c r="A3096">
        <v>741.46</v>
      </c>
      <c r="D3096" t="str">
        <f t="shared" si="96"/>
        <v/>
      </c>
      <c r="E3096" t="str">
        <f t="shared" si="97"/>
        <v/>
      </c>
    </row>
    <row r="3097" spans="1:5" x14ac:dyDescent="0.25">
      <c r="A3097" s="163">
        <v>2433.04</v>
      </c>
      <c r="D3097" t="str">
        <f t="shared" si="96"/>
        <v/>
      </c>
      <c r="E3097" t="str">
        <f t="shared" si="97"/>
        <v/>
      </c>
    </row>
    <row r="3098" spans="1:5" x14ac:dyDescent="0.25">
      <c r="A3098" s="163">
        <v>2433.84</v>
      </c>
      <c r="D3098" t="str">
        <f t="shared" si="96"/>
        <v/>
      </c>
      <c r="E3098" t="str">
        <f t="shared" si="97"/>
        <v/>
      </c>
    </row>
    <row r="3099" spans="1:5" x14ac:dyDescent="0.25">
      <c r="A3099">
        <v>194.71</v>
      </c>
      <c r="D3099" t="str">
        <f t="shared" si="96"/>
        <v/>
      </c>
      <c r="E3099" t="str">
        <f t="shared" si="97"/>
        <v/>
      </c>
    </row>
    <row r="3100" spans="1:5" x14ac:dyDescent="0.25">
      <c r="A3100">
        <v>189.59</v>
      </c>
      <c r="D3100" t="str">
        <f t="shared" si="96"/>
        <v/>
      </c>
      <c r="E3100" t="str">
        <f t="shared" si="97"/>
        <v/>
      </c>
    </row>
    <row r="3101" spans="1:5" x14ac:dyDescent="0.25">
      <c r="A3101">
        <v>13.16</v>
      </c>
      <c r="D3101" t="str">
        <f t="shared" si="96"/>
        <v/>
      </c>
      <c r="E3101" t="str">
        <f t="shared" si="97"/>
        <v/>
      </c>
    </row>
    <row r="3102" spans="1:5" x14ac:dyDescent="0.25">
      <c r="A3102">
        <v>69.819999999999993</v>
      </c>
      <c r="D3102" t="str">
        <f t="shared" si="96"/>
        <v/>
      </c>
      <c r="E3102" t="str">
        <f t="shared" si="97"/>
        <v/>
      </c>
    </row>
    <row r="3103" spans="1:5" x14ac:dyDescent="0.25">
      <c r="A3103">
        <v>139.63</v>
      </c>
      <c r="D3103" t="str">
        <f t="shared" si="96"/>
        <v/>
      </c>
      <c r="E3103" t="str">
        <f t="shared" si="97"/>
        <v/>
      </c>
    </row>
    <row r="3104" spans="1:5" x14ac:dyDescent="0.25">
      <c r="A3104">
        <v>131.87</v>
      </c>
      <c r="D3104" t="str">
        <f t="shared" si="96"/>
        <v/>
      </c>
      <c r="E3104" t="str">
        <f t="shared" si="97"/>
        <v/>
      </c>
    </row>
    <row r="3105" spans="1:5" x14ac:dyDescent="0.25">
      <c r="A3105">
        <v>486.77</v>
      </c>
      <c r="D3105" t="str">
        <f t="shared" si="96"/>
        <v/>
      </c>
      <c r="E3105" t="str">
        <f t="shared" si="97"/>
        <v/>
      </c>
    </row>
    <row r="3106" spans="1:5" x14ac:dyDescent="0.25">
      <c r="A3106">
        <v>141.16</v>
      </c>
      <c r="D3106" t="str">
        <f t="shared" si="96"/>
        <v/>
      </c>
      <c r="E3106" t="str">
        <f t="shared" si="97"/>
        <v/>
      </c>
    </row>
    <row r="3107" spans="1:5" x14ac:dyDescent="0.25">
      <c r="A3107">
        <v>73.02</v>
      </c>
      <c r="D3107" t="str">
        <f t="shared" si="96"/>
        <v/>
      </c>
      <c r="E3107" t="str">
        <f t="shared" si="97"/>
        <v/>
      </c>
    </row>
    <row r="3108" spans="1:5" x14ac:dyDescent="0.25">
      <c r="A3108">
        <v>830.52</v>
      </c>
      <c r="D3108" t="str">
        <f t="shared" si="96"/>
        <v/>
      </c>
      <c r="E3108" t="str">
        <f t="shared" si="97"/>
        <v/>
      </c>
    </row>
    <row r="3109" spans="1:5" x14ac:dyDescent="0.25">
      <c r="A3109">
        <v>106.38</v>
      </c>
      <c r="D3109" t="str">
        <f t="shared" si="96"/>
        <v/>
      </c>
      <c r="E3109" t="str">
        <f t="shared" si="97"/>
        <v/>
      </c>
    </row>
    <row r="3110" spans="1:5" x14ac:dyDescent="0.25">
      <c r="A3110" s="163">
        <v>1872.18</v>
      </c>
      <c r="D3110" t="str">
        <f t="shared" si="96"/>
        <v/>
      </c>
      <c r="E3110" t="str">
        <f t="shared" si="97"/>
        <v/>
      </c>
    </row>
    <row r="3111" spans="1:5" x14ac:dyDescent="0.25">
      <c r="A3111">
        <v>293.02</v>
      </c>
      <c r="D3111" t="str">
        <f t="shared" si="96"/>
        <v/>
      </c>
      <c r="E3111" t="str">
        <f t="shared" si="97"/>
        <v/>
      </c>
    </row>
    <row r="3112" spans="1:5" x14ac:dyDescent="0.25">
      <c r="A3112">
        <v>125.58</v>
      </c>
      <c r="D3112" t="str">
        <f t="shared" si="96"/>
        <v/>
      </c>
      <c r="E3112" t="str">
        <f t="shared" si="97"/>
        <v/>
      </c>
    </row>
    <row r="3113" spans="1:5" x14ac:dyDescent="0.25">
      <c r="A3113">
        <v>15.94</v>
      </c>
      <c r="D3113" t="str">
        <f t="shared" si="96"/>
        <v/>
      </c>
      <c r="E3113" t="str">
        <f t="shared" si="97"/>
        <v/>
      </c>
    </row>
    <row r="3114" spans="1:5" x14ac:dyDescent="0.25">
      <c r="A3114" s="163">
        <v>2163.41</v>
      </c>
      <c r="D3114" t="str">
        <f t="shared" si="96"/>
        <v/>
      </c>
      <c r="E3114" t="str">
        <f t="shared" si="97"/>
        <v/>
      </c>
    </row>
    <row r="3115" spans="1:5" x14ac:dyDescent="0.25">
      <c r="A3115" t="s">
        <v>2198</v>
      </c>
      <c r="D3115" t="str">
        <f t="shared" si="96"/>
        <v/>
      </c>
      <c r="E3115" t="str">
        <f t="shared" si="97"/>
        <v/>
      </c>
    </row>
    <row r="3116" spans="1:5" x14ac:dyDescent="0.25">
      <c r="A3116" t="s">
        <v>2199</v>
      </c>
      <c r="D3116" t="str">
        <f t="shared" si="96"/>
        <v/>
      </c>
      <c r="E3116" t="str">
        <f t="shared" si="97"/>
        <v/>
      </c>
    </row>
    <row r="3117" spans="1:5" x14ac:dyDescent="0.25">
      <c r="A3117" t="s">
        <v>1602</v>
      </c>
      <c r="D3117" t="str">
        <f t="shared" si="96"/>
        <v/>
      </c>
      <c r="E3117" t="str">
        <f t="shared" si="97"/>
        <v/>
      </c>
    </row>
    <row r="3118" spans="1:5" x14ac:dyDescent="0.25">
      <c r="A3118" t="s">
        <v>2186</v>
      </c>
      <c r="D3118" t="str">
        <f t="shared" si="96"/>
        <v/>
      </c>
      <c r="E3118" t="str">
        <f t="shared" si="97"/>
        <v/>
      </c>
    </row>
    <row r="3119" spans="1:5" x14ac:dyDescent="0.25">
      <c r="A3119" t="s">
        <v>2187</v>
      </c>
      <c r="D3119" t="str">
        <f t="shared" si="96"/>
        <v/>
      </c>
      <c r="E3119" t="str">
        <f t="shared" si="97"/>
        <v/>
      </c>
    </row>
    <row r="3120" spans="1:5" x14ac:dyDescent="0.25">
      <c r="A3120" t="s">
        <v>644</v>
      </c>
      <c r="D3120" t="str">
        <f t="shared" si="96"/>
        <v/>
      </c>
      <c r="E3120" t="str">
        <f t="shared" si="97"/>
        <v/>
      </c>
    </row>
    <row r="3121" spans="1:5" x14ac:dyDescent="0.25">
      <c r="A3121" t="s">
        <v>2200</v>
      </c>
      <c r="D3121" t="str">
        <f t="shared" si="96"/>
        <v>NIL ANDERSON BERALDO DA SILVA</v>
      </c>
      <c r="E3121">
        <f t="shared" si="97"/>
        <v>176.96</v>
      </c>
    </row>
    <row r="3122" spans="1:5" x14ac:dyDescent="0.25">
      <c r="A3122" t="s">
        <v>2201</v>
      </c>
      <c r="D3122" t="str">
        <f t="shared" si="96"/>
        <v/>
      </c>
      <c r="E3122" t="str">
        <f t="shared" si="97"/>
        <v/>
      </c>
    </row>
    <row r="3123" spans="1:5" x14ac:dyDescent="0.25">
      <c r="A3123" t="s">
        <v>1069</v>
      </c>
      <c r="D3123" t="str">
        <f t="shared" si="96"/>
        <v/>
      </c>
      <c r="E3123" t="str">
        <f t="shared" si="97"/>
        <v/>
      </c>
    </row>
    <row r="3124" spans="1:5" x14ac:dyDescent="0.25">
      <c r="A3124" t="s">
        <v>202</v>
      </c>
      <c r="D3124" t="str">
        <f t="shared" si="96"/>
        <v/>
      </c>
      <c r="E3124" t="str">
        <f t="shared" si="97"/>
        <v/>
      </c>
    </row>
    <row r="3125" spans="1:5" x14ac:dyDescent="0.25">
      <c r="A3125" t="s">
        <v>862</v>
      </c>
      <c r="D3125" t="str">
        <f t="shared" si="96"/>
        <v/>
      </c>
      <c r="E3125" t="str">
        <f t="shared" si="97"/>
        <v/>
      </c>
    </row>
    <row r="3126" spans="1:5" x14ac:dyDescent="0.25">
      <c r="A3126" t="s">
        <v>2202</v>
      </c>
      <c r="D3126" t="str">
        <f t="shared" si="96"/>
        <v/>
      </c>
      <c r="E3126" t="str">
        <f t="shared" si="97"/>
        <v/>
      </c>
    </row>
    <row r="3127" spans="1:5" x14ac:dyDescent="0.25">
      <c r="A3127" t="s">
        <v>2203</v>
      </c>
      <c r="D3127" t="str">
        <f t="shared" si="96"/>
        <v/>
      </c>
      <c r="E3127" t="str">
        <f t="shared" si="97"/>
        <v/>
      </c>
    </row>
    <row r="3128" spans="1:5" x14ac:dyDescent="0.25">
      <c r="A3128" t="s">
        <v>2204</v>
      </c>
      <c r="D3128" t="str">
        <f t="shared" si="96"/>
        <v/>
      </c>
      <c r="E3128" t="str">
        <f t="shared" si="97"/>
        <v/>
      </c>
    </row>
    <row r="3129" spans="1:5" x14ac:dyDescent="0.25">
      <c r="A3129" t="s">
        <v>2205</v>
      </c>
      <c r="D3129" t="str">
        <f t="shared" si="96"/>
        <v/>
      </c>
      <c r="E3129" t="str">
        <f t="shared" si="97"/>
        <v/>
      </c>
    </row>
    <row r="3130" spans="1:5" x14ac:dyDescent="0.25">
      <c r="A3130" t="s">
        <v>2206</v>
      </c>
      <c r="D3130" t="str">
        <f t="shared" si="96"/>
        <v/>
      </c>
      <c r="E3130" t="str">
        <f t="shared" si="97"/>
        <v/>
      </c>
    </row>
    <row r="3131" spans="1:5" x14ac:dyDescent="0.25">
      <c r="A3131" t="s">
        <v>2207</v>
      </c>
      <c r="D3131" t="str">
        <f t="shared" si="96"/>
        <v/>
      </c>
      <c r="E3131" t="str">
        <f t="shared" si="97"/>
        <v/>
      </c>
    </row>
    <row r="3132" spans="1:5" x14ac:dyDescent="0.25">
      <c r="A3132" t="s">
        <v>2208</v>
      </c>
      <c r="D3132" t="str">
        <f t="shared" si="96"/>
        <v/>
      </c>
      <c r="E3132" t="str">
        <f t="shared" si="97"/>
        <v/>
      </c>
    </row>
    <row r="3133" spans="1:5" x14ac:dyDescent="0.25">
      <c r="A3133" t="s">
        <v>2209</v>
      </c>
      <c r="D3133" t="str">
        <f t="shared" si="96"/>
        <v/>
      </c>
      <c r="E3133" t="str">
        <f t="shared" si="97"/>
        <v/>
      </c>
    </row>
    <row r="3134" spans="1:5" x14ac:dyDescent="0.25">
      <c r="A3134" t="s">
        <v>2210</v>
      </c>
      <c r="D3134" t="str">
        <f t="shared" si="96"/>
        <v/>
      </c>
      <c r="E3134" t="str">
        <f t="shared" si="97"/>
        <v/>
      </c>
    </row>
    <row r="3135" spans="1:5" x14ac:dyDescent="0.25">
      <c r="A3135" t="s">
        <v>2211</v>
      </c>
      <c r="D3135" t="str">
        <f t="shared" si="96"/>
        <v/>
      </c>
      <c r="E3135" t="str">
        <f t="shared" si="97"/>
        <v/>
      </c>
    </row>
    <row r="3136" spans="1:5" x14ac:dyDescent="0.25">
      <c r="A3136" t="s">
        <v>2212</v>
      </c>
      <c r="D3136" t="str">
        <f t="shared" si="96"/>
        <v/>
      </c>
      <c r="E3136" t="str">
        <f t="shared" si="97"/>
        <v/>
      </c>
    </row>
    <row r="3137" spans="1:5" x14ac:dyDescent="0.25">
      <c r="A3137" t="s">
        <v>2213</v>
      </c>
      <c r="D3137" t="str">
        <f t="shared" si="96"/>
        <v/>
      </c>
      <c r="E3137" t="str">
        <f t="shared" si="97"/>
        <v/>
      </c>
    </row>
    <row r="3138" spans="1:5" x14ac:dyDescent="0.25">
      <c r="A3138" t="s">
        <v>2214</v>
      </c>
      <c r="D3138" t="str">
        <f t="shared" si="96"/>
        <v/>
      </c>
      <c r="E3138" t="str">
        <f t="shared" si="97"/>
        <v/>
      </c>
    </row>
    <row r="3139" spans="1:5" x14ac:dyDescent="0.25">
      <c r="A3139" t="s">
        <v>1289</v>
      </c>
      <c r="D3139" t="str">
        <f t="shared" si="96"/>
        <v/>
      </c>
      <c r="E3139" t="str">
        <f t="shared" si="97"/>
        <v/>
      </c>
    </row>
    <row r="3140" spans="1:5" x14ac:dyDescent="0.25">
      <c r="A3140" t="s">
        <v>2215</v>
      </c>
      <c r="D3140" t="str">
        <f t="shared" si="96"/>
        <v/>
      </c>
      <c r="E3140" t="str">
        <f t="shared" si="97"/>
        <v/>
      </c>
    </row>
    <row r="3141" spans="1:5" x14ac:dyDescent="0.25">
      <c r="A3141" t="s">
        <v>645</v>
      </c>
      <c r="D3141" t="str">
        <f t="shared" si="96"/>
        <v/>
      </c>
      <c r="E3141" t="str">
        <f t="shared" si="97"/>
        <v/>
      </c>
    </row>
    <row r="3142" spans="1:5" x14ac:dyDescent="0.25">
      <c r="A3142" t="s">
        <v>2216</v>
      </c>
      <c r="D3142" t="str">
        <f t="shared" si="96"/>
        <v/>
      </c>
      <c r="E3142" t="str">
        <f t="shared" si="97"/>
        <v/>
      </c>
    </row>
    <row r="3143" spans="1:5" x14ac:dyDescent="0.25">
      <c r="A3143" t="s">
        <v>534</v>
      </c>
      <c r="D3143" t="str">
        <f t="shared" ref="D3143:D3206" si="98">IFERROR(IF(COUNTIF(A3143,"*"&amp;"NOME:"&amp;"*")&gt;0,TRIM(_xlfn.TEXTBEFORE(_xlfn.TEXTAFTER(A3143,"NOME: ")," FUNCAO")),""),"")</f>
        <v/>
      </c>
      <c r="E3143" t="str">
        <f t="shared" ref="E3143:E3206" si="99">IFERROR(VALUE(TRIM(IF(D3143&lt;&gt;"",MID(MID(MID(MID(HLOOKUP("*",A3143:A3170,MATCH("*"&amp;"INTRA"&amp;"*",A3143:A3170,0),0),SEARCH("INTRA",HLOOKUP("*",A3143:A3170,MATCH("*"&amp;"INTRA"&amp;"*",A3143:A3170,0),0),1),30),SEARCH(" ",MID(HLOOKUP("*",A3143:A3170,MATCH("*"&amp;"INTRA"&amp;"*",A3143:A3170,0),0),SEARCH("INTRA",HLOOKUP("*",A3143:A3170,MATCH("*"&amp;"INTRA"&amp;"*",A3143:A3170,0),0),1),30),1)+1,20),SEARCH(" ",MID(MID(HLOOKUP("*",A3143:A3170,MATCH("*"&amp;"INTRA"&amp;"*",A3143:A3170,0),0),SEARCH("INTRA",HLOOKUP("*",A3143:A3170,MATCH("*"&amp;"INTRA"&amp;"*",A3143:A3170,0),0),1),30),SEARCH(" ",MID(HLOOKUP("*",A3143:A3170,MATCH("*"&amp;"INTRA"&amp;"*",A3143:A3170,0),0),SEARCH("INTRA",HLOOKUP("*",A3143:A3170,MATCH("*"&amp;"INTRA"&amp;"*",A3143:A3170,0),0),1),30),1)+1,20),1)+1,20),1,SEARCH(" ",MID(MID(MID(HLOOKUP("*",A3143:A3170,MATCH("*"&amp;"INTRA"&amp;"*",A3143:A3170,0),0),SEARCH("INTRA",HLOOKUP("*",A3143:A3170,MATCH("*"&amp;"INTRA"&amp;"*",A3143:A3170,0),0),1),30),SEARCH(" ",MID(HLOOKUP("*",A3143:A3170,MATCH("*"&amp;"INTRA"&amp;"*",A3143:A3170,0),0),SEARCH("INTRA",HLOOKUP("*",A3143:A3170,MATCH("*"&amp;"INTRA"&amp;"*",A3143:A3170,0),0),1),30),1)+1,20),SEARCH(" ",MID(MID(HLOOKUP("*",A3143:A3170,MATCH("*"&amp;"INTRA"&amp;"*",A3143:A3170,0),0),SEARCH("INTRA",HLOOKUP("*",A3143:A3170,MATCH("*"&amp;"INTRA"&amp;"*",A3143:A3170,0),0),1),30),SEARCH(" ",MID(HLOOKUP("*",A3143:A3170,MATCH("*"&amp;"INTRA"&amp;"*",A3143:A3170,0),0),SEARCH("INTRA",HLOOKUP("*",A3143:A3170,MATCH("*"&amp;"INTRA"&amp;"*",A3143:A3170,0),0),1),30),1)+1,20),1)+1,20))),""))),"")</f>
        <v/>
      </c>
    </row>
    <row r="3144" spans="1:5" x14ac:dyDescent="0.25">
      <c r="A3144" t="s">
        <v>2217</v>
      </c>
      <c r="D3144" t="str">
        <f t="shared" si="98"/>
        <v/>
      </c>
      <c r="E3144" t="str">
        <f t="shared" si="99"/>
        <v/>
      </c>
    </row>
    <row r="3145" spans="1:5" x14ac:dyDescent="0.25">
      <c r="A3145" t="s">
        <v>2218</v>
      </c>
      <c r="D3145" t="str">
        <f t="shared" si="98"/>
        <v/>
      </c>
      <c r="E3145" t="str">
        <f t="shared" si="99"/>
        <v/>
      </c>
    </row>
    <row r="3146" spans="1:5" x14ac:dyDescent="0.25">
      <c r="A3146" t="s">
        <v>2219</v>
      </c>
      <c r="D3146" t="str">
        <f t="shared" si="98"/>
        <v/>
      </c>
      <c r="E3146" t="str">
        <f t="shared" si="99"/>
        <v/>
      </c>
    </row>
    <row r="3147" spans="1:5" x14ac:dyDescent="0.25">
      <c r="A3147" t="s">
        <v>1481</v>
      </c>
      <c r="D3147" t="str">
        <f t="shared" si="98"/>
        <v/>
      </c>
      <c r="E3147" t="str">
        <f t="shared" si="99"/>
        <v/>
      </c>
    </row>
    <row r="3148" spans="1:5" x14ac:dyDescent="0.25">
      <c r="A3148" t="s">
        <v>349</v>
      </c>
      <c r="D3148" t="str">
        <f t="shared" si="98"/>
        <v/>
      </c>
      <c r="E3148" t="str">
        <f t="shared" si="99"/>
        <v/>
      </c>
    </row>
    <row r="3149" spans="1:5" x14ac:dyDescent="0.25">
      <c r="A3149" t="s">
        <v>2220</v>
      </c>
      <c r="D3149" t="str">
        <f t="shared" si="98"/>
        <v/>
      </c>
      <c r="E3149" t="str">
        <f t="shared" si="99"/>
        <v/>
      </c>
    </row>
    <row r="3150" spans="1:5" x14ac:dyDescent="0.25">
      <c r="A3150" t="s">
        <v>2221</v>
      </c>
      <c r="D3150" t="str">
        <f t="shared" si="98"/>
        <v/>
      </c>
      <c r="E3150" t="str">
        <f t="shared" si="99"/>
        <v/>
      </c>
    </row>
    <row r="3151" spans="1:5" x14ac:dyDescent="0.25">
      <c r="A3151" t="s">
        <v>2222</v>
      </c>
      <c r="D3151" t="str">
        <f t="shared" si="98"/>
        <v/>
      </c>
      <c r="E3151" t="str">
        <f t="shared" si="99"/>
        <v/>
      </c>
    </row>
    <row r="3152" spans="1:5" x14ac:dyDescent="0.25">
      <c r="A3152" t="s">
        <v>2223</v>
      </c>
      <c r="D3152" t="str">
        <f t="shared" si="98"/>
        <v/>
      </c>
      <c r="E3152" t="str">
        <f t="shared" si="99"/>
        <v/>
      </c>
    </row>
    <row r="3153" spans="1:5" x14ac:dyDescent="0.25">
      <c r="A3153" t="s">
        <v>350</v>
      </c>
      <c r="D3153" t="str">
        <f t="shared" si="98"/>
        <v/>
      </c>
      <c r="E3153" t="str">
        <f t="shared" si="99"/>
        <v/>
      </c>
    </row>
    <row r="3154" spans="1:5" x14ac:dyDescent="0.25">
      <c r="A3154" t="s">
        <v>1130</v>
      </c>
      <c r="D3154" t="str">
        <f t="shared" si="98"/>
        <v/>
      </c>
      <c r="E3154" t="str">
        <f t="shared" si="99"/>
        <v/>
      </c>
    </row>
    <row r="3155" spans="1:5" x14ac:dyDescent="0.25">
      <c r="A3155" t="s">
        <v>2224</v>
      </c>
      <c r="D3155" t="str">
        <f t="shared" si="98"/>
        <v/>
      </c>
      <c r="E3155" t="str">
        <f t="shared" si="99"/>
        <v/>
      </c>
    </row>
    <row r="3156" spans="1:5" x14ac:dyDescent="0.25">
      <c r="A3156" t="s">
        <v>2225</v>
      </c>
      <c r="D3156" t="str">
        <f t="shared" si="98"/>
        <v/>
      </c>
      <c r="E3156" t="str">
        <f t="shared" si="99"/>
        <v/>
      </c>
    </row>
    <row r="3157" spans="1:5" x14ac:dyDescent="0.25">
      <c r="A3157" t="s">
        <v>2226</v>
      </c>
      <c r="D3157" t="str">
        <f t="shared" si="98"/>
        <v/>
      </c>
      <c r="E3157" t="str">
        <f t="shared" si="99"/>
        <v/>
      </c>
    </row>
    <row r="3158" spans="1:5" x14ac:dyDescent="0.25">
      <c r="A3158" t="s">
        <v>299</v>
      </c>
      <c r="D3158" t="str">
        <f t="shared" si="98"/>
        <v/>
      </c>
      <c r="E3158" t="str">
        <f t="shared" si="99"/>
        <v/>
      </c>
    </row>
    <row r="3159" spans="1:5" x14ac:dyDescent="0.25">
      <c r="A3159" t="s">
        <v>2227</v>
      </c>
      <c r="D3159" t="str">
        <f t="shared" si="98"/>
        <v/>
      </c>
      <c r="E3159" t="str">
        <f t="shared" si="99"/>
        <v/>
      </c>
    </row>
    <row r="3160" spans="1:5" x14ac:dyDescent="0.25">
      <c r="A3160" t="s">
        <v>2228</v>
      </c>
      <c r="D3160" t="str">
        <f t="shared" si="98"/>
        <v/>
      </c>
      <c r="E3160" t="str">
        <f t="shared" si="99"/>
        <v/>
      </c>
    </row>
    <row r="3161" spans="1:5" x14ac:dyDescent="0.25">
      <c r="A3161" t="s">
        <v>2229</v>
      </c>
      <c r="D3161" t="str">
        <f t="shared" si="98"/>
        <v/>
      </c>
      <c r="E3161" t="str">
        <f t="shared" si="99"/>
        <v/>
      </c>
    </row>
    <row r="3162" spans="1:5" x14ac:dyDescent="0.25">
      <c r="A3162" t="s">
        <v>300</v>
      </c>
      <c r="D3162" t="str">
        <f t="shared" si="98"/>
        <v/>
      </c>
      <c r="E3162" t="str">
        <f t="shared" si="99"/>
        <v/>
      </c>
    </row>
    <row r="3163" spans="1:5" x14ac:dyDescent="0.25">
      <c r="A3163" t="s">
        <v>269</v>
      </c>
      <c r="D3163" t="str">
        <f t="shared" si="98"/>
        <v/>
      </c>
      <c r="E3163" t="str">
        <f t="shared" si="99"/>
        <v/>
      </c>
    </row>
    <row r="3164" spans="1:5" x14ac:dyDescent="0.25">
      <c r="A3164" t="s">
        <v>646</v>
      </c>
      <c r="D3164" t="str">
        <f t="shared" si="98"/>
        <v/>
      </c>
      <c r="E3164" t="str">
        <f t="shared" si="99"/>
        <v/>
      </c>
    </row>
    <row r="3165" spans="1:5" x14ac:dyDescent="0.25">
      <c r="A3165" t="s">
        <v>647</v>
      </c>
      <c r="D3165" t="str">
        <f t="shared" si="98"/>
        <v/>
      </c>
      <c r="E3165" t="str">
        <f t="shared" si="99"/>
        <v/>
      </c>
    </row>
    <row r="3166" spans="1:5" x14ac:dyDescent="0.25">
      <c r="A3166" t="s">
        <v>271</v>
      </c>
      <c r="D3166" t="str">
        <f t="shared" si="98"/>
        <v/>
      </c>
      <c r="E3166" t="str">
        <f t="shared" si="99"/>
        <v/>
      </c>
    </row>
    <row r="3167" spans="1:5" x14ac:dyDescent="0.25">
      <c r="A3167" t="s">
        <v>272</v>
      </c>
      <c r="D3167" t="str">
        <f t="shared" si="98"/>
        <v/>
      </c>
      <c r="E3167" t="str">
        <f t="shared" si="99"/>
        <v/>
      </c>
    </row>
    <row r="3168" spans="1:5" x14ac:dyDescent="0.25">
      <c r="A3168" t="s">
        <v>273</v>
      </c>
      <c r="D3168" t="str">
        <f t="shared" si="98"/>
        <v/>
      </c>
      <c r="E3168" t="str">
        <f t="shared" si="99"/>
        <v/>
      </c>
    </row>
    <row r="3169" spans="1:5" x14ac:dyDescent="0.25">
      <c r="A3169" t="s">
        <v>274</v>
      </c>
      <c r="D3169" t="str">
        <f t="shared" si="98"/>
        <v/>
      </c>
      <c r="E3169" t="str">
        <f t="shared" si="99"/>
        <v/>
      </c>
    </row>
    <row r="3170" spans="1:5" x14ac:dyDescent="0.25">
      <c r="A3170" t="s">
        <v>343</v>
      </c>
      <c r="D3170" t="str">
        <f t="shared" si="98"/>
        <v/>
      </c>
      <c r="E3170" t="str">
        <f t="shared" si="99"/>
        <v/>
      </c>
    </row>
    <row r="3171" spans="1:5" x14ac:dyDescent="0.25">
      <c r="A3171" t="s">
        <v>276</v>
      </c>
      <c r="D3171" t="str">
        <f t="shared" si="98"/>
        <v/>
      </c>
      <c r="E3171" t="str">
        <f t="shared" si="99"/>
        <v/>
      </c>
    </row>
    <row r="3172" spans="1:5" x14ac:dyDescent="0.25">
      <c r="A3172" t="s">
        <v>648</v>
      </c>
      <c r="D3172" t="str">
        <f t="shared" si="98"/>
        <v/>
      </c>
      <c r="E3172" t="str">
        <f t="shared" si="99"/>
        <v/>
      </c>
    </row>
    <row r="3173" spans="1:5" x14ac:dyDescent="0.25">
      <c r="A3173" t="s">
        <v>649</v>
      </c>
      <c r="D3173" t="str">
        <f t="shared" si="98"/>
        <v/>
      </c>
      <c r="E3173" t="str">
        <f t="shared" si="99"/>
        <v/>
      </c>
    </row>
    <row r="3174" spans="1:5" x14ac:dyDescent="0.25">
      <c r="A3174" t="s">
        <v>650</v>
      </c>
      <c r="D3174" t="str">
        <f t="shared" si="98"/>
        <v/>
      </c>
      <c r="E3174" t="str">
        <f t="shared" si="99"/>
        <v/>
      </c>
    </row>
    <row r="3175" spans="1:5" x14ac:dyDescent="0.25">
      <c r="A3175" t="s">
        <v>280</v>
      </c>
      <c r="D3175" t="str">
        <f t="shared" si="98"/>
        <v/>
      </c>
      <c r="E3175" t="str">
        <f t="shared" si="99"/>
        <v/>
      </c>
    </row>
    <row r="3176" spans="1:5" x14ac:dyDescent="0.25">
      <c r="A3176" t="s">
        <v>1123</v>
      </c>
      <c r="D3176" t="str">
        <f t="shared" si="98"/>
        <v/>
      </c>
      <c r="E3176" t="str">
        <f t="shared" si="99"/>
        <v/>
      </c>
    </row>
    <row r="3177" spans="1:5" x14ac:dyDescent="0.25">
      <c r="A3177" t="s">
        <v>281</v>
      </c>
      <c r="D3177" t="str">
        <f t="shared" si="98"/>
        <v/>
      </c>
      <c r="E3177" t="str">
        <f t="shared" si="99"/>
        <v/>
      </c>
    </row>
    <row r="3178" spans="1:5" x14ac:dyDescent="0.25">
      <c r="A3178" t="s">
        <v>2230</v>
      </c>
      <c r="D3178" t="str">
        <f t="shared" si="98"/>
        <v/>
      </c>
      <c r="E3178" t="str">
        <f t="shared" si="99"/>
        <v/>
      </c>
    </row>
    <row r="3179" spans="1:5" x14ac:dyDescent="0.25">
      <c r="A3179" t="s">
        <v>347</v>
      </c>
      <c r="D3179" t="str">
        <f t="shared" si="98"/>
        <v/>
      </c>
      <c r="E3179" t="str">
        <f t="shared" si="99"/>
        <v/>
      </c>
    </row>
    <row r="3180" spans="1:5" x14ac:dyDescent="0.25">
      <c r="A3180" t="s">
        <v>348</v>
      </c>
      <c r="D3180" t="str">
        <f t="shared" si="98"/>
        <v/>
      </c>
      <c r="E3180" t="str">
        <f t="shared" si="99"/>
        <v/>
      </c>
    </row>
    <row r="3181" spans="1:5" x14ac:dyDescent="0.25">
      <c r="A3181" t="s">
        <v>2231</v>
      </c>
      <c r="D3181" t="str">
        <f t="shared" si="98"/>
        <v>OSEIAS DE SOUZA</v>
      </c>
      <c r="E3181" t="str">
        <f t="shared" si="99"/>
        <v/>
      </c>
    </row>
    <row r="3182" spans="1:5" x14ac:dyDescent="0.25">
      <c r="A3182" t="s">
        <v>2232</v>
      </c>
      <c r="D3182" t="str">
        <f t="shared" si="98"/>
        <v/>
      </c>
      <c r="E3182" t="str">
        <f t="shared" si="99"/>
        <v/>
      </c>
    </row>
    <row r="3183" spans="1:5" x14ac:dyDescent="0.25">
      <c r="A3183" t="s">
        <v>651</v>
      </c>
      <c r="D3183" t="str">
        <f t="shared" si="98"/>
        <v/>
      </c>
      <c r="E3183" t="str">
        <f t="shared" si="99"/>
        <v/>
      </c>
    </row>
    <row r="3184" spans="1:5" x14ac:dyDescent="0.25">
      <c r="A3184" t="s">
        <v>652</v>
      </c>
      <c r="D3184" t="str">
        <f t="shared" si="98"/>
        <v/>
      </c>
      <c r="E3184" t="str">
        <f t="shared" si="99"/>
        <v/>
      </c>
    </row>
    <row r="3185" spans="1:5" x14ac:dyDescent="0.25">
      <c r="A3185" t="s">
        <v>2233</v>
      </c>
      <c r="D3185" t="str">
        <f t="shared" si="98"/>
        <v/>
      </c>
      <c r="E3185" t="str">
        <f t="shared" si="99"/>
        <v/>
      </c>
    </row>
    <row r="3186" spans="1:5" x14ac:dyDescent="0.25">
      <c r="A3186" t="s">
        <v>653</v>
      </c>
      <c r="D3186" t="str">
        <f t="shared" si="98"/>
        <v/>
      </c>
      <c r="E3186" t="str">
        <f t="shared" si="99"/>
        <v/>
      </c>
    </row>
    <row r="3187" spans="1:5" x14ac:dyDescent="0.25">
      <c r="A3187" t="s">
        <v>654</v>
      </c>
      <c r="D3187" t="str">
        <f t="shared" si="98"/>
        <v/>
      </c>
      <c r="E3187" t="str">
        <f t="shared" si="99"/>
        <v/>
      </c>
    </row>
    <row r="3188" spans="1:5" x14ac:dyDescent="0.25">
      <c r="A3188" t="s">
        <v>655</v>
      </c>
      <c r="D3188" t="str">
        <f t="shared" si="98"/>
        <v/>
      </c>
      <c r="E3188" t="str">
        <f t="shared" si="99"/>
        <v/>
      </c>
    </row>
    <row r="3189" spans="1:5" x14ac:dyDescent="0.25">
      <c r="A3189" t="s">
        <v>2234</v>
      </c>
      <c r="D3189" t="str">
        <f t="shared" si="98"/>
        <v/>
      </c>
      <c r="E3189" t="str">
        <f t="shared" si="99"/>
        <v/>
      </c>
    </row>
    <row r="3190" spans="1:5" x14ac:dyDescent="0.25">
      <c r="A3190" t="s">
        <v>2235</v>
      </c>
      <c r="D3190" t="str">
        <f t="shared" si="98"/>
        <v/>
      </c>
      <c r="E3190" t="str">
        <f t="shared" si="99"/>
        <v/>
      </c>
    </row>
    <row r="3191" spans="1:5" x14ac:dyDescent="0.25">
      <c r="A3191">
        <v>759</v>
      </c>
      <c r="D3191" t="str">
        <f t="shared" si="98"/>
        <v/>
      </c>
      <c r="E3191" t="str">
        <f t="shared" si="99"/>
        <v/>
      </c>
    </row>
    <row r="3192" spans="1:5" x14ac:dyDescent="0.25">
      <c r="A3192">
        <v>767</v>
      </c>
      <c r="D3192" t="str">
        <f t="shared" si="98"/>
        <v/>
      </c>
      <c r="E3192" t="str">
        <f t="shared" si="99"/>
        <v/>
      </c>
    </row>
    <row r="3193" spans="1:5" x14ac:dyDescent="0.25">
      <c r="A3193">
        <v>760</v>
      </c>
      <c r="D3193" t="str">
        <f t="shared" si="98"/>
        <v/>
      </c>
      <c r="E3193" t="str">
        <f t="shared" si="99"/>
        <v/>
      </c>
    </row>
    <row r="3194" spans="1:5" x14ac:dyDescent="0.25">
      <c r="A3194">
        <v>769</v>
      </c>
      <c r="D3194" t="str">
        <f t="shared" si="98"/>
        <v/>
      </c>
      <c r="E3194" t="str">
        <f t="shared" si="99"/>
        <v/>
      </c>
    </row>
    <row r="3195" spans="1:5" x14ac:dyDescent="0.25">
      <c r="A3195">
        <v>799</v>
      </c>
      <c r="D3195" t="str">
        <f t="shared" si="98"/>
        <v/>
      </c>
      <c r="E3195" t="str">
        <f t="shared" si="99"/>
        <v/>
      </c>
    </row>
    <row r="3196" spans="1:5" x14ac:dyDescent="0.25">
      <c r="A3196">
        <v>800</v>
      </c>
      <c r="D3196" t="str">
        <f t="shared" si="98"/>
        <v/>
      </c>
      <c r="E3196" t="str">
        <f t="shared" si="99"/>
        <v/>
      </c>
    </row>
    <row r="3197" spans="1:5" x14ac:dyDescent="0.25">
      <c r="A3197">
        <v>825</v>
      </c>
      <c r="D3197" t="str">
        <f t="shared" si="98"/>
        <v/>
      </c>
      <c r="E3197" t="str">
        <f t="shared" si="99"/>
        <v/>
      </c>
    </row>
    <row r="3198" spans="1:5" x14ac:dyDescent="0.25">
      <c r="A3198">
        <v>36</v>
      </c>
      <c r="D3198" t="str">
        <f t="shared" si="98"/>
        <v/>
      </c>
      <c r="E3198" t="str">
        <f t="shared" si="99"/>
        <v/>
      </c>
    </row>
    <row r="3199" spans="1:5" x14ac:dyDescent="0.25">
      <c r="A3199">
        <v>53</v>
      </c>
      <c r="D3199" t="str">
        <f t="shared" si="98"/>
        <v/>
      </c>
      <c r="E3199" t="str">
        <f t="shared" si="99"/>
        <v/>
      </c>
    </row>
    <row r="3200" spans="1:5" x14ac:dyDescent="0.25">
      <c r="A3200">
        <v>916</v>
      </c>
      <c r="D3200" t="str">
        <f t="shared" si="98"/>
        <v/>
      </c>
      <c r="E3200" t="str">
        <f t="shared" si="99"/>
        <v/>
      </c>
    </row>
    <row r="3201" spans="1:5" x14ac:dyDescent="0.25">
      <c r="A3201" t="s">
        <v>285</v>
      </c>
      <c r="D3201" t="str">
        <f t="shared" si="98"/>
        <v/>
      </c>
      <c r="E3201" t="str">
        <f t="shared" si="99"/>
        <v/>
      </c>
    </row>
    <row r="3202" spans="1:5" x14ac:dyDescent="0.25">
      <c r="A3202">
        <v>379.18</v>
      </c>
      <c r="D3202" t="str">
        <f t="shared" si="98"/>
        <v/>
      </c>
      <c r="E3202" t="str">
        <f t="shared" si="99"/>
        <v/>
      </c>
    </row>
    <row r="3203" spans="1:5" x14ac:dyDescent="0.25">
      <c r="A3203" s="163">
        <v>2224.38</v>
      </c>
      <c r="D3203" t="str">
        <f t="shared" si="98"/>
        <v/>
      </c>
      <c r="E3203" t="str">
        <f t="shared" si="99"/>
        <v/>
      </c>
    </row>
    <row r="3204" spans="1:5" x14ac:dyDescent="0.25">
      <c r="A3204" s="163">
        <v>2433.0300000000002</v>
      </c>
      <c r="D3204" t="str">
        <f t="shared" si="98"/>
        <v/>
      </c>
      <c r="E3204" t="str">
        <f t="shared" si="99"/>
        <v/>
      </c>
    </row>
    <row r="3205" spans="1:5" x14ac:dyDescent="0.25">
      <c r="A3205" s="163">
        <v>2433.0300000000002</v>
      </c>
      <c r="D3205" t="str">
        <f t="shared" si="98"/>
        <v/>
      </c>
      <c r="E3205" t="str">
        <f t="shared" si="99"/>
        <v/>
      </c>
    </row>
    <row r="3206" spans="1:5" x14ac:dyDescent="0.25">
      <c r="A3206">
        <v>194.71</v>
      </c>
      <c r="D3206" t="str">
        <f t="shared" si="98"/>
        <v/>
      </c>
      <c r="E3206" t="str">
        <f t="shared" si="99"/>
        <v/>
      </c>
    </row>
    <row r="3207" spans="1:5" x14ac:dyDescent="0.25">
      <c r="A3207">
        <v>13.16</v>
      </c>
      <c r="D3207" t="str">
        <f t="shared" ref="D3207:D3270" si="100">IFERROR(IF(COUNTIF(A3207,"*"&amp;"NOME:"&amp;"*")&gt;0,TRIM(_xlfn.TEXTBEFORE(_xlfn.TEXTAFTER(A3207,"NOME: ")," FUNCAO")),""),"")</f>
        <v/>
      </c>
      <c r="E3207" t="str">
        <f t="shared" ref="E3207:E3270" si="101">IFERROR(VALUE(TRIM(IF(D3207&lt;&gt;"",MID(MID(MID(MID(HLOOKUP("*",A3207:A3234,MATCH("*"&amp;"INTRA"&amp;"*",A3207:A3234,0),0),SEARCH("INTRA",HLOOKUP("*",A3207:A3234,MATCH("*"&amp;"INTRA"&amp;"*",A3207:A3234,0),0),1),30),SEARCH(" ",MID(HLOOKUP("*",A3207:A3234,MATCH("*"&amp;"INTRA"&amp;"*",A3207:A3234,0),0),SEARCH("INTRA",HLOOKUP("*",A3207:A3234,MATCH("*"&amp;"INTRA"&amp;"*",A3207:A3234,0),0),1),30),1)+1,20),SEARCH(" ",MID(MID(HLOOKUP("*",A3207:A3234,MATCH("*"&amp;"INTRA"&amp;"*",A3207:A3234,0),0),SEARCH("INTRA",HLOOKUP("*",A3207:A3234,MATCH("*"&amp;"INTRA"&amp;"*",A3207:A3234,0),0),1),30),SEARCH(" ",MID(HLOOKUP("*",A3207:A3234,MATCH("*"&amp;"INTRA"&amp;"*",A3207:A3234,0),0),SEARCH("INTRA",HLOOKUP("*",A3207:A3234,MATCH("*"&amp;"INTRA"&amp;"*",A3207:A3234,0),0),1),30),1)+1,20),1)+1,20),1,SEARCH(" ",MID(MID(MID(HLOOKUP("*",A3207:A3234,MATCH("*"&amp;"INTRA"&amp;"*",A3207:A3234,0),0),SEARCH("INTRA",HLOOKUP("*",A3207:A3234,MATCH("*"&amp;"INTRA"&amp;"*",A3207:A3234,0),0),1),30),SEARCH(" ",MID(HLOOKUP("*",A3207:A3234,MATCH("*"&amp;"INTRA"&amp;"*",A3207:A3234,0),0),SEARCH("INTRA",HLOOKUP("*",A3207:A3234,MATCH("*"&amp;"INTRA"&amp;"*",A3207:A3234,0),0),1),30),1)+1,20),SEARCH(" ",MID(MID(HLOOKUP("*",A3207:A3234,MATCH("*"&amp;"INTRA"&amp;"*",A3207:A3234,0),0),SEARCH("INTRA",HLOOKUP("*",A3207:A3234,MATCH("*"&amp;"INTRA"&amp;"*",A3207:A3234,0),0),1),30),SEARCH(" ",MID(HLOOKUP("*",A3207:A3234,MATCH("*"&amp;"INTRA"&amp;"*",A3207:A3234,0),0),SEARCH("INTRA",HLOOKUP("*",A3207:A3234,MATCH("*"&amp;"INTRA"&amp;"*",A3207:A3234,0),0),1),30),1)+1,20),1)+1,20))),""))),"")</f>
        <v/>
      </c>
    </row>
    <row r="3208" spans="1:5" x14ac:dyDescent="0.25">
      <c r="A3208">
        <v>209.45</v>
      </c>
      <c r="D3208" t="str">
        <f t="shared" si="100"/>
        <v/>
      </c>
      <c r="E3208" t="str">
        <f t="shared" si="101"/>
        <v/>
      </c>
    </row>
    <row r="3209" spans="1:5" x14ac:dyDescent="0.25">
      <c r="A3209">
        <v>131.87</v>
      </c>
      <c r="D3209" t="str">
        <f t="shared" si="100"/>
        <v/>
      </c>
      <c r="E3209" t="str">
        <f t="shared" si="101"/>
        <v/>
      </c>
    </row>
    <row r="3210" spans="1:5" x14ac:dyDescent="0.25">
      <c r="A3210">
        <v>406.77</v>
      </c>
      <c r="D3210" t="str">
        <f t="shared" si="100"/>
        <v/>
      </c>
      <c r="E3210" t="str">
        <f t="shared" si="101"/>
        <v/>
      </c>
    </row>
    <row r="3211" spans="1:5" x14ac:dyDescent="0.25">
      <c r="A3211">
        <v>141.16</v>
      </c>
      <c r="D3211" t="str">
        <f t="shared" si="100"/>
        <v/>
      </c>
      <c r="E3211" t="str">
        <f t="shared" si="101"/>
        <v/>
      </c>
    </row>
    <row r="3212" spans="1:5" x14ac:dyDescent="0.25">
      <c r="A3212">
        <v>73.010000000000005</v>
      </c>
      <c r="D3212" t="str">
        <f t="shared" si="100"/>
        <v/>
      </c>
      <c r="E3212" t="str">
        <f t="shared" si="101"/>
        <v/>
      </c>
    </row>
    <row r="3213" spans="1:5" x14ac:dyDescent="0.25">
      <c r="A3213" s="163">
        <v>1493.27</v>
      </c>
      <c r="D3213" t="str">
        <f t="shared" si="100"/>
        <v/>
      </c>
      <c r="E3213" t="str">
        <f t="shared" si="101"/>
        <v/>
      </c>
    </row>
    <row r="3214" spans="1:5" x14ac:dyDescent="0.25">
      <c r="A3214">
        <v>100.91</v>
      </c>
      <c r="D3214" t="str">
        <f t="shared" si="100"/>
        <v/>
      </c>
      <c r="E3214" t="str">
        <f t="shared" si="101"/>
        <v/>
      </c>
    </row>
    <row r="3215" spans="1:5" x14ac:dyDescent="0.25">
      <c r="A3215" s="163">
        <v>1872.18</v>
      </c>
      <c r="D3215" t="str">
        <f t="shared" si="100"/>
        <v/>
      </c>
      <c r="E3215" t="str">
        <f t="shared" si="101"/>
        <v/>
      </c>
    </row>
    <row r="3216" spans="1:5" x14ac:dyDescent="0.25">
      <c r="A3216">
        <v>293.02</v>
      </c>
      <c r="D3216" t="str">
        <f t="shared" si="100"/>
        <v/>
      </c>
      <c r="E3216" t="str">
        <f t="shared" si="101"/>
        <v/>
      </c>
    </row>
    <row r="3217" spans="1:5" x14ac:dyDescent="0.25">
      <c r="A3217">
        <v>334.88</v>
      </c>
      <c r="D3217" t="str">
        <f t="shared" si="100"/>
        <v/>
      </c>
      <c r="E3217" t="str">
        <f t="shared" si="101"/>
        <v/>
      </c>
    </row>
    <row r="3218" spans="1:5" x14ac:dyDescent="0.25">
      <c r="A3218">
        <v>14.48</v>
      </c>
      <c r="D3218" t="str">
        <f t="shared" si="100"/>
        <v/>
      </c>
      <c r="E3218" t="str">
        <f t="shared" si="101"/>
        <v/>
      </c>
    </row>
    <row r="3219" spans="1:5" x14ac:dyDescent="0.25">
      <c r="A3219" t="s">
        <v>2236</v>
      </c>
      <c r="D3219" t="str">
        <f t="shared" si="100"/>
        <v/>
      </c>
      <c r="E3219" t="str">
        <f t="shared" si="101"/>
        <v/>
      </c>
    </row>
    <row r="3220" spans="1:5" x14ac:dyDescent="0.25">
      <c r="A3220" t="s">
        <v>1419</v>
      </c>
      <c r="D3220" t="str">
        <f t="shared" si="100"/>
        <v/>
      </c>
      <c r="E3220" t="str">
        <f t="shared" si="101"/>
        <v/>
      </c>
    </row>
    <row r="3221" spans="1:5" x14ac:dyDescent="0.25">
      <c r="A3221" t="s">
        <v>2237</v>
      </c>
      <c r="D3221" t="str">
        <f t="shared" si="100"/>
        <v/>
      </c>
      <c r="E3221" t="str">
        <f t="shared" si="101"/>
        <v/>
      </c>
    </row>
    <row r="3222" spans="1:5" x14ac:dyDescent="0.25">
      <c r="A3222" t="s">
        <v>1421</v>
      </c>
      <c r="D3222" t="str">
        <f t="shared" si="100"/>
        <v/>
      </c>
      <c r="E3222" t="str">
        <f t="shared" si="101"/>
        <v/>
      </c>
    </row>
    <row r="3223" spans="1:5" x14ac:dyDescent="0.25">
      <c r="A3223" t="s">
        <v>656</v>
      </c>
      <c r="D3223" t="str">
        <f t="shared" si="100"/>
        <v/>
      </c>
      <c r="E3223" t="str">
        <f t="shared" si="101"/>
        <v/>
      </c>
    </row>
    <row r="3224" spans="1:5" x14ac:dyDescent="0.25">
      <c r="A3224" t="s">
        <v>2238</v>
      </c>
      <c r="D3224" t="str">
        <f t="shared" si="100"/>
        <v/>
      </c>
      <c r="E3224" t="str">
        <f t="shared" si="101"/>
        <v/>
      </c>
    </row>
    <row r="3225" spans="1:5" x14ac:dyDescent="0.25">
      <c r="A3225" t="s">
        <v>2239</v>
      </c>
      <c r="D3225" t="str">
        <f t="shared" si="100"/>
        <v>PAULO HENRIQUE DOS SANTOS</v>
      </c>
      <c r="E3225">
        <f t="shared" si="101"/>
        <v>33.1</v>
      </c>
    </row>
    <row r="3226" spans="1:5" x14ac:dyDescent="0.25">
      <c r="A3226" t="s">
        <v>2240</v>
      </c>
      <c r="D3226" t="str">
        <f t="shared" si="100"/>
        <v/>
      </c>
      <c r="E3226" t="str">
        <f t="shared" si="101"/>
        <v/>
      </c>
    </row>
    <row r="3227" spans="1:5" x14ac:dyDescent="0.25">
      <c r="A3227" t="s">
        <v>1481</v>
      </c>
      <c r="D3227" t="str">
        <f t="shared" si="100"/>
        <v/>
      </c>
      <c r="E3227" t="str">
        <f t="shared" si="101"/>
        <v/>
      </c>
    </row>
    <row r="3228" spans="1:5" x14ac:dyDescent="0.25">
      <c r="A3228" t="s">
        <v>202</v>
      </c>
      <c r="D3228" t="str">
        <f t="shared" si="100"/>
        <v/>
      </c>
      <c r="E3228" t="str">
        <f t="shared" si="101"/>
        <v/>
      </c>
    </row>
    <row r="3229" spans="1:5" x14ac:dyDescent="0.25">
      <c r="A3229" t="s">
        <v>862</v>
      </c>
      <c r="D3229" t="str">
        <f t="shared" si="100"/>
        <v/>
      </c>
      <c r="E3229" t="str">
        <f t="shared" si="101"/>
        <v/>
      </c>
    </row>
    <row r="3230" spans="1:5" x14ac:dyDescent="0.25">
      <c r="A3230" t="s">
        <v>2241</v>
      </c>
      <c r="D3230" t="str">
        <f t="shared" si="100"/>
        <v/>
      </c>
      <c r="E3230" t="str">
        <f t="shared" si="101"/>
        <v/>
      </c>
    </row>
    <row r="3231" spans="1:5" x14ac:dyDescent="0.25">
      <c r="A3231" t="s">
        <v>2242</v>
      </c>
      <c r="D3231" t="str">
        <f t="shared" si="100"/>
        <v/>
      </c>
      <c r="E3231" t="str">
        <f t="shared" si="101"/>
        <v/>
      </c>
    </row>
    <row r="3232" spans="1:5" x14ac:dyDescent="0.25">
      <c r="A3232" t="s">
        <v>2243</v>
      </c>
      <c r="D3232" t="str">
        <f t="shared" si="100"/>
        <v/>
      </c>
      <c r="E3232" t="str">
        <f t="shared" si="101"/>
        <v/>
      </c>
    </row>
    <row r="3233" spans="1:5" x14ac:dyDescent="0.25">
      <c r="A3233" t="s">
        <v>2244</v>
      </c>
      <c r="D3233" t="str">
        <f t="shared" si="100"/>
        <v/>
      </c>
      <c r="E3233" t="str">
        <f t="shared" si="101"/>
        <v/>
      </c>
    </row>
    <row r="3234" spans="1:5" x14ac:dyDescent="0.25">
      <c r="A3234" t="s">
        <v>2245</v>
      </c>
      <c r="D3234" t="str">
        <f t="shared" si="100"/>
        <v/>
      </c>
      <c r="E3234" t="str">
        <f t="shared" si="101"/>
        <v/>
      </c>
    </row>
    <row r="3235" spans="1:5" x14ac:dyDescent="0.25">
      <c r="A3235" t="s">
        <v>657</v>
      </c>
      <c r="D3235" t="str">
        <f t="shared" si="100"/>
        <v/>
      </c>
      <c r="E3235" t="str">
        <f t="shared" si="101"/>
        <v/>
      </c>
    </row>
    <row r="3236" spans="1:5" x14ac:dyDescent="0.25">
      <c r="A3236" t="s">
        <v>2246</v>
      </c>
      <c r="D3236" t="str">
        <f t="shared" si="100"/>
        <v/>
      </c>
      <c r="E3236" t="str">
        <f t="shared" si="101"/>
        <v/>
      </c>
    </row>
    <row r="3237" spans="1:5" x14ac:dyDescent="0.25">
      <c r="A3237" t="s">
        <v>307</v>
      </c>
      <c r="D3237" t="str">
        <f t="shared" si="100"/>
        <v/>
      </c>
      <c r="E3237" t="str">
        <f t="shared" si="101"/>
        <v/>
      </c>
    </row>
    <row r="3238" spans="1:5" x14ac:dyDescent="0.25">
      <c r="A3238" t="s">
        <v>489</v>
      </c>
      <c r="D3238" t="str">
        <f t="shared" si="100"/>
        <v/>
      </c>
      <c r="E3238" t="str">
        <f t="shared" si="101"/>
        <v/>
      </c>
    </row>
    <row r="3239" spans="1:5" x14ac:dyDescent="0.25">
      <c r="A3239" t="s">
        <v>658</v>
      </c>
      <c r="D3239" t="str">
        <f t="shared" si="100"/>
        <v/>
      </c>
      <c r="E3239" t="str">
        <f t="shared" si="101"/>
        <v/>
      </c>
    </row>
    <row r="3240" spans="1:5" x14ac:dyDescent="0.25">
      <c r="A3240" t="s">
        <v>219</v>
      </c>
      <c r="D3240" t="str">
        <f t="shared" si="100"/>
        <v/>
      </c>
      <c r="E3240" t="str">
        <f t="shared" si="101"/>
        <v/>
      </c>
    </row>
    <row r="3241" spans="1:5" x14ac:dyDescent="0.25">
      <c r="A3241" t="s">
        <v>2247</v>
      </c>
      <c r="D3241" t="str">
        <f t="shared" si="100"/>
        <v/>
      </c>
      <c r="E3241" t="str">
        <f t="shared" si="101"/>
        <v/>
      </c>
    </row>
    <row r="3242" spans="1:5" x14ac:dyDescent="0.25">
      <c r="A3242" t="s">
        <v>912</v>
      </c>
      <c r="D3242" t="str">
        <f t="shared" si="100"/>
        <v/>
      </c>
      <c r="E3242" t="str">
        <f t="shared" si="101"/>
        <v/>
      </c>
    </row>
    <row r="3243" spans="1:5" x14ac:dyDescent="0.25">
      <c r="A3243" t="s">
        <v>742</v>
      </c>
      <c r="D3243" t="str">
        <f t="shared" si="100"/>
        <v/>
      </c>
      <c r="E3243" t="str">
        <f t="shared" si="101"/>
        <v/>
      </c>
    </row>
    <row r="3244" spans="1:5" x14ac:dyDescent="0.25">
      <c r="A3244" t="s">
        <v>1095</v>
      </c>
      <c r="D3244" t="str">
        <f t="shared" si="100"/>
        <v/>
      </c>
      <c r="E3244" t="str">
        <f t="shared" si="101"/>
        <v/>
      </c>
    </row>
    <row r="3245" spans="1:5" x14ac:dyDescent="0.25">
      <c r="A3245" t="s">
        <v>1730</v>
      </c>
      <c r="D3245" t="str">
        <f t="shared" si="100"/>
        <v/>
      </c>
      <c r="E3245" t="str">
        <f t="shared" si="101"/>
        <v/>
      </c>
    </row>
    <row r="3246" spans="1:5" x14ac:dyDescent="0.25">
      <c r="A3246" t="s">
        <v>618</v>
      </c>
      <c r="D3246" t="str">
        <f t="shared" si="100"/>
        <v/>
      </c>
      <c r="E3246" t="str">
        <f t="shared" si="101"/>
        <v/>
      </c>
    </row>
    <row r="3247" spans="1:5" x14ac:dyDescent="0.25">
      <c r="A3247" t="s">
        <v>2248</v>
      </c>
      <c r="D3247" t="str">
        <f t="shared" si="100"/>
        <v/>
      </c>
      <c r="E3247" t="str">
        <f t="shared" si="101"/>
        <v/>
      </c>
    </row>
    <row r="3248" spans="1:5" x14ac:dyDescent="0.25">
      <c r="A3248" t="s">
        <v>430</v>
      </c>
      <c r="D3248" t="str">
        <f t="shared" si="100"/>
        <v/>
      </c>
      <c r="E3248" t="str">
        <f t="shared" si="101"/>
        <v/>
      </c>
    </row>
    <row r="3249" spans="1:5" x14ac:dyDescent="0.25">
      <c r="A3249" t="s">
        <v>223</v>
      </c>
      <c r="D3249" t="str">
        <f t="shared" si="100"/>
        <v/>
      </c>
      <c r="E3249" t="str">
        <f t="shared" si="101"/>
        <v/>
      </c>
    </row>
    <row r="3250" spans="1:5" x14ac:dyDescent="0.25">
      <c r="A3250" t="s">
        <v>2249</v>
      </c>
      <c r="D3250" t="str">
        <f t="shared" si="100"/>
        <v/>
      </c>
      <c r="E3250" t="str">
        <f t="shared" si="101"/>
        <v/>
      </c>
    </row>
    <row r="3251" spans="1:5" x14ac:dyDescent="0.25">
      <c r="A3251" t="s">
        <v>2860</v>
      </c>
      <c r="D3251" t="str">
        <f t="shared" si="100"/>
        <v>PEDRO ALVES DE FREITAS</v>
      </c>
      <c r="E3251">
        <f t="shared" si="101"/>
        <v>221.2</v>
      </c>
    </row>
    <row r="3252" spans="1:5" x14ac:dyDescent="0.25">
      <c r="A3252" t="s">
        <v>2250</v>
      </c>
      <c r="D3252" t="str">
        <f t="shared" si="100"/>
        <v/>
      </c>
      <c r="E3252" t="str">
        <f t="shared" si="101"/>
        <v/>
      </c>
    </row>
    <row r="3253" spans="1:5" x14ac:dyDescent="0.25">
      <c r="A3253" t="s">
        <v>1481</v>
      </c>
      <c r="D3253" t="str">
        <f t="shared" si="100"/>
        <v/>
      </c>
      <c r="E3253" t="str">
        <f t="shared" si="101"/>
        <v/>
      </c>
    </row>
    <row r="3254" spans="1:5" x14ac:dyDescent="0.25">
      <c r="A3254" t="s">
        <v>202</v>
      </c>
      <c r="D3254" t="str">
        <f t="shared" si="100"/>
        <v/>
      </c>
      <c r="E3254" t="str">
        <f t="shared" si="101"/>
        <v/>
      </c>
    </row>
    <row r="3255" spans="1:5" x14ac:dyDescent="0.25">
      <c r="A3255" t="s">
        <v>862</v>
      </c>
      <c r="D3255" t="str">
        <f t="shared" si="100"/>
        <v/>
      </c>
      <c r="E3255" t="str">
        <f t="shared" si="101"/>
        <v/>
      </c>
    </row>
    <row r="3256" spans="1:5" x14ac:dyDescent="0.25">
      <c r="A3256" t="s">
        <v>2251</v>
      </c>
      <c r="D3256" t="str">
        <f t="shared" si="100"/>
        <v/>
      </c>
      <c r="E3256" t="str">
        <f t="shared" si="101"/>
        <v/>
      </c>
    </row>
    <row r="3257" spans="1:5" x14ac:dyDescent="0.25">
      <c r="A3257" t="s">
        <v>2252</v>
      </c>
      <c r="D3257" t="str">
        <f t="shared" si="100"/>
        <v/>
      </c>
      <c r="E3257" t="str">
        <f t="shared" si="101"/>
        <v/>
      </c>
    </row>
    <row r="3258" spans="1:5" x14ac:dyDescent="0.25">
      <c r="A3258" t="s">
        <v>2253</v>
      </c>
      <c r="D3258" t="str">
        <f t="shared" si="100"/>
        <v/>
      </c>
      <c r="E3258" t="str">
        <f t="shared" si="101"/>
        <v/>
      </c>
    </row>
    <row r="3259" spans="1:5" x14ac:dyDescent="0.25">
      <c r="A3259" t="s">
        <v>2254</v>
      </c>
      <c r="D3259" t="str">
        <f t="shared" si="100"/>
        <v/>
      </c>
      <c r="E3259" t="str">
        <f t="shared" si="101"/>
        <v/>
      </c>
    </row>
    <row r="3260" spans="1:5" x14ac:dyDescent="0.25">
      <c r="A3260" t="s">
        <v>2255</v>
      </c>
      <c r="D3260" t="str">
        <f t="shared" si="100"/>
        <v/>
      </c>
      <c r="E3260" t="str">
        <f t="shared" si="101"/>
        <v/>
      </c>
    </row>
    <row r="3261" spans="1:5" x14ac:dyDescent="0.25">
      <c r="A3261" t="s">
        <v>659</v>
      </c>
      <c r="D3261" t="str">
        <f t="shared" si="100"/>
        <v/>
      </c>
      <c r="E3261" t="str">
        <f t="shared" si="101"/>
        <v/>
      </c>
    </row>
    <row r="3262" spans="1:5" x14ac:dyDescent="0.25">
      <c r="A3262" t="s">
        <v>660</v>
      </c>
      <c r="D3262" t="str">
        <f t="shared" si="100"/>
        <v/>
      </c>
      <c r="E3262" t="str">
        <f t="shared" si="101"/>
        <v/>
      </c>
    </row>
    <row r="3263" spans="1:5" x14ac:dyDescent="0.25">
      <c r="A3263" t="s">
        <v>661</v>
      </c>
      <c r="D3263" t="str">
        <f t="shared" si="100"/>
        <v/>
      </c>
      <c r="E3263" t="str">
        <f t="shared" si="101"/>
        <v/>
      </c>
    </row>
    <row r="3264" spans="1:5" x14ac:dyDescent="0.25">
      <c r="A3264" t="s">
        <v>658</v>
      </c>
      <c r="D3264" t="str">
        <f t="shared" si="100"/>
        <v/>
      </c>
      <c r="E3264" t="str">
        <f t="shared" si="101"/>
        <v/>
      </c>
    </row>
    <row r="3265" spans="1:5" x14ac:dyDescent="0.25">
      <c r="A3265" t="s">
        <v>219</v>
      </c>
      <c r="D3265" t="str">
        <f t="shared" si="100"/>
        <v/>
      </c>
      <c r="E3265" t="str">
        <f t="shared" si="101"/>
        <v/>
      </c>
    </row>
    <row r="3266" spans="1:5" x14ac:dyDescent="0.25">
      <c r="A3266" t="s">
        <v>2256</v>
      </c>
      <c r="D3266" t="str">
        <f t="shared" si="100"/>
        <v/>
      </c>
      <c r="E3266" t="str">
        <f t="shared" si="101"/>
        <v/>
      </c>
    </row>
    <row r="3267" spans="1:5" x14ac:dyDescent="0.25">
      <c r="A3267" t="s">
        <v>925</v>
      </c>
      <c r="D3267" t="str">
        <f t="shared" si="100"/>
        <v/>
      </c>
      <c r="E3267" t="str">
        <f t="shared" si="101"/>
        <v/>
      </c>
    </row>
    <row r="3268" spans="1:5" x14ac:dyDescent="0.25">
      <c r="A3268" t="s">
        <v>1095</v>
      </c>
      <c r="D3268" t="str">
        <f t="shared" si="100"/>
        <v/>
      </c>
      <c r="E3268" t="str">
        <f t="shared" si="101"/>
        <v/>
      </c>
    </row>
    <row r="3269" spans="1:5" x14ac:dyDescent="0.25">
      <c r="A3269" t="s">
        <v>1817</v>
      </c>
      <c r="D3269" t="str">
        <f t="shared" si="100"/>
        <v/>
      </c>
      <c r="E3269" t="str">
        <f t="shared" si="101"/>
        <v/>
      </c>
    </row>
    <row r="3270" spans="1:5" x14ac:dyDescent="0.25">
      <c r="A3270" t="s">
        <v>2257</v>
      </c>
      <c r="D3270" t="str">
        <f t="shared" si="100"/>
        <v/>
      </c>
      <c r="E3270" t="str">
        <f t="shared" si="101"/>
        <v/>
      </c>
    </row>
    <row r="3271" spans="1:5" x14ac:dyDescent="0.25">
      <c r="A3271" t="s">
        <v>1419</v>
      </c>
      <c r="D3271" t="str">
        <f t="shared" ref="D3271:D3334" si="102">IFERROR(IF(COUNTIF(A3271,"*"&amp;"NOME:"&amp;"*")&gt;0,TRIM(_xlfn.TEXTBEFORE(_xlfn.TEXTAFTER(A3271,"NOME: ")," FUNCAO")),""),"")</f>
        <v/>
      </c>
      <c r="E3271" t="str">
        <f t="shared" ref="E3271:E3334" si="103">IFERROR(VALUE(TRIM(IF(D3271&lt;&gt;"",MID(MID(MID(MID(HLOOKUP("*",A3271:A3298,MATCH("*"&amp;"INTRA"&amp;"*",A3271:A3298,0),0),SEARCH("INTRA",HLOOKUP("*",A3271:A3298,MATCH("*"&amp;"INTRA"&amp;"*",A3271:A3298,0),0),1),30),SEARCH(" ",MID(HLOOKUP("*",A3271:A3298,MATCH("*"&amp;"INTRA"&amp;"*",A3271:A3298,0),0),SEARCH("INTRA",HLOOKUP("*",A3271:A3298,MATCH("*"&amp;"INTRA"&amp;"*",A3271:A3298,0),0),1),30),1)+1,20),SEARCH(" ",MID(MID(HLOOKUP("*",A3271:A3298,MATCH("*"&amp;"INTRA"&amp;"*",A3271:A3298,0),0),SEARCH("INTRA",HLOOKUP("*",A3271:A3298,MATCH("*"&amp;"INTRA"&amp;"*",A3271:A3298,0),0),1),30),SEARCH(" ",MID(HLOOKUP("*",A3271:A3298,MATCH("*"&amp;"INTRA"&amp;"*",A3271:A3298,0),0),SEARCH("INTRA",HLOOKUP("*",A3271:A3298,MATCH("*"&amp;"INTRA"&amp;"*",A3271:A3298,0),0),1),30),1)+1,20),1)+1,20),1,SEARCH(" ",MID(MID(MID(HLOOKUP("*",A3271:A3298,MATCH("*"&amp;"INTRA"&amp;"*",A3271:A3298,0),0),SEARCH("INTRA",HLOOKUP("*",A3271:A3298,MATCH("*"&amp;"INTRA"&amp;"*",A3271:A3298,0),0),1),30),SEARCH(" ",MID(HLOOKUP("*",A3271:A3298,MATCH("*"&amp;"INTRA"&amp;"*",A3271:A3298,0),0),SEARCH("INTRA",HLOOKUP("*",A3271:A3298,MATCH("*"&amp;"INTRA"&amp;"*",A3271:A3298,0),0),1),30),1)+1,20),SEARCH(" ",MID(MID(HLOOKUP("*",A3271:A3298,MATCH("*"&amp;"INTRA"&amp;"*",A3271:A3298,0),0),SEARCH("INTRA",HLOOKUP("*",A3271:A3298,MATCH("*"&amp;"INTRA"&amp;"*",A3271:A3298,0),0),1),30),SEARCH(" ",MID(HLOOKUP("*",A3271:A3298,MATCH("*"&amp;"INTRA"&amp;"*",A3271:A3298,0),0),SEARCH("INTRA",HLOOKUP("*",A3271:A3298,MATCH("*"&amp;"INTRA"&amp;"*",A3271:A3298,0),0),1),30),1)+1,20),1)+1,20))),""))),"")</f>
        <v/>
      </c>
    </row>
    <row r="3272" spans="1:5" x14ac:dyDescent="0.25">
      <c r="A3272" t="s">
        <v>2258</v>
      </c>
      <c r="D3272" t="str">
        <f t="shared" si="102"/>
        <v/>
      </c>
      <c r="E3272" t="str">
        <f t="shared" si="103"/>
        <v/>
      </c>
    </row>
    <row r="3273" spans="1:5" x14ac:dyDescent="0.25">
      <c r="A3273" t="s">
        <v>662</v>
      </c>
      <c r="D3273" t="str">
        <f t="shared" si="102"/>
        <v/>
      </c>
      <c r="E3273" t="str">
        <f t="shared" si="103"/>
        <v/>
      </c>
    </row>
    <row r="3274" spans="1:5" x14ac:dyDescent="0.25">
      <c r="A3274" t="s">
        <v>663</v>
      </c>
      <c r="D3274" t="str">
        <f t="shared" si="102"/>
        <v/>
      </c>
      <c r="E3274" t="str">
        <f t="shared" si="103"/>
        <v/>
      </c>
    </row>
    <row r="3275" spans="1:5" x14ac:dyDescent="0.25">
      <c r="A3275" t="s">
        <v>674</v>
      </c>
      <c r="D3275" t="str">
        <f t="shared" si="102"/>
        <v/>
      </c>
      <c r="E3275" t="str">
        <f t="shared" si="103"/>
        <v/>
      </c>
    </row>
    <row r="3276" spans="1:5" x14ac:dyDescent="0.25">
      <c r="A3276" t="s">
        <v>2259</v>
      </c>
      <c r="D3276" t="str">
        <f t="shared" si="102"/>
        <v/>
      </c>
      <c r="E3276" t="str">
        <f t="shared" si="103"/>
        <v/>
      </c>
    </row>
    <row r="3277" spans="1:5" x14ac:dyDescent="0.25">
      <c r="A3277" t="s">
        <v>2260</v>
      </c>
      <c r="D3277" t="str">
        <f t="shared" si="102"/>
        <v>PEDRO HENRIQUE DE OLIVEIRA</v>
      </c>
      <c r="E3277">
        <f t="shared" si="103"/>
        <v>221.2</v>
      </c>
    </row>
    <row r="3278" spans="1:5" x14ac:dyDescent="0.25">
      <c r="A3278" t="s">
        <v>2261</v>
      </c>
      <c r="D3278" t="str">
        <f t="shared" si="102"/>
        <v/>
      </c>
      <c r="E3278" t="str">
        <f t="shared" si="103"/>
        <v/>
      </c>
    </row>
    <row r="3279" spans="1:5" x14ac:dyDescent="0.25">
      <c r="A3279" t="s">
        <v>971</v>
      </c>
      <c r="D3279" t="str">
        <f t="shared" si="102"/>
        <v/>
      </c>
      <c r="E3279" t="str">
        <f t="shared" si="103"/>
        <v/>
      </c>
    </row>
    <row r="3280" spans="1:5" x14ac:dyDescent="0.25">
      <c r="A3280" t="s">
        <v>202</v>
      </c>
      <c r="D3280" t="str">
        <f t="shared" si="102"/>
        <v/>
      </c>
      <c r="E3280" t="str">
        <f t="shared" si="103"/>
        <v/>
      </c>
    </row>
    <row r="3281" spans="1:5" x14ac:dyDescent="0.25">
      <c r="A3281" t="s">
        <v>862</v>
      </c>
      <c r="D3281" t="str">
        <f t="shared" si="102"/>
        <v/>
      </c>
      <c r="E3281" t="str">
        <f t="shared" si="103"/>
        <v/>
      </c>
    </row>
    <row r="3282" spans="1:5" x14ac:dyDescent="0.25">
      <c r="A3282" t="s">
        <v>2262</v>
      </c>
      <c r="D3282" t="str">
        <f t="shared" si="102"/>
        <v/>
      </c>
      <c r="E3282" t="str">
        <f t="shared" si="103"/>
        <v/>
      </c>
    </row>
    <row r="3283" spans="1:5" x14ac:dyDescent="0.25">
      <c r="A3283" t="s">
        <v>2263</v>
      </c>
      <c r="D3283" t="str">
        <f t="shared" si="102"/>
        <v/>
      </c>
      <c r="E3283" t="str">
        <f t="shared" si="103"/>
        <v/>
      </c>
    </row>
    <row r="3284" spans="1:5" x14ac:dyDescent="0.25">
      <c r="A3284" t="s">
        <v>2264</v>
      </c>
      <c r="D3284" t="str">
        <f t="shared" si="102"/>
        <v/>
      </c>
      <c r="E3284" t="str">
        <f t="shared" si="103"/>
        <v/>
      </c>
    </row>
    <row r="3285" spans="1:5" x14ac:dyDescent="0.25">
      <c r="A3285" t="s">
        <v>2265</v>
      </c>
      <c r="D3285" t="str">
        <f t="shared" si="102"/>
        <v/>
      </c>
      <c r="E3285" t="str">
        <f t="shared" si="103"/>
        <v/>
      </c>
    </row>
    <row r="3286" spans="1:5" x14ac:dyDescent="0.25">
      <c r="A3286" t="s">
        <v>2266</v>
      </c>
      <c r="D3286" t="str">
        <f t="shared" si="102"/>
        <v/>
      </c>
      <c r="E3286" t="str">
        <f t="shared" si="103"/>
        <v/>
      </c>
    </row>
    <row r="3287" spans="1:5" x14ac:dyDescent="0.25">
      <c r="A3287" t="s">
        <v>2267</v>
      </c>
      <c r="D3287" t="str">
        <f t="shared" si="102"/>
        <v/>
      </c>
      <c r="E3287" t="str">
        <f t="shared" si="103"/>
        <v/>
      </c>
    </row>
    <row r="3288" spans="1:5" x14ac:dyDescent="0.25">
      <c r="A3288" t="s">
        <v>2268</v>
      </c>
      <c r="D3288" t="str">
        <f t="shared" si="102"/>
        <v/>
      </c>
      <c r="E3288" t="str">
        <f t="shared" si="103"/>
        <v/>
      </c>
    </row>
    <row r="3289" spans="1:5" x14ac:dyDescent="0.25">
      <c r="A3289" t="s">
        <v>2269</v>
      </c>
      <c r="D3289" t="str">
        <f t="shared" si="102"/>
        <v/>
      </c>
      <c r="E3289" t="str">
        <f t="shared" si="103"/>
        <v/>
      </c>
    </row>
    <row r="3290" spans="1:5" x14ac:dyDescent="0.25">
      <c r="A3290" t="s">
        <v>2270</v>
      </c>
      <c r="D3290" t="str">
        <f t="shared" si="102"/>
        <v/>
      </c>
      <c r="E3290" t="str">
        <f t="shared" si="103"/>
        <v/>
      </c>
    </row>
    <row r="3291" spans="1:5" x14ac:dyDescent="0.25">
      <c r="A3291" t="s">
        <v>2271</v>
      </c>
      <c r="D3291" t="str">
        <f t="shared" si="102"/>
        <v/>
      </c>
      <c r="E3291" t="str">
        <f t="shared" si="103"/>
        <v/>
      </c>
    </row>
    <row r="3292" spans="1:5" x14ac:dyDescent="0.25">
      <c r="A3292" t="s">
        <v>2272</v>
      </c>
      <c r="D3292" t="str">
        <f t="shared" si="102"/>
        <v>REGINALDO FERNANDES DA SILVA</v>
      </c>
      <c r="E3292">
        <f t="shared" si="103"/>
        <v>221.2</v>
      </c>
    </row>
    <row r="3293" spans="1:5" x14ac:dyDescent="0.25">
      <c r="A3293" t="s">
        <v>2273</v>
      </c>
      <c r="D3293" t="str">
        <f t="shared" si="102"/>
        <v/>
      </c>
      <c r="E3293" t="str">
        <f t="shared" si="103"/>
        <v/>
      </c>
    </row>
    <row r="3294" spans="1:5" x14ac:dyDescent="0.25">
      <c r="A3294" t="s">
        <v>933</v>
      </c>
      <c r="D3294" t="str">
        <f t="shared" si="102"/>
        <v/>
      </c>
      <c r="E3294" t="str">
        <f t="shared" si="103"/>
        <v/>
      </c>
    </row>
    <row r="3295" spans="1:5" x14ac:dyDescent="0.25">
      <c r="A3295" t="s">
        <v>202</v>
      </c>
      <c r="D3295" t="str">
        <f t="shared" si="102"/>
        <v/>
      </c>
      <c r="E3295" t="str">
        <f t="shared" si="103"/>
        <v/>
      </c>
    </row>
    <row r="3296" spans="1:5" x14ac:dyDescent="0.25">
      <c r="A3296" t="s">
        <v>862</v>
      </c>
      <c r="D3296" t="str">
        <f t="shared" si="102"/>
        <v/>
      </c>
      <c r="E3296" t="str">
        <f t="shared" si="103"/>
        <v/>
      </c>
    </row>
    <row r="3297" spans="1:5" x14ac:dyDescent="0.25">
      <c r="A3297" t="s">
        <v>2274</v>
      </c>
      <c r="D3297" t="str">
        <f t="shared" si="102"/>
        <v/>
      </c>
      <c r="E3297" t="str">
        <f t="shared" si="103"/>
        <v/>
      </c>
    </row>
    <row r="3298" spans="1:5" x14ac:dyDescent="0.25">
      <c r="A3298" t="s">
        <v>2275</v>
      </c>
      <c r="D3298" t="str">
        <f t="shared" si="102"/>
        <v/>
      </c>
      <c r="E3298" t="str">
        <f t="shared" si="103"/>
        <v/>
      </c>
    </row>
    <row r="3299" spans="1:5" x14ac:dyDescent="0.25">
      <c r="A3299" t="s">
        <v>2276</v>
      </c>
      <c r="D3299" t="str">
        <f t="shared" si="102"/>
        <v/>
      </c>
      <c r="E3299" t="str">
        <f t="shared" si="103"/>
        <v/>
      </c>
    </row>
    <row r="3300" spans="1:5" x14ac:dyDescent="0.25">
      <c r="A3300" t="s">
        <v>2277</v>
      </c>
      <c r="D3300" t="str">
        <f t="shared" si="102"/>
        <v/>
      </c>
      <c r="E3300" t="str">
        <f t="shared" si="103"/>
        <v/>
      </c>
    </row>
    <row r="3301" spans="1:5" x14ac:dyDescent="0.25">
      <c r="A3301" t="s">
        <v>233</v>
      </c>
      <c r="D3301" t="str">
        <f t="shared" si="102"/>
        <v/>
      </c>
      <c r="E3301" t="str">
        <f t="shared" si="103"/>
        <v/>
      </c>
    </row>
    <row r="3302" spans="1:5" x14ac:dyDescent="0.25">
      <c r="A3302" t="s">
        <v>664</v>
      </c>
      <c r="D3302" t="str">
        <f t="shared" si="102"/>
        <v/>
      </c>
      <c r="E3302" t="str">
        <f t="shared" si="103"/>
        <v/>
      </c>
    </row>
    <row r="3303" spans="1:5" x14ac:dyDescent="0.25">
      <c r="A3303" t="s">
        <v>665</v>
      </c>
      <c r="D3303" t="str">
        <f t="shared" si="102"/>
        <v/>
      </c>
      <c r="E3303" t="str">
        <f t="shared" si="103"/>
        <v/>
      </c>
    </row>
    <row r="3304" spans="1:5" x14ac:dyDescent="0.25">
      <c r="A3304" t="s">
        <v>307</v>
      </c>
      <c r="D3304" t="str">
        <f t="shared" si="102"/>
        <v/>
      </c>
      <c r="E3304" t="str">
        <f t="shared" si="103"/>
        <v/>
      </c>
    </row>
    <row r="3305" spans="1:5" x14ac:dyDescent="0.25">
      <c r="A3305" t="s">
        <v>359</v>
      </c>
      <c r="D3305" t="str">
        <f t="shared" si="102"/>
        <v/>
      </c>
      <c r="E3305" t="str">
        <f t="shared" si="103"/>
        <v/>
      </c>
    </row>
    <row r="3306" spans="1:5" x14ac:dyDescent="0.25">
      <c r="A3306" t="s">
        <v>394</v>
      </c>
      <c r="D3306" t="str">
        <f t="shared" si="102"/>
        <v/>
      </c>
      <c r="E3306" t="str">
        <f t="shared" si="103"/>
        <v/>
      </c>
    </row>
    <row r="3307" spans="1:5" x14ac:dyDescent="0.25">
      <c r="A3307" t="s">
        <v>666</v>
      </c>
      <c r="D3307" t="str">
        <f t="shared" si="102"/>
        <v/>
      </c>
      <c r="E3307" t="str">
        <f t="shared" si="103"/>
        <v/>
      </c>
    </row>
    <row r="3308" spans="1:5" x14ac:dyDescent="0.25">
      <c r="A3308" t="s">
        <v>2278</v>
      </c>
      <c r="D3308" t="str">
        <f t="shared" si="102"/>
        <v/>
      </c>
      <c r="E3308" t="str">
        <f t="shared" si="103"/>
        <v/>
      </c>
    </row>
    <row r="3309" spans="1:5" x14ac:dyDescent="0.25">
      <c r="A3309" t="s">
        <v>998</v>
      </c>
      <c r="D3309" t="str">
        <f t="shared" si="102"/>
        <v/>
      </c>
      <c r="E3309" t="str">
        <f t="shared" si="103"/>
        <v/>
      </c>
    </row>
    <row r="3310" spans="1:5" x14ac:dyDescent="0.25">
      <c r="A3310" t="s">
        <v>981</v>
      </c>
      <c r="D3310" t="str">
        <f t="shared" si="102"/>
        <v/>
      </c>
      <c r="E3310" t="str">
        <f t="shared" si="103"/>
        <v/>
      </c>
    </row>
    <row r="3311" spans="1:5" x14ac:dyDescent="0.25">
      <c r="A3311" t="s">
        <v>1012</v>
      </c>
      <c r="D3311" t="str">
        <f t="shared" si="102"/>
        <v/>
      </c>
      <c r="E3311" t="str">
        <f t="shared" si="103"/>
        <v/>
      </c>
    </row>
    <row r="3312" spans="1:5" x14ac:dyDescent="0.25">
      <c r="A3312" t="s">
        <v>403</v>
      </c>
      <c r="D3312" t="str">
        <f t="shared" si="102"/>
        <v/>
      </c>
      <c r="E3312" t="str">
        <f t="shared" si="103"/>
        <v/>
      </c>
    </row>
    <row r="3313" spans="1:5" x14ac:dyDescent="0.25">
      <c r="A3313" t="s">
        <v>223</v>
      </c>
      <c r="D3313" t="str">
        <f t="shared" si="102"/>
        <v/>
      </c>
      <c r="E3313" t="str">
        <f t="shared" si="103"/>
        <v/>
      </c>
    </row>
    <row r="3314" spans="1:5" x14ac:dyDescent="0.25">
      <c r="A3314" t="s">
        <v>2279</v>
      </c>
      <c r="D3314" t="str">
        <f t="shared" si="102"/>
        <v/>
      </c>
      <c r="E3314" t="str">
        <f t="shared" si="103"/>
        <v/>
      </c>
    </row>
    <row r="3315" spans="1:5" x14ac:dyDescent="0.25">
      <c r="A3315" t="s">
        <v>2280</v>
      </c>
      <c r="D3315" t="str">
        <f t="shared" si="102"/>
        <v/>
      </c>
      <c r="E3315" t="str">
        <f t="shared" si="103"/>
        <v/>
      </c>
    </row>
    <row r="3316" spans="1:5" x14ac:dyDescent="0.25">
      <c r="A3316" t="s">
        <v>1419</v>
      </c>
      <c r="D3316" t="str">
        <f t="shared" si="102"/>
        <v/>
      </c>
      <c r="E3316" t="str">
        <f t="shared" si="103"/>
        <v/>
      </c>
    </row>
    <row r="3317" spans="1:5" x14ac:dyDescent="0.25">
      <c r="A3317" t="s">
        <v>2258</v>
      </c>
      <c r="D3317" t="str">
        <f t="shared" si="102"/>
        <v/>
      </c>
      <c r="E3317" t="str">
        <f t="shared" si="103"/>
        <v/>
      </c>
    </row>
    <row r="3318" spans="1:5" x14ac:dyDescent="0.25">
      <c r="A3318" t="s">
        <v>2090</v>
      </c>
      <c r="D3318" t="str">
        <f t="shared" si="102"/>
        <v/>
      </c>
      <c r="E3318" t="str">
        <f t="shared" si="103"/>
        <v/>
      </c>
    </row>
    <row r="3319" spans="1:5" x14ac:dyDescent="0.25">
      <c r="A3319" t="s">
        <v>667</v>
      </c>
      <c r="D3319" t="str">
        <f t="shared" si="102"/>
        <v/>
      </c>
      <c r="E3319" t="str">
        <f t="shared" si="103"/>
        <v/>
      </c>
    </row>
    <row r="3320" spans="1:5" x14ac:dyDescent="0.25">
      <c r="A3320" t="s">
        <v>2281</v>
      </c>
      <c r="D3320" t="str">
        <f t="shared" si="102"/>
        <v>REGINALDO RODRIGUES DA SILVA</v>
      </c>
      <c r="E3320">
        <f t="shared" si="103"/>
        <v>165.9</v>
      </c>
    </row>
    <row r="3321" spans="1:5" x14ac:dyDescent="0.25">
      <c r="A3321" t="s">
        <v>2282</v>
      </c>
      <c r="D3321" t="str">
        <f t="shared" si="102"/>
        <v/>
      </c>
      <c r="E3321" t="str">
        <f t="shared" si="103"/>
        <v/>
      </c>
    </row>
    <row r="3322" spans="1:5" x14ac:dyDescent="0.25">
      <c r="A3322" t="s">
        <v>1069</v>
      </c>
      <c r="D3322" t="str">
        <f t="shared" si="102"/>
        <v/>
      </c>
      <c r="E3322" t="str">
        <f t="shared" si="103"/>
        <v/>
      </c>
    </row>
    <row r="3323" spans="1:5" x14ac:dyDescent="0.25">
      <c r="A3323" t="s">
        <v>202</v>
      </c>
      <c r="D3323" t="str">
        <f t="shared" si="102"/>
        <v/>
      </c>
      <c r="E3323" t="str">
        <f t="shared" si="103"/>
        <v/>
      </c>
    </row>
    <row r="3324" spans="1:5" x14ac:dyDescent="0.25">
      <c r="A3324" t="s">
        <v>862</v>
      </c>
      <c r="D3324" t="str">
        <f t="shared" si="102"/>
        <v/>
      </c>
      <c r="E3324" t="str">
        <f t="shared" si="103"/>
        <v/>
      </c>
    </row>
    <row r="3325" spans="1:5" x14ac:dyDescent="0.25">
      <c r="A3325" t="s">
        <v>1182</v>
      </c>
      <c r="D3325" t="str">
        <f t="shared" si="102"/>
        <v/>
      </c>
      <c r="E3325" t="str">
        <f t="shared" si="103"/>
        <v/>
      </c>
    </row>
    <row r="3326" spans="1:5" x14ac:dyDescent="0.25">
      <c r="A3326" t="s">
        <v>2283</v>
      </c>
      <c r="D3326" t="str">
        <f t="shared" si="102"/>
        <v/>
      </c>
      <c r="E3326" t="str">
        <f t="shared" si="103"/>
        <v/>
      </c>
    </row>
    <row r="3327" spans="1:5" x14ac:dyDescent="0.25">
      <c r="A3327" t="s">
        <v>2284</v>
      </c>
      <c r="D3327" t="str">
        <f t="shared" si="102"/>
        <v/>
      </c>
      <c r="E3327" t="str">
        <f t="shared" si="103"/>
        <v/>
      </c>
    </row>
    <row r="3328" spans="1:5" x14ac:dyDescent="0.25">
      <c r="A3328" t="s">
        <v>668</v>
      </c>
      <c r="D3328" t="str">
        <f t="shared" si="102"/>
        <v/>
      </c>
      <c r="E3328" t="str">
        <f t="shared" si="103"/>
        <v/>
      </c>
    </row>
    <row r="3329" spans="1:5" x14ac:dyDescent="0.25">
      <c r="A3329" t="s">
        <v>2285</v>
      </c>
      <c r="D3329" t="str">
        <f t="shared" si="102"/>
        <v/>
      </c>
      <c r="E3329" t="str">
        <f t="shared" si="103"/>
        <v/>
      </c>
    </row>
    <row r="3330" spans="1:5" x14ac:dyDescent="0.25">
      <c r="A3330" t="s">
        <v>241</v>
      </c>
      <c r="D3330" t="str">
        <f t="shared" si="102"/>
        <v/>
      </c>
      <c r="E3330" t="str">
        <f t="shared" si="103"/>
        <v/>
      </c>
    </row>
    <row r="3331" spans="1:5" x14ac:dyDescent="0.25">
      <c r="A3331" t="s">
        <v>203</v>
      </c>
      <c r="D3331" t="str">
        <f t="shared" si="102"/>
        <v/>
      </c>
      <c r="E3331" t="str">
        <f t="shared" si="103"/>
        <v/>
      </c>
    </row>
    <row r="3332" spans="1:5" x14ac:dyDescent="0.25">
      <c r="A3332" t="s">
        <v>2286</v>
      </c>
      <c r="D3332" t="str">
        <f t="shared" si="102"/>
        <v/>
      </c>
      <c r="E3332" t="str">
        <f t="shared" si="103"/>
        <v/>
      </c>
    </row>
    <row r="3333" spans="1:5" x14ac:dyDescent="0.25">
      <c r="A3333" t="s">
        <v>242</v>
      </c>
      <c r="D3333" t="str">
        <f t="shared" si="102"/>
        <v/>
      </c>
      <c r="E3333" t="str">
        <f t="shared" si="103"/>
        <v/>
      </c>
    </row>
    <row r="3334" spans="1:5" x14ac:dyDescent="0.25">
      <c r="A3334" t="s">
        <v>669</v>
      </c>
      <c r="D3334" t="str">
        <f t="shared" si="102"/>
        <v/>
      </c>
      <c r="E3334" t="str">
        <f t="shared" si="103"/>
        <v/>
      </c>
    </row>
    <row r="3335" spans="1:5" x14ac:dyDescent="0.25">
      <c r="A3335" t="s">
        <v>2287</v>
      </c>
      <c r="D3335" t="str">
        <f t="shared" ref="D3335:D3398" si="104">IFERROR(IF(COUNTIF(A3335,"*"&amp;"NOME:"&amp;"*")&gt;0,TRIM(_xlfn.TEXTBEFORE(_xlfn.TEXTAFTER(A3335,"NOME: ")," FUNCAO")),""),"")</f>
        <v/>
      </c>
      <c r="E3335" t="str">
        <f t="shared" ref="E3335:E3398" si="105">IFERROR(VALUE(TRIM(IF(D3335&lt;&gt;"",MID(MID(MID(MID(HLOOKUP("*",A3335:A3362,MATCH("*"&amp;"INTRA"&amp;"*",A3335:A3362,0),0),SEARCH("INTRA",HLOOKUP("*",A3335:A3362,MATCH("*"&amp;"INTRA"&amp;"*",A3335:A3362,0),0),1),30),SEARCH(" ",MID(HLOOKUP("*",A3335:A3362,MATCH("*"&amp;"INTRA"&amp;"*",A3335:A3362,0),0),SEARCH("INTRA",HLOOKUP("*",A3335:A3362,MATCH("*"&amp;"INTRA"&amp;"*",A3335:A3362,0),0),1),30),1)+1,20),SEARCH(" ",MID(MID(HLOOKUP("*",A3335:A3362,MATCH("*"&amp;"INTRA"&amp;"*",A3335:A3362,0),0),SEARCH("INTRA",HLOOKUP("*",A3335:A3362,MATCH("*"&amp;"INTRA"&amp;"*",A3335:A3362,0),0),1),30),SEARCH(" ",MID(HLOOKUP("*",A3335:A3362,MATCH("*"&amp;"INTRA"&amp;"*",A3335:A3362,0),0),SEARCH("INTRA",HLOOKUP("*",A3335:A3362,MATCH("*"&amp;"INTRA"&amp;"*",A3335:A3362,0),0),1),30),1)+1,20),1)+1,20),1,SEARCH(" ",MID(MID(MID(HLOOKUP("*",A3335:A3362,MATCH("*"&amp;"INTRA"&amp;"*",A3335:A3362,0),0),SEARCH("INTRA",HLOOKUP("*",A3335:A3362,MATCH("*"&amp;"INTRA"&amp;"*",A3335:A3362,0),0),1),30),SEARCH(" ",MID(HLOOKUP("*",A3335:A3362,MATCH("*"&amp;"INTRA"&amp;"*",A3335:A3362,0),0),SEARCH("INTRA",HLOOKUP("*",A3335:A3362,MATCH("*"&amp;"INTRA"&amp;"*",A3335:A3362,0),0),1),30),1)+1,20),SEARCH(" ",MID(MID(HLOOKUP("*",A3335:A3362,MATCH("*"&amp;"INTRA"&amp;"*",A3335:A3362,0),0),SEARCH("INTRA",HLOOKUP("*",A3335:A3362,MATCH("*"&amp;"INTRA"&amp;"*",A3335:A3362,0),0),1),30),SEARCH(" ",MID(HLOOKUP("*",A3335:A3362,MATCH("*"&amp;"INTRA"&amp;"*",A3335:A3362,0),0),SEARCH("INTRA",HLOOKUP("*",A3335:A3362,MATCH("*"&amp;"INTRA"&amp;"*",A3335:A3362,0),0),1),30),1)+1,20),1)+1,20))),""))),"")</f>
        <v/>
      </c>
    </row>
    <row r="3336" spans="1:5" x14ac:dyDescent="0.25">
      <c r="A3336" t="s">
        <v>1309</v>
      </c>
      <c r="D3336" t="str">
        <f t="shared" si="104"/>
        <v/>
      </c>
      <c r="E3336" t="str">
        <f t="shared" si="105"/>
        <v/>
      </c>
    </row>
    <row r="3337" spans="1:5" x14ac:dyDescent="0.25">
      <c r="A3337" t="s">
        <v>2288</v>
      </c>
      <c r="D3337" t="str">
        <f t="shared" si="104"/>
        <v/>
      </c>
      <c r="E3337" t="str">
        <f t="shared" si="105"/>
        <v/>
      </c>
    </row>
    <row r="3338" spans="1:5" x14ac:dyDescent="0.25">
      <c r="A3338" t="s">
        <v>948</v>
      </c>
      <c r="D3338" t="str">
        <f t="shared" si="104"/>
        <v/>
      </c>
      <c r="E3338" t="str">
        <f t="shared" si="105"/>
        <v/>
      </c>
    </row>
    <row r="3339" spans="1:5" x14ac:dyDescent="0.25">
      <c r="A3339" t="s">
        <v>949</v>
      </c>
      <c r="D3339" t="str">
        <f t="shared" si="104"/>
        <v/>
      </c>
      <c r="E3339" t="str">
        <f t="shared" si="105"/>
        <v/>
      </c>
    </row>
    <row r="3340" spans="1:5" x14ac:dyDescent="0.25">
      <c r="A3340" t="s">
        <v>204</v>
      </c>
      <c r="D3340" t="str">
        <f t="shared" si="104"/>
        <v/>
      </c>
      <c r="E3340" t="str">
        <f t="shared" si="105"/>
        <v/>
      </c>
    </row>
    <row r="3341" spans="1:5" x14ac:dyDescent="0.25">
      <c r="A3341" t="s">
        <v>2289</v>
      </c>
      <c r="D3341" t="str">
        <f t="shared" si="104"/>
        <v/>
      </c>
      <c r="E3341" t="str">
        <f t="shared" si="105"/>
        <v/>
      </c>
    </row>
    <row r="3342" spans="1:5" x14ac:dyDescent="0.25">
      <c r="A3342" t="s">
        <v>210</v>
      </c>
      <c r="D3342" t="str">
        <f t="shared" si="104"/>
        <v/>
      </c>
      <c r="E3342" t="str">
        <f t="shared" si="105"/>
        <v/>
      </c>
    </row>
    <row r="3343" spans="1:5" x14ac:dyDescent="0.25">
      <c r="A3343" t="s">
        <v>2290</v>
      </c>
      <c r="D3343" t="str">
        <f t="shared" si="104"/>
        <v/>
      </c>
      <c r="E3343" t="str">
        <f t="shared" si="105"/>
        <v/>
      </c>
    </row>
    <row r="3344" spans="1:5" x14ac:dyDescent="0.25">
      <c r="A3344" t="s">
        <v>2861</v>
      </c>
      <c r="D3344" t="str">
        <f t="shared" si="104"/>
        <v>REINALDO DA SILVA ELIAS</v>
      </c>
      <c r="E3344">
        <f t="shared" si="105"/>
        <v>165.9</v>
      </c>
    </row>
    <row r="3345" spans="1:5" x14ac:dyDescent="0.25">
      <c r="A3345" t="s">
        <v>2291</v>
      </c>
      <c r="D3345" t="str">
        <f t="shared" si="104"/>
        <v/>
      </c>
      <c r="E3345" t="str">
        <f t="shared" si="105"/>
        <v/>
      </c>
    </row>
    <row r="3346" spans="1:5" x14ac:dyDescent="0.25">
      <c r="A3346" t="s">
        <v>933</v>
      </c>
      <c r="D3346" t="str">
        <f t="shared" si="104"/>
        <v/>
      </c>
      <c r="E3346" t="str">
        <f t="shared" si="105"/>
        <v/>
      </c>
    </row>
    <row r="3347" spans="1:5" x14ac:dyDescent="0.25">
      <c r="A3347" t="s">
        <v>202</v>
      </c>
      <c r="D3347" t="str">
        <f t="shared" si="104"/>
        <v/>
      </c>
      <c r="E3347" t="str">
        <f t="shared" si="105"/>
        <v/>
      </c>
    </row>
    <row r="3348" spans="1:5" x14ac:dyDescent="0.25">
      <c r="A3348" t="s">
        <v>862</v>
      </c>
      <c r="D3348" t="str">
        <f t="shared" si="104"/>
        <v/>
      </c>
      <c r="E3348" t="str">
        <f t="shared" si="105"/>
        <v/>
      </c>
    </row>
    <row r="3349" spans="1:5" x14ac:dyDescent="0.25">
      <c r="A3349" t="s">
        <v>2292</v>
      </c>
      <c r="D3349" t="str">
        <f t="shared" si="104"/>
        <v/>
      </c>
      <c r="E3349" t="str">
        <f t="shared" si="105"/>
        <v/>
      </c>
    </row>
    <row r="3350" spans="1:5" x14ac:dyDescent="0.25">
      <c r="A3350" t="s">
        <v>2293</v>
      </c>
      <c r="D3350" t="str">
        <f t="shared" si="104"/>
        <v/>
      </c>
      <c r="E3350" t="str">
        <f t="shared" si="105"/>
        <v/>
      </c>
    </row>
    <row r="3351" spans="1:5" x14ac:dyDescent="0.25">
      <c r="A3351" t="s">
        <v>2294</v>
      </c>
      <c r="D3351" t="str">
        <f t="shared" si="104"/>
        <v/>
      </c>
      <c r="E3351" t="str">
        <f t="shared" si="105"/>
        <v/>
      </c>
    </row>
    <row r="3352" spans="1:5" x14ac:dyDescent="0.25">
      <c r="A3352" t="s">
        <v>2295</v>
      </c>
      <c r="D3352" t="str">
        <f t="shared" si="104"/>
        <v/>
      </c>
      <c r="E3352" t="str">
        <f t="shared" si="105"/>
        <v/>
      </c>
    </row>
    <row r="3353" spans="1:5" x14ac:dyDescent="0.25">
      <c r="A3353" t="s">
        <v>2296</v>
      </c>
      <c r="D3353" t="str">
        <f t="shared" si="104"/>
        <v/>
      </c>
      <c r="E3353" t="str">
        <f t="shared" si="105"/>
        <v/>
      </c>
    </row>
    <row r="3354" spans="1:5" x14ac:dyDescent="0.25">
      <c r="A3354" t="s">
        <v>2297</v>
      </c>
      <c r="D3354" t="str">
        <f t="shared" si="104"/>
        <v/>
      </c>
      <c r="E3354" t="str">
        <f t="shared" si="105"/>
        <v/>
      </c>
    </row>
    <row r="3355" spans="1:5" x14ac:dyDescent="0.25">
      <c r="A3355" t="s">
        <v>2298</v>
      </c>
      <c r="D3355" t="str">
        <f t="shared" si="104"/>
        <v/>
      </c>
      <c r="E3355" t="str">
        <f t="shared" si="105"/>
        <v/>
      </c>
    </row>
    <row r="3356" spans="1:5" x14ac:dyDescent="0.25">
      <c r="A3356" t="s">
        <v>2299</v>
      </c>
      <c r="D3356" t="str">
        <f t="shared" si="104"/>
        <v/>
      </c>
      <c r="E3356" t="str">
        <f t="shared" si="105"/>
        <v/>
      </c>
    </row>
    <row r="3357" spans="1:5" x14ac:dyDescent="0.25">
      <c r="A3357" t="s">
        <v>394</v>
      </c>
      <c r="D3357" t="str">
        <f t="shared" si="104"/>
        <v/>
      </c>
      <c r="E3357" t="str">
        <f t="shared" si="105"/>
        <v/>
      </c>
    </row>
    <row r="3358" spans="1:5" x14ac:dyDescent="0.25">
      <c r="A3358" t="s">
        <v>230</v>
      </c>
      <c r="D3358" t="str">
        <f t="shared" si="104"/>
        <v/>
      </c>
      <c r="E3358" t="str">
        <f t="shared" si="105"/>
        <v/>
      </c>
    </row>
    <row r="3359" spans="1:5" x14ac:dyDescent="0.25">
      <c r="A3359" t="s">
        <v>2300</v>
      </c>
      <c r="D3359" t="str">
        <f t="shared" si="104"/>
        <v/>
      </c>
      <c r="E3359" t="str">
        <f t="shared" si="105"/>
        <v/>
      </c>
    </row>
    <row r="3360" spans="1:5" x14ac:dyDescent="0.25">
      <c r="A3360" t="s">
        <v>998</v>
      </c>
      <c r="D3360" t="str">
        <f t="shared" si="104"/>
        <v/>
      </c>
      <c r="E3360" t="str">
        <f t="shared" si="105"/>
        <v/>
      </c>
    </row>
    <row r="3361" spans="1:5" x14ac:dyDescent="0.25">
      <c r="A3361" t="s">
        <v>2301</v>
      </c>
      <c r="D3361" t="str">
        <f t="shared" si="104"/>
        <v/>
      </c>
      <c r="E3361" t="str">
        <f t="shared" si="105"/>
        <v/>
      </c>
    </row>
    <row r="3362" spans="1:5" x14ac:dyDescent="0.25">
      <c r="A3362" t="s">
        <v>981</v>
      </c>
      <c r="D3362" t="str">
        <f t="shared" si="104"/>
        <v/>
      </c>
      <c r="E3362" t="str">
        <f t="shared" si="105"/>
        <v/>
      </c>
    </row>
    <row r="3363" spans="1:5" x14ac:dyDescent="0.25">
      <c r="A3363" t="s">
        <v>1034</v>
      </c>
      <c r="D3363" t="str">
        <f t="shared" si="104"/>
        <v/>
      </c>
      <c r="E3363" t="str">
        <f t="shared" si="105"/>
        <v/>
      </c>
    </row>
    <row r="3364" spans="1:5" x14ac:dyDescent="0.25">
      <c r="A3364" t="s">
        <v>2302</v>
      </c>
      <c r="D3364" t="str">
        <f t="shared" si="104"/>
        <v/>
      </c>
      <c r="E3364" t="str">
        <f t="shared" si="105"/>
        <v/>
      </c>
    </row>
    <row r="3365" spans="1:5" x14ac:dyDescent="0.25">
      <c r="A3365" t="s">
        <v>2303</v>
      </c>
      <c r="D3365" t="str">
        <f t="shared" si="104"/>
        <v/>
      </c>
      <c r="E3365" t="str">
        <f t="shared" si="105"/>
        <v/>
      </c>
    </row>
    <row r="3366" spans="1:5" x14ac:dyDescent="0.25">
      <c r="A3366" t="s">
        <v>681</v>
      </c>
      <c r="D3366" t="str">
        <f t="shared" si="104"/>
        <v/>
      </c>
      <c r="E3366" t="str">
        <f t="shared" si="105"/>
        <v/>
      </c>
    </row>
    <row r="3367" spans="1:5" x14ac:dyDescent="0.25">
      <c r="A3367" t="s">
        <v>2304</v>
      </c>
      <c r="D3367" t="str">
        <f t="shared" si="104"/>
        <v/>
      </c>
      <c r="E3367" t="str">
        <f t="shared" si="105"/>
        <v/>
      </c>
    </row>
    <row r="3368" spans="1:5" x14ac:dyDescent="0.25">
      <c r="A3368" t="s">
        <v>1419</v>
      </c>
      <c r="D3368" t="str">
        <f t="shared" si="104"/>
        <v/>
      </c>
      <c r="E3368" t="str">
        <f t="shared" si="105"/>
        <v/>
      </c>
    </row>
    <row r="3369" spans="1:5" x14ac:dyDescent="0.25">
      <c r="A3369" t="s">
        <v>2305</v>
      </c>
      <c r="D3369" t="str">
        <f t="shared" si="104"/>
        <v/>
      </c>
      <c r="E3369" t="str">
        <f t="shared" si="105"/>
        <v/>
      </c>
    </row>
    <row r="3370" spans="1:5" x14ac:dyDescent="0.25">
      <c r="A3370" t="s">
        <v>1149</v>
      </c>
      <c r="D3370" t="str">
        <f t="shared" si="104"/>
        <v/>
      </c>
      <c r="E3370" t="str">
        <f t="shared" si="105"/>
        <v/>
      </c>
    </row>
    <row r="3371" spans="1:5" x14ac:dyDescent="0.25">
      <c r="A3371" t="s">
        <v>670</v>
      </c>
      <c r="D3371" t="str">
        <f t="shared" si="104"/>
        <v/>
      </c>
      <c r="E3371" t="str">
        <f t="shared" si="105"/>
        <v/>
      </c>
    </row>
    <row r="3372" spans="1:5" x14ac:dyDescent="0.25">
      <c r="A3372" t="s">
        <v>416</v>
      </c>
      <c r="D3372" t="str">
        <f t="shared" si="104"/>
        <v/>
      </c>
      <c r="E3372" t="str">
        <f t="shared" si="105"/>
        <v/>
      </c>
    </row>
    <row r="3373" spans="1:5" x14ac:dyDescent="0.25">
      <c r="A3373" t="s">
        <v>2306</v>
      </c>
      <c r="D3373" t="str">
        <f t="shared" si="104"/>
        <v/>
      </c>
      <c r="E3373" t="str">
        <f t="shared" si="105"/>
        <v/>
      </c>
    </row>
    <row r="3374" spans="1:5" x14ac:dyDescent="0.25">
      <c r="A3374" t="s">
        <v>2307</v>
      </c>
      <c r="D3374" t="str">
        <f t="shared" si="104"/>
        <v>RENILPO RODRIGUES GE OLIVEIRA</v>
      </c>
      <c r="E3374">
        <f t="shared" si="105"/>
        <v>165.95</v>
      </c>
    </row>
    <row r="3375" spans="1:5" x14ac:dyDescent="0.25">
      <c r="A3375" t="s">
        <v>2308</v>
      </c>
      <c r="D3375" t="str">
        <f t="shared" si="104"/>
        <v/>
      </c>
      <c r="E3375" t="str">
        <f t="shared" si="105"/>
        <v/>
      </c>
    </row>
    <row r="3376" spans="1:5" x14ac:dyDescent="0.25">
      <c r="A3376" t="s">
        <v>1069</v>
      </c>
      <c r="D3376" t="str">
        <f t="shared" si="104"/>
        <v/>
      </c>
      <c r="E3376" t="str">
        <f t="shared" si="105"/>
        <v/>
      </c>
    </row>
    <row r="3377" spans="1:5" x14ac:dyDescent="0.25">
      <c r="A3377" t="s">
        <v>202</v>
      </c>
      <c r="D3377" t="str">
        <f t="shared" si="104"/>
        <v/>
      </c>
      <c r="E3377" t="str">
        <f t="shared" si="105"/>
        <v/>
      </c>
    </row>
    <row r="3378" spans="1:5" x14ac:dyDescent="0.25">
      <c r="A3378" t="s">
        <v>862</v>
      </c>
      <c r="D3378" t="str">
        <f t="shared" si="104"/>
        <v/>
      </c>
      <c r="E3378" t="str">
        <f t="shared" si="105"/>
        <v/>
      </c>
    </row>
    <row r="3379" spans="1:5" x14ac:dyDescent="0.25">
      <c r="A3379" t="s">
        <v>2309</v>
      </c>
      <c r="D3379" t="str">
        <f t="shared" si="104"/>
        <v/>
      </c>
      <c r="E3379" t="str">
        <f t="shared" si="105"/>
        <v/>
      </c>
    </row>
    <row r="3380" spans="1:5" x14ac:dyDescent="0.25">
      <c r="A3380" t="s">
        <v>2310</v>
      </c>
      <c r="D3380" t="str">
        <f t="shared" si="104"/>
        <v/>
      </c>
      <c r="E3380" t="str">
        <f t="shared" si="105"/>
        <v/>
      </c>
    </row>
    <row r="3381" spans="1:5" x14ac:dyDescent="0.25">
      <c r="A3381" t="s">
        <v>2311</v>
      </c>
      <c r="D3381" t="str">
        <f t="shared" si="104"/>
        <v/>
      </c>
      <c r="E3381" t="str">
        <f t="shared" si="105"/>
        <v/>
      </c>
    </row>
    <row r="3382" spans="1:5" x14ac:dyDescent="0.25">
      <c r="A3382" t="s">
        <v>2312</v>
      </c>
      <c r="D3382" t="str">
        <f t="shared" si="104"/>
        <v/>
      </c>
      <c r="E3382" t="str">
        <f t="shared" si="105"/>
        <v/>
      </c>
    </row>
    <row r="3383" spans="1:5" x14ac:dyDescent="0.25">
      <c r="A3383" t="s">
        <v>2313</v>
      </c>
      <c r="D3383" t="str">
        <f t="shared" si="104"/>
        <v/>
      </c>
      <c r="E3383" t="str">
        <f t="shared" si="105"/>
        <v/>
      </c>
    </row>
    <row r="3384" spans="1:5" x14ac:dyDescent="0.25">
      <c r="A3384" t="s">
        <v>2314</v>
      </c>
      <c r="D3384" t="str">
        <f t="shared" si="104"/>
        <v/>
      </c>
      <c r="E3384" t="str">
        <f t="shared" si="105"/>
        <v/>
      </c>
    </row>
    <row r="3385" spans="1:5" x14ac:dyDescent="0.25">
      <c r="A3385" t="s">
        <v>307</v>
      </c>
      <c r="D3385" t="str">
        <f t="shared" si="104"/>
        <v/>
      </c>
      <c r="E3385" t="str">
        <f t="shared" si="105"/>
        <v/>
      </c>
    </row>
    <row r="3386" spans="1:5" x14ac:dyDescent="0.25">
      <c r="A3386" t="s">
        <v>671</v>
      </c>
      <c r="D3386" t="str">
        <f t="shared" si="104"/>
        <v/>
      </c>
      <c r="E3386" t="str">
        <f t="shared" si="105"/>
        <v/>
      </c>
    </row>
    <row r="3387" spans="1:5" x14ac:dyDescent="0.25">
      <c r="A3387" t="s">
        <v>672</v>
      </c>
      <c r="D3387" t="str">
        <f t="shared" si="104"/>
        <v/>
      </c>
      <c r="E3387" t="str">
        <f t="shared" si="105"/>
        <v/>
      </c>
    </row>
    <row r="3388" spans="1:5" x14ac:dyDescent="0.25">
      <c r="A3388" t="s">
        <v>2315</v>
      </c>
      <c r="D3388" t="str">
        <f t="shared" si="104"/>
        <v/>
      </c>
      <c r="E3388" t="str">
        <f t="shared" si="105"/>
        <v/>
      </c>
    </row>
    <row r="3389" spans="1:5" x14ac:dyDescent="0.25">
      <c r="A3389" t="s">
        <v>2316</v>
      </c>
      <c r="D3389" t="str">
        <f t="shared" si="104"/>
        <v/>
      </c>
      <c r="E3389" t="str">
        <f t="shared" si="105"/>
        <v/>
      </c>
    </row>
    <row r="3390" spans="1:5" x14ac:dyDescent="0.25">
      <c r="A3390" t="s">
        <v>998</v>
      </c>
      <c r="D3390" t="str">
        <f t="shared" si="104"/>
        <v/>
      </c>
      <c r="E3390" t="str">
        <f t="shared" si="105"/>
        <v/>
      </c>
    </row>
    <row r="3391" spans="1:5" x14ac:dyDescent="0.25">
      <c r="A3391" t="s">
        <v>981</v>
      </c>
      <c r="D3391" t="str">
        <f t="shared" si="104"/>
        <v/>
      </c>
      <c r="E3391" t="str">
        <f t="shared" si="105"/>
        <v/>
      </c>
    </row>
    <row r="3392" spans="1:5" x14ac:dyDescent="0.25">
      <c r="A3392" t="s">
        <v>1034</v>
      </c>
      <c r="D3392" t="str">
        <f t="shared" si="104"/>
        <v/>
      </c>
      <c r="E3392" t="str">
        <f t="shared" si="105"/>
        <v/>
      </c>
    </row>
    <row r="3393" spans="1:5" x14ac:dyDescent="0.25">
      <c r="A3393" t="s">
        <v>414</v>
      </c>
      <c r="D3393" t="str">
        <f t="shared" si="104"/>
        <v/>
      </c>
      <c r="E3393" t="str">
        <f t="shared" si="105"/>
        <v/>
      </c>
    </row>
    <row r="3394" spans="1:5" x14ac:dyDescent="0.25">
      <c r="A3394" t="s">
        <v>1565</v>
      </c>
      <c r="D3394" t="str">
        <f t="shared" si="104"/>
        <v/>
      </c>
      <c r="E3394" t="str">
        <f t="shared" si="105"/>
        <v/>
      </c>
    </row>
    <row r="3395" spans="1:5" x14ac:dyDescent="0.25">
      <c r="A3395" t="s">
        <v>223</v>
      </c>
      <c r="D3395" t="str">
        <f t="shared" si="104"/>
        <v/>
      </c>
      <c r="E3395" t="str">
        <f t="shared" si="105"/>
        <v/>
      </c>
    </row>
    <row r="3396" spans="1:5" x14ac:dyDescent="0.25">
      <c r="A3396" t="s">
        <v>2317</v>
      </c>
      <c r="D3396" t="str">
        <f t="shared" si="104"/>
        <v/>
      </c>
      <c r="E3396" t="str">
        <f t="shared" si="105"/>
        <v/>
      </c>
    </row>
    <row r="3397" spans="1:5" x14ac:dyDescent="0.25">
      <c r="A3397" t="s">
        <v>2318</v>
      </c>
      <c r="D3397" t="str">
        <f t="shared" si="104"/>
        <v/>
      </c>
      <c r="E3397" t="str">
        <f t="shared" si="105"/>
        <v/>
      </c>
    </row>
    <row r="3398" spans="1:5" x14ac:dyDescent="0.25">
      <c r="A3398" t="s">
        <v>1419</v>
      </c>
      <c r="D3398" t="str">
        <f t="shared" si="104"/>
        <v/>
      </c>
      <c r="E3398" t="str">
        <f t="shared" si="105"/>
        <v/>
      </c>
    </row>
    <row r="3399" spans="1:5" x14ac:dyDescent="0.25">
      <c r="A3399" t="s">
        <v>2319</v>
      </c>
      <c r="D3399" t="str">
        <f t="shared" ref="D3399:D3462" si="106">IFERROR(IF(COUNTIF(A3399,"*"&amp;"NOME:"&amp;"*")&gt;0,TRIM(_xlfn.TEXTBEFORE(_xlfn.TEXTAFTER(A3399,"NOME: ")," FUNCAO")),""),"")</f>
        <v/>
      </c>
      <c r="E3399" t="str">
        <f t="shared" ref="E3399:E3462" si="107">IFERROR(VALUE(TRIM(IF(D3399&lt;&gt;"",MID(MID(MID(MID(HLOOKUP("*",A3399:A3426,MATCH("*"&amp;"INTRA"&amp;"*",A3399:A3426,0),0),SEARCH("INTRA",HLOOKUP("*",A3399:A3426,MATCH("*"&amp;"INTRA"&amp;"*",A3399:A3426,0),0),1),30),SEARCH(" ",MID(HLOOKUP("*",A3399:A3426,MATCH("*"&amp;"INTRA"&amp;"*",A3399:A3426,0),0),SEARCH("INTRA",HLOOKUP("*",A3399:A3426,MATCH("*"&amp;"INTRA"&amp;"*",A3399:A3426,0),0),1),30),1)+1,20),SEARCH(" ",MID(MID(HLOOKUP("*",A3399:A3426,MATCH("*"&amp;"INTRA"&amp;"*",A3399:A3426,0),0),SEARCH("INTRA",HLOOKUP("*",A3399:A3426,MATCH("*"&amp;"INTRA"&amp;"*",A3399:A3426,0),0),1),30),SEARCH(" ",MID(HLOOKUP("*",A3399:A3426,MATCH("*"&amp;"INTRA"&amp;"*",A3399:A3426,0),0),SEARCH("INTRA",HLOOKUP("*",A3399:A3426,MATCH("*"&amp;"INTRA"&amp;"*",A3399:A3426,0),0),1),30),1)+1,20),1)+1,20),1,SEARCH(" ",MID(MID(MID(HLOOKUP("*",A3399:A3426,MATCH("*"&amp;"INTRA"&amp;"*",A3399:A3426,0),0),SEARCH("INTRA",HLOOKUP("*",A3399:A3426,MATCH("*"&amp;"INTRA"&amp;"*",A3399:A3426,0),0),1),30),SEARCH(" ",MID(HLOOKUP("*",A3399:A3426,MATCH("*"&amp;"INTRA"&amp;"*",A3399:A3426,0),0),SEARCH("INTRA",HLOOKUP("*",A3399:A3426,MATCH("*"&amp;"INTRA"&amp;"*",A3399:A3426,0),0),1),30),1)+1,20),SEARCH(" ",MID(MID(HLOOKUP("*",A3399:A3426,MATCH("*"&amp;"INTRA"&amp;"*",A3399:A3426,0),0),SEARCH("INTRA",HLOOKUP("*",A3399:A3426,MATCH("*"&amp;"INTRA"&amp;"*",A3399:A3426,0),0),1),30),SEARCH(" ",MID(HLOOKUP("*",A3399:A3426,MATCH("*"&amp;"INTRA"&amp;"*",A3399:A3426,0),0),SEARCH("INTRA",HLOOKUP("*",A3399:A3426,MATCH("*"&amp;"INTRA"&amp;"*",A3399:A3426,0),0),1),30),1)+1,20),1)+1,20))),""))),"")</f>
        <v/>
      </c>
    </row>
    <row r="3400" spans="1:5" x14ac:dyDescent="0.25">
      <c r="A3400" t="s">
        <v>1513</v>
      </c>
      <c r="D3400" t="str">
        <f t="shared" si="106"/>
        <v/>
      </c>
      <c r="E3400" t="str">
        <f t="shared" si="107"/>
        <v/>
      </c>
    </row>
    <row r="3401" spans="1:5" x14ac:dyDescent="0.25">
      <c r="A3401" t="s">
        <v>2320</v>
      </c>
      <c r="D3401" t="str">
        <f t="shared" si="106"/>
        <v/>
      </c>
      <c r="E3401" t="str">
        <f t="shared" si="107"/>
        <v/>
      </c>
    </row>
    <row r="3402" spans="1:5" x14ac:dyDescent="0.25">
      <c r="A3402" t="s">
        <v>2862</v>
      </c>
      <c r="D3402" t="str">
        <f t="shared" si="106"/>
        <v>RICARDO FERREIRA</v>
      </c>
      <c r="E3402">
        <f t="shared" si="107"/>
        <v>221.2</v>
      </c>
    </row>
    <row r="3403" spans="1:5" x14ac:dyDescent="0.25">
      <c r="A3403" t="s">
        <v>2321</v>
      </c>
      <c r="D3403" t="str">
        <f t="shared" si="106"/>
        <v/>
      </c>
      <c r="E3403" t="str">
        <f t="shared" si="107"/>
        <v/>
      </c>
    </row>
    <row r="3404" spans="1:5" x14ac:dyDescent="0.25">
      <c r="A3404" t="s">
        <v>933</v>
      </c>
      <c r="D3404" t="str">
        <f t="shared" si="106"/>
        <v/>
      </c>
      <c r="E3404" t="str">
        <f t="shared" si="107"/>
        <v/>
      </c>
    </row>
    <row r="3405" spans="1:5" x14ac:dyDescent="0.25">
      <c r="A3405" t="s">
        <v>202</v>
      </c>
      <c r="D3405" t="str">
        <f t="shared" si="106"/>
        <v/>
      </c>
      <c r="E3405" t="str">
        <f t="shared" si="107"/>
        <v/>
      </c>
    </row>
    <row r="3406" spans="1:5" x14ac:dyDescent="0.25">
      <c r="A3406" t="s">
        <v>862</v>
      </c>
      <c r="D3406" t="str">
        <f t="shared" si="106"/>
        <v/>
      </c>
      <c r="E3406" t="str">
        <f t="shared" si="107"/>
        <v/>
      </c>
    </row>
    <row r="3407" spans="1:5" x14ac:dyDescent="0.25">
      <c r="A3407" t="s">
        <v>2322</v>
      </c>
      <c r="D3407" t="str">
        <f t="shared" si="106"/>
        <v/>
      </c>
      <c r="E3407" t="str">
        <f t="shared" si="107"/>
        <v/>
      </c>
    </row>
    <row r="3408" spans="1:5" x14ac:dyDescent="0.25">
      <c r="A3408" t="s">
        <v>2323</v>
      </c>
      <c r="D3408" t="str">
        <f t="shared" si="106"/>
        <v/>
      </c>
      <c r="E3408" t="str">
        <f t="shared" si="107"/>
        <v/>
      </c>
    </row>
    <row r="3409" spans="1:5" x14ac:dyDescent="0.25">
      <c r="A3409" t="s">
        <v>2324</v>
      </c>
      <c r="D3409" t="str">
        <f t="shared" si="106"/>
        <v/>
      </c>
      <c r="E3409" t="str">
        <f t="shared" si="107"/>
        <v/>
      </c>
    </row>
    <row r="3410" spans="1:5" x14ac:dyDescent="0.25">
      <c r="A3410" t="s">
        <v>2325</v>
      </c>
      <c r="D3410" t="str">
        <f t="shared" si="106"/>
        <v/>
      </c>
      <c r="E3410" t="str">
        <f t="shared" si="107"/>
        <v/>
      </c>
    </row>
    <row r="3411" spans="1:5" x14ac:dyDescent="0.25">
      <c r="A3411" t="s">
        <v>2326</v>
      </c>
      <c r="D3411" t="str">
        <f t="shared" si="106"/>
        <v/>
      </c>
      <c r="E3411" t="str">
        <f t="shared" si="107"/>
        <v/>
      </c>
    </row>
    <row r="3412" spans="1:5" x14ac:dyDescent="0.25">
      <c r="A3412" t="s">
        <v>2327</v>
      </c>
      <c r="D3412" t="str">
        <f t="shared" si="106"/>
        <v/>
      </c>
      <c r="E3412" t="str">
        <f t="shared" si="107"/>
        <v/>
      </c>
    </row>
    <row r="3413" spans="1:5" x14ac:dyDescent="0.25">
      <c r="A3413" t="s">
        <v>241</v>
      </c>
      <c r="D3413" t="str">
        <f t="shared" si="106"/>
        <v/>
      </c>
      <c r="E3413" t="str">
        <f t="shared" si="107"/>
        <v/>
      </c>
    </row>
    <row r="3414" spans="1:5" x14ac:dyDescent="0.25">
      <c r="A3414" t="s">
        <v>203</v>
      </c>
      <c r="D3414" t="str">
        <f t="shared" si="106"/>
        <v/>
      </c>
      <c r="E3414" t="str">
        <f t="shared" si="107"/>
        <v/>
      </c>
    </row>
    <row r="3415" spans="1:5" x14ac:dyDescent="0.25">
      <c r="A3415" t="s">
        <v>673</v>
      </c>
      <c r="D3415" t="str">
        <f t="shared" si="106"/>
        <v/>
      </c>
      <c r="E3415" t="str">
        <f t="shared" si="107"/>
        <v/>
      </c>
    </row>
    <row r="3416" spans="1:5" x14ac:dyDescent="0.25">
      <c r="A3416" t="s">
        <v>242</v>
      </c>
      <c r="D3416" t="str">
        <f t="shared" si="106"/>
        <v/>
      </c>
      <c r="E3416" t="str">
        <f t="shared" si="107"/>
        <v/>
      </c>
    </row>
    <row r="3417" spans="1:5" x14ac:dyDescent="0.25">
      <c r="A3417" t="s">
        <v>2328</v>
      </c>
      <c r="D3417" t="str">
        <f t="shared" si="106"/>
        <v/>
      </c>
      <c r="E3417" t="str">
        <f t="shared" si="107"/>
        <v/>
      </c>
    </row>
    <row r="3418" spans="1:5" x14ac:dyDescent="0.25">
      <c r="A3418" t="s">
        <v>2329</v>
      </c>
      <c r="D3418" t="str">
        <f t="shared" si="106"/>
        <v/>
      </c>
      <c r="E3418" t="str">
        <f t="shared" si="107"/>
        <v/>
      </c>
    </row>
    <row r="3419" spans="1:5" x14ac:dyDescent="0.25">
      <c r="A3419" t="s">
        <v>1309</v>
      </c>
      <c r="D3419" t="str">
        <f t="shared" si="106"/>
        <v/>
      </c>
      <c r="E3419" t="str">
        <f t="shared" si="107"/>
        <v/>
      </c>
    </row>
    <row r="3420" spans="1:5" x14ac:dyDescent="0.25">
      <c r="A3420" t="s">
        <v>948</v>
      </c>
      <c r="D3420" t="str">
        <f t="shared" si="106"/>
        <v/>
      </c>
      <c r="E3420" t="str">
        <f t="shared" si="107"/>
        <v/>
      </c>
    </row>
    <row r="3421" spans="1:5" x14ac:dyDescent="0.25">
      <c r="A3421" t="s">
        <v>2330</v>
      </c>
      <c r="D3421" t="str">
        <f t="shared" si="106"/>
        <v/>
      </c>
      <c r="E3421" t="str">
        <f t="shared" si="107"/>
        <v/>
      </c>
    </row>
    <row r="3422" spans="1:5" x14ac:dyDescent="0.25">
      <c r="A3422" t="s">
        <v>674</v>
      </c>
      <c r="D3422" t="str">
        <f t="shared" si="106"/>
        <v/>
      </c>
      <c r="E3422" t="str">
        <f t="shared" si="107"/>
        <v/>
      </c>
    </row>
    <row r="3423" spans="1:5" x14ac:dyDescent="0.25">
      <c r="A3423" t="s">
        <v>210</v>
      </c>
      <c r="D3423" t="str">
        <f t="shared" si="106"/>
        <v/>
      </c>
      <c r="E3423" t="str">
        <f t="shared" si="107"/>
        <v/>
      </c>
    </row>
    <row r="3424" spans="1:5" x14ac:dyDescent="0.25">
      <c r="A3424" t="s">
        <v>2331</v>
      </c>
      <c r="D3424" t="str">
        <f t="shared" si="106"/>
        <v/>
      </c>
      <c r="E3424" t="str">
        <f t="shared" si="107"/>
        <v/>
      </c>
    </row>
    <row r="3425" spans="1:5" x14ac:dyDescent="0.25">
      <c r="A3425" t="s">
        <v>2332</v>
      </c>
      <c r="D3425" t="str">
        <f t="shared" si="106"/>
        <v/>
      </c>
      <c r="E3425" t="str">
        <f t="shared" si="107"/>
        <v/>
      </c>
    </row>
    <row r="3426" spans="1:5" x14ac:dyDescent="0.25">
      <c r="A3426" t="s">
        <v>1419</v>
      </c>
      <c r="D3426" t="str">
        <f t="shared" si="106"/>
        <v/>
      </c>
      <c r="E3426" t="str">
        <f t="shared" si="107"/>
        <v/>
      </c>
    </row>
    <row r="3427" spans="1:5" x14ac:dyDescent="0.25">
      <c r="A3427" t="s">
        <v>2319</v>
      </c>
      <c r="D3427" t="str">
        <f t="shared" si="106"/>
        <v/>
      </c>
      <c r="E3427" t="str">
        <f t="shared" si="107"/>
        <v/>
      </c>
    </row>
    <row r="3428" spans="1:5" x14ac:dyDescent="0.25">
      <c r="A3428" t="s">
        <v>2333</v>
      </c>
      <c r="D3428" t="str">
        <f t="shared" si="106"/>
        <v/>
      </c>
      <c r="E3428" t="str">
        <f t="shared" si="107"/>
        <v/>
      </c>
    </row>
    <row r="3429" spans="1:5" x14ac:dyDescent="0.25">
      <c r="A3429" t="s">
        <v>240</v>
      </c>
      <c r="D3429" t="str">
        <f t="shared" si="106"/>
        <v/>
      </c>
      <c r="E3429" t="str">
        <f t="shared" si="107"/>
        <v/>
      </c>
    </row>
    <row r="3430" spans="1:5" x14ac:dyDescent="0.25">
      <c r="A3430" t="s">
        <v>2863</v>
      </c>
      <c r="D3430" t="str">
        <f t="shared" si="106"/>
        <v>ROBERTO GERALDO CHAVES</v>
      </c>
      <c r="E3430">
        <f t="shared" si="107"/>
        <v>132.72</v>
      </c>
    </row>
    <row r="3431" spans="1:5" x14ac:dyDescent="0.25">
      <c r="A3431" t="s">
        <v>2334</v>
      </c>
      <c r="D3431" t="str">
        <f t="shared" si="106"/>
        <v/>
      </c>
      <c r="E3431" t="str">
        <f t="shared" si="107"/>
        <v/>
      </c>
    </row>
    <row r="3432" spans="1:5" x14ac:dyDescent="0.25">
      <c r="A3432" t="s">
        <v>2335</v>
      </c>
      <c r="D3432" t="str">
        <f t="shared" si="106"/>
        <v/>
      </c>
      <c r="E3432" t="str">
        <f t="shared" si="107"/>
        <v/>
      </c>
    </row>
    <row r="3433" spans="1:5" x14ac:dyDescent="0.25">
      <c r="A3433" t="s">
        <v>202</v>
      </c>
      <c r="D3433" t="str">
        <f t="shared" si="106"/>
        <v/>
      </c>
      <c r="E3433" t="str">
        <f t="shared" si="107"/>
        <v/>
      </c>
    </row>
    <row r="3434" spans="1:5" x14ac:dyDescent="0.25">
      <c r="A3434" t="s">
        <v>862</v>
      </c>
      <c r="D3434" t="str">
        <f t="shared" si="106"/>
        <v/>
      </c>
      <c r="E3434" t="str">
        <f t="shared" si="107"/>
        <v/>
      </c>
    </row>
    <row r="3435" spans="1:5" x14ac:dyDescent="0.25">
      <c r="A3435" t="s">
        <v>2336</v>
      </c>
      <c r="D3435" t="str">
        <f t="shared" si="106"/>
        <v/>
      </c>
      <c r="E3435" t="str">
        <f t="shared" si="107"/>
        <v/>
      </c>
    </row>
    <row r="3436" spans="1:5" x14ac:dyDescent="0.25">
      <c r="A3436" t="s">
        <v>2337</v>
      </c>
      <c r="D3436" t="str">
        <f t="shared" si="106"/>
        <v/>
      </c>
      <c r="E3436" t="str">
        <f t="shared" si="107"/>
        <v/>
      </c>
    </row>
    <row r="3437" spans="1:5" x14ac:dyDescent="0.25">
      <c r="A3437" t="s">
        <v>2338</v>
      </c>
      <c r="D3437" t="str">
        <f t="shared" si="106"/>
        <v/>
      </c>
      <c r="E3437" t="str">
        <f t="shared" si="107"/>
        <v/>
      </c>
    </row>
    <row r="3438" spans="1:5" x14ac:dyDescent="0.25">
      <c r="A3438" t="s">
        <v>2339</v>
      </c>
      <c r="D3438" t="str">
        <f t="shared" si="106"/>
        <v/>
      </c>
      <c r="E3438" t="str">
        <f t="shared" si="107"/>
        <v/>
      </c>
    </row>
    <row r="3439" spans="1:5" x14ac:dyDescent="0.25">
      <c r="A3439" t="s">
        <v>2340</v>
      </c>
      <c r="D3439" t="str">
        <f t="shared" si="106"/>
        <v/>
      </c>
      <c r="E3439" t="str">
        <f t="shared" si="107"/>
        <v/>
      </c>
    </row>
    <row r="3440" spans="1:5" x14ac:dyDescent="0.25">
      <c r="A3440" t="s">
        <v>2341</v>
      </c>
      <c r="D3440" t="str">
        <f t="shared" si="106"/>
        <v/>
      </c>
      <c r="E3440" t="str">
        <f t="shared" si="107"/>
        <v/>
      </c>
    </row>
    <row r="3441" spans="1:5" x14ac:dyDescent="0.25">
      <c r="A3441" t="s">
        <v>2342</v>
      </c>
      <c r="D3441" t="str">
        <f t="shared" si="106"/>
        <v/>
      </c>
      <c r="E3441" t="str">
        <f t="shared" si="107"/>
        <v/>
      </c>
    </row>
    <row r="3442" spans="1:5" x14ac:dyDescent="0.25">
      <c r="A3442" t="s">
        <v>2343</v>
      </c>
      <c r="D3442" t="str">
        <f t="shared" si="106"/>
        <v/>
      </c>
      <c r="E3442" t="str">
        <f t="shared" si="107"/>
        <v/>
      </c>
    </row>
    <row r="3443" spans="1:5" x14ac:dyDescent="0.25">
      <c r="A3443" t="s">
        <v>2344</v>
      </c>
      <c r="D3443" t="str">
        <f t="shared" si="106"/>
        <v/>
      </c>
      <c r="E3443" t="str">
        <f t="shared" si="107"/>
        <v/>
      </c>
    </row>
    <row r="3444" spans="1:5" x14ac:dyDescent="0.25">
      <c r="A3444" t="s">
        <v>2345</v>
      </c>
      <c r="D3444" t="str">
        <f t="shared" si="106"/>
        <v/>
      </c>
      <c r="E3444" t="str">
        <f t="shared" si="107"/>
        <v/>
      </c>
    </row>
    <row r="3445" spans="1:5" x14ac:dyDescent="0.25">
      <c r="A3445" t="s">
        <v>2346</v>
      </c>
      <c r="D3445" t="str">
        <f t="shared" si="106"/>
        <v/>
      </c>
      <c r="E3445" t="str">
        <f t="shared" si="107"/>
        <v/>
      </c>
    </row>
    <row r="3446" spans="1:5" x14ac:dyDescent="0.25">
      <c r="A3446" t="s">
        <v>2347</v>
      </c>
      <c r="D3446" t="str">
        <f t="shared" si="106"/>
        <v/>
      </c>
      <c r="E3446" t="str">
        <f t="shared" si="107"/>
        <v/>
      </c>
    </row>
    <row r="3447" spans="1:5" x14ac:dyDescent="0.25">
      <c r="A3447" t="s">
        <v>2348</v>
      </c>
      <c r="D3447" t="str">
        <f t="shared" si="106"/>
        <v/>
      </c>
      <c r="E3447" t="str">
        <f t="shared" si="107"/>
        <v/>
      </c>
    </row>
    <row r="3448" spans="1:5" x14ac:dyDescent="0.25">
      <c r="A3448" t="s">
        <v>2349</v>
      </c>
      <c r="D3448" t="str">
        <f t="shared" si="106"/>
        <v/>
      </c>
      <c r="E3448" t="str">
        <f t="shared" si="107"/>
        <v/>
      </c>
    </row>
    <row r="3449" spans="1:5" x14ac:dyDescent="0.25">
      <c r="A3449" t="s">
        <v>2350</v>
      </c>
      <c r="D3449" t="str">
        <f t="shared" si="106"/>
        <v/>
      </c>
      <c r="E3449" t="str">
        <f t="shared" si="107"/>
        <v/>
      </c>
    </row>
    <row r="3450" spans="1:5" x14ac:dyDescent="0.25">
      <c r="A3450" t="s">
        <v>2351</v>
      </c>
      <c r="D3450" t="str">
        <f t="shared" si="106"/>
        <v/>
      </c>
      <c r="E3450" t="str">
        <f t="shared" si="107"/>
        <v/>
      </c>
    </row>
    <row r="3451" spans="1:5" x14ac:dyDescent="0.25">
      <c r="A3451" t="s">
        <v>981</v>
      </c>
      <c r="D3451" t="str">
        <f t="shared" si="106"/>
        <v/>
      </c>
      <c r="E3451" t="str">
        <f t="shared" si="107"/>
        <v/>
      </c>
    </row>
    <row r="3452" spans="1:5" x14ac:dyDescent="0.25">
      <c r="A3452" t="s">
        <v>2352</v>
      </c>
      <c r="D3452" t="str">
        <f t="shared" si="106"/>
        <v/>
      </c>
      <c r="E3452" t="str">
        <f t="shared" si="107"/>
        <v/>
      </c>
    </row>
    <row r="3453" spans="1:5" x14ac:dyDescent="0.25">
      <c r="A3453" t="s">
        <v>2353</v>
      </c>
      <c r="D3453" t="str">
        <f t="shared" si="106"/>
        <v/>
      </c>
      <c r="E3453" t="str">
        <f t="shared" si="107"/>
        <v/>
      </c>
    </row>
    <row r="3454" spans="1:5" x14ac:dyDescent="0.25">
      <c r="A3454" t="s">
        <v>223</v>
      </c>
      <c r="D3454" t="str">
        <f t="shared" si="106"/>
        <v/>
      </c>
      <c r="E3454" t="str">
        <f t="shared" si="107"/>
        <v/>
      </c>
    </row>
    <row r="3455" spans="1:5" x14ac:dyDescent="0.25">
      <c r="A3455" t="s">
        <v>2354</v>
      </c>
      <c r="D3455" t="str">
        <f t="shared" si="106"/>
        <v/>
      </c>
      <c r="E3455" t="str">
        <f t="shared" si="107"/>
        <v/>
      </c>
    </row>
    <row r="3456" spans="1:5" x14ac:dyDescent="0.25">
      <c r="A3456" t="s">
        <v>2355</v>
      </c>
      <c r="D3456" t="str">
        <f t="shared" si="106"/>
        <v/>
      </c>
      <c r="E3456" t="str">
        <f t="shared" si="107"/>
        <v/>
      </c>
    </row>
    <row r="3457" spans="1:5" x14ac:dyDescent="0.25">
      <c r="A3457" t="s">
        <v>2356</v>
      </c>
      <c r="D3457" t="str">
        <f t="shared" si="106"/>
        <v>ROBSON DONIZETE DA SILVA</v>
      </c>
      <c r="E3457">
        <f t="shared" si="107"/>
        <v>232.26</v>
      </c>
    </row>
    <row r="3458" spans="1:5" x14ac:dyDescent="0.25">
      <c r="A3458" t="s">
        <v>2357</v>
      </c>
      <c r="D3458" t="str">
        <f t="shared" si="106"/>
        <v/>
      </c>
      <c r="E3458" t="str">
        <f t="shared" si="107"/>
        <v/>
      </c>
    </row>
    <row r="3459" spans="1:5" x14ac:dyDescent="0.25">
      <c r="A3459" t="s">
        <v>933</v>
      </c>
      <c r="D3459" t="str">
        <f t="shared" si="106"/>
        <v/>
      </c>
      <c r="E3459" t="str">
        <f t="shared" si="107"/>
        <v/>
      </c>
    </row>
    <row r="3460" spans="1:5" x14ac:dyDescent="0.25">
      <c r="A3460" t="s">
        <v>202</v>
      </c>
      <c r="D3460" t="str">
        <f t="shared" si="106"/>
        <v/>
      </c>
      <c r="E3460" t="str">
        <f t="shared" si="107"/>
        <v/>
      </c>
    </row>
    <row r="3461" spans="1:5" x14ac:dyDescent="0.25">
      <c r="A3461" t="s">
        <v>862</v>
      </c>
      <c r="D3461" t="str">
        <f t="shared" si="106"/>
        <v/>
      </c>
      <c r="E3461" t="str">
        <f t="shared" si="107"/>
        <v/>
      </c>
    </row>
    <row r="3462" spans="1:5" x14ac:dyDescent="0.25">
      <c r="A3462" t="s">
        <v>2358</v>
      </c>
      <c r="D3462" t="str">
        <f t="shared" si="106"/>
        <v/>
      </c>
      <c r="E3462" t="str">
        <f t="shared" si="107"/>
        <v/>
      </c>
    </row>
    <row r="3463" spans="1:5" x14ac:dyDescent="0.25">
      <c r="A3463" t="s">
        <v>2359</v>
      </c>
      <c r="D3463" t="str">
        <f t="shared" ref="D3463:D3526" si="108">IFERROR(IF(COUNTIF(A3463,"*"&amp;"NOME:"&amp;"*")&gt;0,TRIM(_xlfn.TEXTBEFORE(_xlfn.TEXTAFTER(A3463,"NOME: ")," FUNCAO")),""),"")</f>
        <v/>
      </c>
      <c r="E3463" t="str">
        <f t="shared" ref="E3463:E3526" si="109">IFERROR(VALUE(TRIM(IF(D3463&lt;&gt;"",MID(MID(MID(MID(HLOOKUP("*",A3463:A3490,MATCH("*"&amp;"INTRA"&amp;"*",A3463:A3490,0),0),SEARCH("INTRA",HLOOKUP("*",A3463:A3490,MATCH("*"&amp;"INTRA"&amp;"*",A3463:A3490,0),0),1),30),SEARCH(" ",MID(HLOOKUP("*",A3463:A3490,MATCH("*"&amp;"INTRA"&amp;"*",A3463:A3490,0),0),SEARCH("INTRA",HLOOKUP("*",A3463:A3490,MATCH("*"&amp;"INTRA"&amp;"*",A3463:A3490,0),0),1),30),1)+1,20),SEARCH(" ",MID(MID(HLOOKUP("*",A3463:A3490,MATCH("*"&amp;"INTRA"&amp;"*",A3463:A3490,0),0),SEARCH("INTRA",HLOOKUP("*",A3463:A3490,MATCH("*"&amp;"INTRA"&amp;"*",A3463:A3490,0),0),1),30),SEARCH(" ",MID(HLOOKUP("*",A3463:A3490,MATCH("*"&amp;"INTRA"&amp;"*",A3463:A3490,0),0),SEARCH("INTRA",HLOOKUP("*",A3463:A3490,MATCH("*"&amp;"INTRA"&amp;"*",A3463:A3490,0),0),1),30),1)+1,20),1)+1,20),1,SEARCH(" ",MID(MID(MID(HLOOKUP("*",A3463:A3490,MATCH("*"&amp;"INTRA"&amp;"*",A3463:A3490,0),0),SEARCH("INTRA",HLOOKUP("*",A3463:A3490,MATCH("*"&amp;"INTRA"&amp;"*",A3463:A3490,0),0),1),30),SEARCH(" ",MID(HLOOKUP("*",A3463:A3490,MATCH("*"&amp;"INTRA"&amp;"*",A3463:A3490,0),0),SEARCH("INTRA",HLOOKUP("*",A3463:A3490,MATCH("*"&amp;"INTRA"&amp;"*",A3463:A3490,0),0),1),30),1)+1,20),SEARCH(" ",MID(MID(HLOOKUP("*",A3463:A3490,MATCH("*"&amp;"INTRA"&amp;"*",A3463:A3490,0),0),SEARCH("INTRA",HLOOKUP("*",A3463:A3490,MATCH("*"&amp;"INTRA"&amp;"*",A3463:A3490,0),0),1),30),SEARCH(" ",MID(HLOOKUP("*",A3463:A3490,MATCH("*"&amp;"INTRA"&amp;"*",A3463:A3490,0),0),SEARCH("INTRA",HLOOKUP("*",A3463:A3490,MATCH("*"&amp;"INTRA"&amp;"*",A3463:A3490,0),0),1),30),1)+1,20),1)+1,20))),""))),"")</f>
        <v/>
      </c>
    </row>
    <row r="3464" spans="1:5" x14ac:dyDescent="0.25">
      <c r="A3464" t="s">
        <v>2360</v>
      </c>
      <c r="D3464" t="str">
        <f t="shared" si="108"/>
        <v/>
      </c>
      <c r="E3464" t="str">
        <f t="shared" si="109"/>
        <v/>
      </c>
    </row>
    <row r="3465" spans="1:5" x14ac:dyDescent="0.25">
      <c r="A3465" t="s">
        <v>2361</v>
      </c>
      <c r="D3465" t="str">
        <f t="shared" si="108"/>
        <v/>
      </c>
      <c r="E3465" t="str">
        <f t="shared" si="109"/>
        <v/>
      </c>
    </row>
    <row r="3466" spans="1:5" x14ac:dyDescent="0.25">
      <c r="A3466" t="s">
        <v>2362</v>
      </c>
      <c r="D3466" t="str">
        <f t="shared" si="108"/>
        <v/>
      </c>
      <c r="E3466" t="str">
        <f t="shared" si="109"/>
        <v/>
      </c>
    </row>
    <row r="3467" spans="1:5" x14ac:dyDescent="0.25">
      <c r="A3467" t="s">
        <v>234</v>
      </c>
      <c r="D3467" t="str">
        <f t="shared" si="108"/>
        <v/>
      </c>
      <c r="E3467" t="str">
        <f t="shared" si="109"/>
        <v/>
      </c>
    </row>
    <row r="3468" spans="1:5" x14ac:dyDescent="0.25">
      <c r="A3468" t="s">
        <v>307</v>
      </c>
      <c r="D3468" t="str">
        <f t="shared" si="108"/>
        <v/>
      </c>
      <c r="E3468" t="str">
        <f t="shared" si="109"/>
        <v/>
      </c>
    </row>
    <row r="3469" spans="1:5" x14ac:dyDescent="0.25">
      <c r="A3469" t="s">
        <v>2363</v>
      </c>
      <c r="D3469" t="str">
        <f t="shared" si="108"/>
        <v/>
      </c>
      <c r="E3469" t="str">
        <f t="shared" si="109"/>
        <v/>
      </c>
    </row>
    <row r="3470" spans="1:5" x14ac:dyDescent="0.25">
      <c r="A3470" t="s">
        <v>502</v>
      </c>
      <c r="D3470" t="str">
        <f t="shared" si="108"/>
        <v/>
      </c>
      <c r="E3470" t="str">
        <f t="shared" si="109"/>
        <v/>
      </c>
    </row>
    <row r="3471" spans="1:5" x14ac:dyDescent="0.25">
      <c r="A3471" t="s">
        <v>500</v>
      </c>
      <c r="D3471" t="str">
        <f t="shared" si="108"/>
        <v/>
      </c>
      <c r="E3471" t="str">
        <f t="shared" si="109"/>
        <v/>
      </c>
    </row>
    <row r="3472" spans="1:5" x14ac:dyDescent="0.25">
      <c r="A3472" t="s">
        <v>2364</v>
      </c>
      <c r="D3472" t="str">
        <f t="shared" si="108"/>
        <v/>
      </c>
      <c r="E3472" t="str">
        <f t="shared" si="109"/>
        <v/>
      </c>
    </row>
    <row r="3473" spans="1:5" x14ac:dyDescent="0.25">
      <c r="A3473" t="s">
        <v>981</v>
      </c>
      <c r="D3473" t="str">
        <f t="shared" si="108"/>
        <v/>
      </c>
      <c r="E3473" t="str">
        <f t="shared" si="109"/>
        <v/>
      </c>
    </row>
    <row r="3474" spans="1:5" x14ac:dyDescent="0.25">
      <c r="A3474" t="s">
        <v>1176</v>
      </c>
      <c r="D3474" t="str">
        <f t="shared" si="108"/>
        <v/>
      </c>
      <c r="E3474" t="str">
        <f t="shared" si="109"/>
        <v/>
      </c>
    </row>
    <row r="3475" spans="1:5" x14ac:dyDescent="0.25">
      <c r="A3475" t="s">
        <v>403</v>
      </c>
      <c r="D3475" t="str">
        <f t="shared" si="108"/>
        <v/>
      </c>
      <c r="E3475" t="str">
        <f t="shared" si="109"/>
        <v/>
      </c>
    </row>
    <row r="3476" spans="1:5" x14ac:dyDescent="0.25">
      <c r="A3476" t="s">
        <v>2365</v>
      </c>
      <c r="D3476" t="str">
        <f t="shared" si="108"/>
        <v/>
      </c>
      <c r="E3476" t="str">
        <f t="shared" si="109"/>
        <v/>
      </c>
    </row>
    <row r="3477" spans="1:5" x14ac:dyDescent="0.25">
      <c r="A3477" t="s">
        <v>1419</v>
      </c>
      <c r="D3477" t="str">
        <f t="shared" si="108"/>
        <v/>
      </c>
      <c r="E3477" t="str">
        <f t="shared" si="109"/>
        <v/>
      </c>
    </row>
    <row r="3478" spans="1:5" x14ac:dyDescent="0.25">
      <c r="A3478" t="s">
        <v>2366</v>
      </c>
      <c r="D3478" t="str">
        <f t="shared" si="108"/>
        <v/>
      </c>
      <c r="E3478" t="str">
        <f t="shared" si="109"/>
        <v/>
      </c>
    </row>
    <row r="3479" spans="1:5" x14ac:dyDescent="0.25">
      <c r="A3479" t="s">
        <v>2090</v>
      </c>
      <c r="D3479" t="str">
        <f t="shared" si="108"/>
        <v/>
      </c>
      <c r="E3479" t="str">
        <f t="shared" si="109"/>
        <v/>
      </c>
    </row>
    <row r="3480" spans="1:5" x14ac:dyDescent="0.25">
      <c r="A3480" t="s">
        <v>206</v>
      </c>
      <c r="D3480" t="str">
        <f t="shared" si="108"/>
        <v/>
      </c>
      <c r="E3480" t="str">
        <f t="shared" si="109"/>
        <v/>
      </c>
    </row>
    <row r="3481" spans="1:5" x14ac:dyDescent="0.25">
      <c r="A3481" t="s">
        <v>2367</v>
      </c>
      <c r="D3481" t="str">
        <f t="shared" si="108"/>
        <v/>
      </c>
      <c r="E3481" t="str">
        <f t="shared" si="109"/>
        <v/>
      </c>
    </row>
    <row r="3482" spans="1:5" x14ac:dyDescent="0.25">
      <c r="A3482" t="s">
        <v>2368</v>
      </c>
      <c r="D3482" t="str">
        <f t="shared" si="108"/>
        <v>RODRIGO ANTONIO DA LUZ VESPERM</v>
      </c>
      <c r="E3482">
        <f t="shared" si="109"/>
        <v>154.04</v>
      </c>
    </row>
    <row r="3483" spans="1:5" x14ac:dyDescent="0.25">
      <c r="A3483" t="s">
        <v>2369</v>
      </c>
      <c r="D3483" t="str">
        <f t="shared" si="108"/>
        <v/>
      </c>
      <c r="E3483" t="str">
        <f t="shared" si="109"/>
        <v/>
      </c>
    </row>
    <row r="3484" spans="1:5" x14ac:dyDescent="0.25">
      <c r="A3484" t="s">
        <v>933</v>
      </c>
      <c r="D3484" t="str">
        <f t="shared" si="108"/>
        <v/>
      </c>
      <c r="E3484" t="str">
        <f t="shared" si="109"/>
        <v/>
      </c>
    </row>
    <row r="3485" spans="1:5" x14ac:dyDescent="0.25">
      <c r="A3485" t="s">
        <v>202</v>
      </c>
      <c r="D3485" t="str">
        <f t="shared" si="108"/>
        <v/>
      </c>
      <c r="E3485" t="str">
        <f t="shared" si="109"/>
        <v/>
      </c>
    </row>
    <row r="3486" spans="1:5" x14ac:dyDescent="0.25">
      <c r="A3486" t="s">
        <v>862</v>
      </c>
      <c r="D3486" t="str">
        <f t="shared" si="108"/>
        <v/>
      </c>
      <c r="E3486" t="str">
        <f t="shared" si="109"/>
        <v/>
      </c>
    </row>
    <row r="3487" spans="1:5" x14ac:dyDescent="0.25">
      <c r="A3487" t="s">
        <v>2370</v>
      </c>
      <c r="D3487" t="str">
        <f t="shared" si="108"/>
        <v/>
      </c>
      <c r="E3487" t="str">
        <f t="shared" si="109"/>
        <v/>
      </c>
    </row>
    <row r="3488" spans="1:5" x14ac:dyDescent="0.25">
      <c r="A3488" t="s">
        <v>2371</v>
      </c>
      <c r="D3488" t="str">
        <f t="shared" si="108"/>
        <v/>
      </c>
      <c r="E3488" t="str">
        <f t="shared" si="109"/>
        <v/>
      </c>
    </row>
    <row r="3489" spans="1:5" x14ac:dyDescent="0.25">
      <c r="A3489" t="s">
        <v>2372</v>
      </c>
      <c r="D3489" t="str">
        <f t="shared" si="108"/>
        <v/>
      </c>
      <c r="E3489" t="str">
        <f t="shared" si="109"/>
        <v/>
      </c>
    </row>
    <row r="3490" spans="1:5" x14ac:dyDescent="0.25">
      <c r="A3490" t="s">
        <v>2373</v>
      </c>
      <c r="D3490" t="str">
        <f t="shared" si="108"/>
        <v/>
      </c>
      <c r="E3490" t="str">
        <f t="shared" si="109"/>
        <v/>
      </c>
    </row>
    <row r="3491" spans="1:5" x14ac:dyDescent="0.25">
      <c r="A3491" t="s">
        <v>2374</v>
      </c>
      <c r="D3491" t="str">
        <f t="shared" si="108"/>
        <v/>
      </c>
      <c r="E3491" t="str">
        <f t="shared" si="109"/>
        <v/>
      </c>
    </row>
    <row r="3492" spans="1:5" x14ac:dyDescent="0.25">
      <c r="A3492" t="s">
        <v>2375</v>
      </c>
      <c r="D3492" t="str">
        <f t="shared" si="108"/>
        <v/>
      </c>
      <c r="E3492" t="str">
        <f t="shared" si="109"/>
        <v/>
      </c>
    </row>
    <row r="3493" spans="1:5" x14ac:dyDescent="0.25">
      <c r="A3493" t="s">
        <v>723</v>
      </c>
      <c r="D3493" t="str">
        <f t="shared" si="108"/>
        <v/>
      </c>
      <c r="E3493" t="str">
        <f t="shared" si="109"/>
        <v/>
      </c>
    </row>
    <row r="3494" spans="1:5" x14ac:dyDescent="0.25">
      <c r="A3494" t="s">
        <v>2376</v>
      </c>
      <c r="D3494" t="str">
        <f t="shared" si="108"/>
        <v/>
      </c>
      <c r="E3494" t="str">
        <f t="shared" si="109"/>
        <v/>
      </c>
    </row>
    <row r="3495" spans="1:5" x14ac:dyDescent="0.25">
      <c r="A3495" t="s">
        <v>2377</v>
      </c>
      <c r="D3495" t="str">
        <f t="shared" si="108"/>
        <v/>
      </c>
      <c r="E3495" t="str">
        <f t="shared" si="109"/>
        <v/>
      </c>
    </row>
    <row r="3496" spans="1:5" x14ac:dyDescent="0.25">
      <c r="A3496" t="s">
        <v>2378</v>
      </c>
      <c r="D3496" t="str">
        <f t="shared" si="108"/>
        <v/>
      </c>
      <c r="E3496" t="str">
        <f t="shared" si="109"/>
        <v/>
      </c>
    </row>
    <row r="3497" spans="1:5" x14ac:dyDescent="0.25">
      <c r="A3497" t="s">
        <v>2379</v>
      </c>
      <c r="D3497" t="str">
        <f t="shared" si="108"/>
        <v/>
      </c>
      <c r="E3497" t="str">
        <f t="shared" si="109"/>
        <v/>
      </c>
    </row>
    <row r="3498" spans="1:5" x14ac:dyDescent="0.25">
      <c r="A3498" t="s">
        <v>2380</v>
      </c>
      <c r="D3498" t="str">
        <f t="shared" si="108"/>
        <v/>
      </c>
      <c r="E3498" t="str">
        <f t="shared" si="109"/>
        <v/>
      </c>
    </row>
    <row r="3499" spans="1:5" x14ac:dyDescent="0.25">
      <c r="A3499" t="s">
        <v>2381</v>
      </c>
      <c r="D3499" t="str">
        <f t="shared" si="108"/>
        <v/>
      </c>
      <c r="E3499" t="str">
        <f t="shared" si="109"/>
        <v/>
      </c>
    </row>
    <row r="3500" spans="1:5" x14ac:dyDescent="0.25">
      <c r="A3500" t="s">
        <v>2382</v>
      </c>
      <c r="D3500" t="str">
        <f t="shared" si="108"/>
        <v/>
      </c>
      <c r="E3500" t="str">
        <f t="shared" si="109"/>
        <v/>
      </c>
    </row>
    <row r="3501" spans="1:5" x14ac:dyDescent="0.25">
      <c r="A3501" t="s">
        <v>2383</v>
      </c>
      <c r="D3501" t="str">
        <f t="shared" si="108"/>
        <v/>
      </c>
      <c r="E3501" t="str">
        <f t="shared" si="109"/>
        <v/>
      </c>
    </row>
    <row r="3502" spans="1:5" x14ac:dyDescent="0.25">
      <c r="A3502" t="s">
        <v>2384</v>
      </c>
      <c r="D3502" t="str">
        <f t="shared" si="108"/>
        <v/>
      </c>
      <c r="E3502" t="str">
        <f t="shared" si="109"/>
        <v/>
      </c>
    </row>
    <row r="3503" spans="1:5" x14ac:dyDescent="0.25">
      <c r="A3503" t="s">
        <v>2385</v>
      </c>
      <c r="D3503" t="str">
        <f t="shared" si="108"/>
        <v/>
      </c>
      <c r="E3503" t="str">
        <f t="shared" si="109"/>
        <v/>
      </c>
    </row>
    <row r="3504" spans="1:5" x14ac:dyDescent="0.25">
      <c r="A3504" t="s">
        <v>2386</v>
      </c>
      <c r="D3504" t="str">
        <f t="shared" si="108"/>
        <v/>
      </c>
      <c r="E3504" t="str">
        <f t="shared" si="109"/>
        <v/>
      </c>
    </row>
    <row r="3505" spans="1:5" x14ac:dyDescent="0.25">
      <c r="A3505" t="s">
        <v>2387</v>
      </c>
      <c r="D3505" t="str">
        <f t="shared" si="108"/>
        <v/>
      </c>
      <c r="E3505" t="str">
        <f t="shared" si="109"/>
        <v/>
      </c>
    </row>
    <row r="3506" spans="1:5" x14ac:dyDescent="0.25">
      <c r="A3506" t="s">
        <v>210</v>
      </c>
      <c r="D3506" t="str">
        <f t="shared" si="108"/>
        <v/>
      </c>
      <c r="E3506" t="str">
        <f t="shared" si="109"/>
        <v/>
      </c>
    </row>
    <row r="3507" spans="1:5" x14ac:dyDescent="0.25">
      <c r="A3507" t="s">
        <v>2388</v>
      </c>
      <c r="D3507" t="str">
        <f t="shared" si="108"/>
        <v/>
      </c>
      <c r="E3507" t="str">
        <f t="shared" si="109"/>
        <v/>
      </c>
    </row>
    <row r="3508" spans="1:5" x14ac:dyDescent="0.25">
      <c r="A3508" t="s">
        <v>2389</v>
      </c>
      <c r="D3508" t="str">
        <f t="shared" si="108"/>
        <v>RODRIGO FERREIRA DA SILVA</v>
      </c>
      <c r="E3508">
        <f t="shared" si="109"/>
        <v>254.3</v>
      </c>
    </row>
    <row r="3509" spans="1:5" x14ac:dyDescent="0.25">
      <c r="A3509" t="s">
        <v>2390</v>
      </c>
      <c r="D3509" t="str">
        <f t="shared" si="108"/>
        <v/>
      </c>
      <c r="E3509" t="str">
        <f t="shared" si="109"/>
        <v/>
      </c>
    </row>
    <row r="3510" spans="1:5" x14ac:dyDescent="0.25">
      <c r="A3510" t="s">
        <v>933</v>
      </c>
      <c r="D3510" t="str">
        <f t="shared" si="108"/>
        <v/>
      </c>
      <c r="E3510" t="str">
        <f t="shared" si="109"/>
        <v/>
      </c>
    </row>
    <row r="3511" spans="1:5" x14ac:dyDescent="0.25">
      <c r="A3511" t="s">
        <v>202</v>
      </c>
      <c r="D3511" t="str">
        <f t="shared" si="108"/>
        <v/>
      </c>
      <c r="E3511" t="str">
        <f t="shared" si="109"/>
        <v/>
      </c>
    </row>
    <row r="3512" spans="1:5" x14ac:dyDescent="0.25">
      <c r="A3512" t="s">
        <v>1699</v>
      </c>
      <c r="D3512" t="str">
        <f t="shared" si="108"/>
        <v/>
      </c>
      <c r="E3512" t="str">
        <f t="shared" si="109"/>
        <v/>
      </c>
    </row>
    <row r="3513" spans="1:5" x14ac:dyDescent="0.25">
      <c r="A3513" t="s">
        <v>2391</v>
      </c>
      <c r="D3513" t="str">
        <f t="shared" si="108"/>
        <v/>
      </c>
      <c r="E3513" t="str">
        <f t="shared" si="109"/>
        <v/>
      </c>
    </row>
    <row r="3514" spans="1:5" x14ac:dyDescent="0.25">
      <c r="A3514" t="s">
        <v>2392</v>
      </c>
      <c r="D3514" t="str">
        <f t="shared" si="108"/>
        <v/>
      </c>
      <c r="E3514" t="str">
        <f t="shared" si="109"/>
        <v/>
      </c>
    </row>
    <row r="3515" spans="1:5" x14ac:dyDescent="0.25">
      <c r="A3515" t="s">
        <v>2393</v>
      </c>
      <c r="D3515" t="str">
        <f t="shared" si="108"/>
        <v/>
      </c>
      <c r="E3515" t="str">
        <f t="shared" si="109"/>
        <v/>
      </c>
    </row>
    <row r="3516" spans="1:5" x14ac:dyDescent="0.25">
      <c r="A3516" t="s">
        <v>2394</v>
      </c>
      <c r="D3516" t="str">
        <f t="shared" si="108"/>
        <v/>
      </c>
      <c r="E3516" t="str">
        <f t="shared" si="109"/>
        <v/>
      </c>
    </row>
    <row r="3517" spans="1:5" x14ac:dyDescent="0.25">
      <c r="A3517" t="s">
        <v>2395</v>
      </c>
      <c r="D3517" t="str">
        <f t="shared" si="108"/>
        <v/>
      </c>
      <c r="E3517" t="str">
        <f t="shared" si="109"/>
        <v/>
      </c>
    </row>
    <row r="3518" spans="1:5" x14ac:dyDescent="0.25">
      <c r="A3518" t="s">
        <v>241</v>
      </c>
      <c r="D3518" t="str">
        <f t="shared" si="108"/>
        <v/>
      </c>
      <c r="E3518" t="str">
        <f t="shared" si="109"/>
        <v/>
      </c>
    </row>
    <row r="3519" spans="1:5" x14ac:dyDescent="0.25">
      <c r="A3519" t="s">
        <v>483</v>
      </c>
      <c r="D3519" t="str">
        <f t="shared" si="108"/>
        <v/>
      </c>
      <c r="E3519" t="str">
        <f t="shared" si="109"/>
        <v/>
      </c>
    </row>
    <row r="3520" spans="1:5" x14ac:dyDescent="0.25">
      <c r="A3520" t="s">
        <v>2396</v>
      </c>
      <c r="D3520" t="str">
        <f t="shared" si="108"/>
        <v/>
      </c>
      <c r="E3520" t="str">
        <f t="shared" si="109"/>
        <v/>
      </c>
    </row>
    <row r="3521" spans="1:5" x14ac:dyDescent="0.25">
      <c r="A3521" t="s">
        <v>669</v>
      </c>
      <c r="D3521" t="str">
        <f t="shared" si="108"/>
        <v/>
      </c>
      <c r="E3521" t="str">
        <f t="shared" si="109"/>
        <v/>
      </c>
    </row>
    <row r="3522" spans="1:5" x14ac:dyDescent="0.25">
      <c r="A3522" t="s">
        <v>2397</v>
      </c>
      <c r="D3522" t="str">
        <f t="shared" si="108"/>
        <v/>
      </c>
      <c r="E3522" t="str">
        <f t="shared" si="109"/>
        <v/>
      </c>
    </row>
    <row r="3523" spans="1:5" x14ac:dyDescent="0.25">
      <c r="A3523" t="s">
        <v>873</v>
      </c>
      <c r="D3523" t="str">
        <f t="shared" si="108"/>
        <v/>
      </c>
      <c r="E3523" t="str">
        <f t="shared" si="109"/>
        <v/>
      </c>
    </row>
    <row r="3524" spans="1:5" x14ac:dyDescent="0.25">
      <c r="A3524" t="s">
        <v>2398</v>
      </c>
      <c r="D3524" t="str">
        <f t="shared" si="108"/>
        <v/>
      </c>
      <c r="E3524" t="str">
        <f t="shared" si="109"/>
        <v/>
      </c>
    </row>
    <row r="3525" spans="1:5" x14ac:dyDescent="0.25">
      <c r="A3525" t="s">
        <v>2399</v>
      </c>
      <c r="D3525" t="str">
        <f t="shared" si="108"/>
        <v/>
      </c>
      <c r="E3525" t="str">
        <f t="shared" si="109"/>
        <v/>
      </c>
    </row>
    <row r="3526" spans="1:5" x14ac:dyDescent="0.25">
      <c r="A3526" t="s">
        <v>2400</v>
      </c>
      <c r="D3526" t="str">
        <f t="shared" si="108"/>
        <v/>
      </c>
      <c r="E3526" t="str">
        <f t="shared" si="109"/>
        <v/>
      </c>
    </row>
    <row r="3527" spans="1:5" x14ac:dyDescent="0.25">
      <c r="A3527" t="s">
        <v>1419</v>
      </c>
      <c r="D3527" t="str">
        <f t="shared" ref="D3527:D3590" si="110">IFERROR(IF(COUNTIF(A3527,"*"&amp;"NOME:"&amp;"*")&gt;0,TRIM(_xlfn.TEXTBEFORE(_xlfn.TEXTAFTER(A3527,"NOME: ")," FUNCAO")),""),"")</f>
        <v/>
      </c>
      <c r="E3527" t="str">
        <f t="shared" ref="E3527:E3590" si="111">IFERROR(VALUE(TRIM(IF(D3527&lt;&gt;"",MID(MID(MID(MID(HLOOKUP("*",A3527:A3554,MATCH("*"&amp;"INTRA"&amp;"*",A3527:A3554,0),0),SEARCH("INTRA",HLOOKUP("*",A3527:A3554,MATCH("*"&amp;"INTRA"&amp;"*",A3527:A3554,0),0),1),30),SEARCH(" ",MID(HLOOKUP("*",A3527:A3554,MATCH("*"&amp;"INTRA"&amp;"*",A3527:A3554,0),0),SEARCH("INTRA",HLOOKUP("*",A3527:A3554,MATCH("*"&amp;"INTRA"&amp;"*",A3527:A3554,0),0),1),30),1)+1,20),SEARCH(" ",MID(MID(HLOOKUP("*",A3527:A3554,MATCH("*"&amp;"INTRA"&amp;"*",A3527:A3554,0),0),SEARCH("INTRA",HLOOKUP("*",A3527:A3554,MATCH("*"&amp;"INTRA"&amp;"*",A3527:A3554,0),0),1),30),SEARCH(" ",MID(HLOOKUP("*",A3527:A3554,MATCH("*"&amp;"INTRA"&amp;"*",A3527:A3554,0),0),SEARCH("INTRA",HLOOKUP("*",A3527:A3554,MATCH("*"&amp;"INTRA"&amp;"*",A3527:A3554,0),0),1),30),1)+1,20),1)+1,20),1,SEARCH(" ",MID(MID(MID(HLOOKUP("*",A3527:A3554,MATCH("*"&amp;"INTRA"&amp;"*",A3527:A3554,0),0),SEARCH("INTRA",HLOOKUP("*",A3527:A3554,MATCH("*"&amp;"INTRA"&amp;"*",A3527:A3554,0),0),1),30),SEARCH(" ",MID(HLOOKUP("*",A3527:A3554,MATCH("*"&amp;"INTRA"&amp;"*",A3527:A3554,0),0),SEARCH("INTRA",HLOOKUP("*",A3527:A3554,MATCH("*"&amp;"INTRA"&amp;"*",A3527:A3554,0),0),1),30),1)+1,20),SEARCH(" ",MID(MID(HLOOKUP("*",A3527:A3554,MATCH("*"&amp;"INTRA"&amp;"*",A3527:A3554,0),0),SEARCH("INTRA",HLOOKUP("*",A3527:A3554,MATCH("*"&amp;"INTRA"&amp;"*",A3527:A3554,0),0),1),30),SEARCH(" ",MID(HLOOKUP("*",A3527:A3554,MATCH("*"&amp;"INTRA"&amp;"*",A3527:A3554,0),0),SEARCH("INTRA",HLOOKUP("*",A3527:A3554,MATCH("*"&amp;"INTRA"&amp;"*",A3527:A3554,0),0),1),30),1)+1,20),1)+1,20))),""))),"")</f>
        <v/>
      </c>
    </row>
    <row r="3528" spans="1:5" x14ac:dyDescent="0.25">
      <c r="A3528" t="s">
        <v>2366</v>
      </c>
      <c r="D3528" t="str">
        <f t="shared" si="110"/>
        <v/>
      </c>
      <c r="E3528" t="str">
        <f t="shared" si="111"/>
        <v/>
      </c>
    </row>
    <row r="3529" spans="1:5" x14ac:dyDescent="0.25">
      <c r="A3529" t="s">
        <v>2401</v>
      </c>
      <c r="D3529" t="str">
        <f t="shared" si="110"/>
        <v/>
      </c>
      <c r="E3529" t="str">
        <f t="shared" si="111"/>
        <v/>
      </c>
    </row>
    <row r="3530" spans="1:5" x14ac:dyDescent="0.25">
      <c r="A3530" t="s">
        <v>675</v>
      </c>
      <c r="D3530" t="str">
        <f t="shared" si="110"/>
        <v/>
      </c>
      <c r="E3530" t="str">
        <f t="shared" si="111"/>
        <v/>
      </c>
    </row>
    <row r="3531" spans="1:5" x14ac:dyDescent="0.25">
      <c r="A3531" t="s">
        <v>2402</v>
      </c>
      <c r="D3531" t="str">
        <f t="shared" si="110"/>
        <v/>
      </c>
      <c r="E3531" t="str">
        <f t="shared" si="111"/>
        <v/>
      </c>
    </row>
    <row r="3532" spans="1:5" x14ac:dyDescent="0.25">
      <c r="A3532" t="s">
        <v>2864</v>
      </c>
      <c r="D3532" t="str">
        <f t="shared" si="110"/>
        <v>RODRIGO SANT ANNA DR CARVALNO</v>
      </c>
      <c r="E3532">
        <f t="shared" si="111"/>
        <v>165.9</v>
      </c>
    </row>
    <row r="3533" spans="1:5" x14ac:dyDescent="0.25">
      <c r="A3533" t="s">
        <v>2403</v>
      </c>
      <c r="D3533" t="str">
        <f t="shared" si="110"/>
        <v/>
      </c>
      <c r="E3533" t="str">
        <f t="shared" si="111"/>
        <v/>
      </c>
    </row>
    <row r="3534" spans="1:5" x14ac:dyDescent="0.25">
      <c r="A3534" t="s">
        <v>2404</v>
      </c>
      <c r="D3534" t="str">
        <f t="shared" si="110"/>
        <v/>
      </c>
      <c r="E3534" t="str">
        <f t="shared" si="111"/>
        <v/>
      </c>
    </row>
    <row r="3535" spans="1:5" x14ac:dyDescent="0.25">
      <c r="A3535" t="s">
        <v>202</v>
      </c>
      <c r="D3535" t="str">
        <f t="shared" si="110"/>
        <v/>
      </c>
      <c r="E3535" t="str">
        <f t="shared" si="111"/>
        <v/>
      </c>
    </row>
    <row r="3536" spans="1:5" x14ac:dyDescent="0.25">
      <c r="A3536" t="s">
        <v>862</v>
      </c>
      <c r="D3536" t="str">
        <f t="shared" si="110"/>
        <v/>
      </c>
      <c r="E3536" t="str">
        <f t="shared" si="111"/>
        <v/>
      </c>
    </row>
    <row r="3537" spans="1:5" x14ac:dyDescent="0.25">
      <c r="A3537" t="s">
        <v>2405</v>
      </c>
      <c r="D3537" t="str">
        <f t="shared" si="110"/>
        <v/>
      </c>
      <c r="E3537" t="str">
        <f t="shared" si="111"/>
        <v/>
      </c>
    </row>
    <row r="3538" spans="1:5" x14ac:dyDescent="0.25">
      <c r="A3538" t="s">
        <v>2406</v>
      </c>
      <c r="D3538" t="str">
        <f t="shared" si="110"/>
        <v/>
      </c>
      <c r="E3538" t="str">
        <f t="shared" si="111"/>
        <v/>
      </c>
    </row>
    <row r="3539" spans="1:5" x14ac:dyDescent="0.25">
      <c r="A3539" t="s">
        <v>2407</v>
      </c>
      <c r="D3539" t="str">
        <f t="shared" si="110"/>
        <v/>
      </c>
      <c r="E3539" t="str">
        <f t="shared" si="111"/>
        <v/>
      </c>
    </row>
    <row r="3540" spans="1:5" x14ac:dyDescent="0.25">
      <c r="A3540" t="s">
        <v>2408</v>
      </c>
      <c r="D3540" t="str">
        <f t="shared" si="110"/>
        <v/>
      </c>
      <c r="E3540" t="str">
        <f t="shared" si="111"/>
        <v/>
      </c>
    </row>
    <row r="3541" spans="1:5" x14ac:dyDescent="0.25">
      <c r="A3541" t="s">
        <v>2409</v>
      </c>
      <c r="D3541" t="str">
        <f t="shared" si="110"/>
        <v/>
      </c>
      <c r="E3541" t="str">
        <f t="shared" si="111"/>
        <v/>
      </c>
    </row>
    <row r="3542" spans="1:5" x14ac:dyDescent="0.25">
      <c r="A3542" t="s">
        <v>2410</v>
      </c>
      <c r="D3542" t="str">
        <f t="shared" si="110"/>
        <v/>
      </c>
      <c r="E3542" t="str">
        <f t="shared" si="111"/>
        <v/>
      </c>
    </row>
    <row r="3543" spans="1:5" x14ac:dyDescent="0.25">
      <c r="A3543" t="s">
        <v>2411</v>
      </c>
      <c r="D3543" t="str">
        <f t="shared" si="110"/>
        <v/>
      </c>
      <c r="E3543" t="str">
        <f t="shared" si="111"/>
        <v/>
      </c>
    </row>
    <row r="3544" spans="1:5" x14ac:dyDescent="0.25">
      <c r="A3544" t="s">
        <v>307</v>
      </c>
      <c r="D3544" t="str">
        <f t="shared" si="110"/>
        <v/>
      </c>
      <c r="E3544" t="str">
        <f t="shared" si="111"/>
        <v/>
      </c>
    </row>
    <row r="3545" spans="1:5" x14ac:dyDescent="0.25">
      <c r="A3545" t="s">
        <v>2412</v>
      </c>
      <c r="D3545" t="str">
        <f t="shared" si="110"/>
        <v/>
      </c>
      <c r="E3545" t="str">
        <f t="shared" si="111"/>
        <v/>
      </c>
    </row>
    <row r="3546" spans="1:5" x14ac:dyDescent="0.25">
      <c r="A3546" t="s">
        <v>2413</v>
      </c>
      <c r="D3546" t="str">
        <f t="shared" si="110"/>
        <v/>
      </c>
      <c r="E3546" t="str">
        <f t="shared" si="111"/>
        <v/>
      </c>
    </row>
    <row r="3547" spans="1:5" x14ac:dyDescent="0.25">
      <c r="A3547" t="s">
        <v>2414</v>
      </c>
      <c r="D3547" t="str">
        <f t="shared" si="110"/>
        <v/>
      </c>
      <c r="E3547" t="str">
        <f t="shared" si="111"/>
        <v/>
      </c>
    </row>
    <row r="3548" spans="1:5" x14ac:dyDescent="0.25">
      <c r="A3548" t="s">
        <v>2415</v>
      </c>
      <c r="D3548" t="str">
        <f t="shared" si="110"/>
        <v/>
      </c>
      <c r="E3548" t="str">
        <f t="shared" si="111"/>
        <v/>
      </c>
    </row>
    <row r="3549" spans="1:5" x14ac:dyDescent="0.25">
      <c r="A3549" t="s">
        <v>966</v>
      </c>
      <c r="D3549" t="str">
        <f t="shared" si="110"/>
        <v/>
      </c>
      <c r="E3549" t="str">
        <f t="shared" si="111"/>
        <v/>
      </c>
    </row>
    <row r="3550" spans="1:5" x14ac:dyDescent="0.25">
      <c r="A3550" t="s">
        <v>981</v>
      </c>
      <c r="D3550" t="str">
        <f t="shared" si="110"/>
        <v/>
      </c>
      <c r="E3550" t="str">
        <f t="shared" si="111"/>
        <v/>
      </c>
    </row>
    <row r="3551" spans="1:5" x14ac:dyDescent="0.25">
      <c r="A3551" t="s">
        <v>2138</v>
      </c>
      <c r="D3551" t="str">
        <f t="shared" si="110"/>
        <v/>
      </c>
      <c r="E3551" t="str">
        <f t="shared" si="111"/>
        <v/>
      </c>
    </row>
    <row r="3552" spans="1:5" x14ac:dyDescent="0.25">
      <c r="A3552" t="s">
        <v>470</v>
      </c>
      <c r="D3552" t="str">
        <f t="shared" si="110"/>
        <v/>
      </c>
      <c r="E3552" t="str">
        <f t="shared" si="111"/>
        <v/>
      </c>
    </row>
    <row r="3553" spans="1:5" x14ac:dyDescent="0.25">
      <c r="A3553" t="s">
        <v>210</v>
      </c>
      <c r="D3553" t="str">
        <f t="shared" si="110"/>
        <v/>
      </c>
      <c r="E3553" t="str">
        <f t="shared" si="111"/>
        <v/>
      </c>
    </row>
    <row r="3554" spans="1:5" x14ac:dyDescent="0.25">
      <c r="A3554" t="s">
        <v>2416</v>
      </c>
      <c r="D3554" t="str">
        <f t="shared" si="110"/>
        <v/>
      </c>
      <c r="E3554" t="str">
        <f t="shared" si="111"/>
        <v/>
      </c>
    </row>
    <row r="3555" spans="1:5" x14ac:dyDescent="0.25">
      <c r="A3555" t="s">
        <v>2865</v>
      </c>
      <c r="D3555" t="str">
        <f t="shared" si="110"/>
        <v>RODRIGO TIAGO FERREIRA DE SOUZ</v>
      </c>
      <c r="E3555">
        <f t="shared" si="111"/>
        <v>165.9</v>
      </c>
    </row>
    <row r="3556" spans="1:5" x14ac:dyDescent="0.25">
      <c r="A3556" t="s">
        <v>2417</v>
      </c>
      <c r="D3556" t="str">
        <f t="shared" si="110"/>
        <v/>
      </c>
      <c r="E3556" t="str">
        <f t="shared" si="111"/>
        <v/>
      </c>
    </row>
    <row r="3557" spans="1:5" x14ac:dyDescent="0.25">
      <c r="A3557" t="s">
        <v>933</v>
      </c>
      <c r="D3557" t="str">
        <f t="shared" si="110"/>
        <v/>
      </c>
      <c r="E3557" t="str">
        <f t="shared" si="111"/>
        <v/>
      </c>
    </row>
    <row r="3558" spans="1:5" x14ac:dyDescent="0.25">
      <c r="A3558" t="s">
        <v>202</v>
      </c>
      <c r="D3558" t="str">
        <f t="shared" si="110"/>
        <v/>
      </c>
      <c r="E3558" t="str">
        <f t="shared" si="111"/>
        <v/>
      </c>
    </row>
    <row r="3559" spans="1:5" x14ac:dyDescent="0.25">
      <c r="A3559" t="s">
        <v>862</v>
      </c>
      <c r="D3559" t="str">
        <f t="shared" si="110"/>
        <v/>
      </c>
      <c r="E3559" t="str">
        <f t="shared" si="111"/>
        <v/>
      </c>
    </row>
    <row r="3560" spans="1:5" x14ac:dyDescent="0.25">
      <c r="A3560" t="s">
        <v>2418</v>
      </c>
      <c r="D3560" t="str">
        <f t="shared" si="110"/>
        <v/>
      </c>
      <c r="E3560" t="str">
        <f t="shared" si="111"/>
        <v/>
      </c>
    </row>
    <row r="3561" spans="1:5" x14ac:dyDescent="0.25">
      <c r="A3561" t="s">
        <v>2419</v>
      </c>
      <c r="D3561" t="str">
        <f t="shared" si="110"/>
        <v/>
      </c>
      <c r="E3561" t="str">
        <f t="shared" si="111"/>
        <v/>
      </c>
    </row>
    <row r="3562" spans="1:5" x14ac:dyDescent="0.25">
      <c r="A3562" t="s">
        <v>2420</v>
      </c>
      <c r="D3562" t="str">
        <f t="shared" si="110"/>
        <v/>
      </c>
      <c r="E3562" t="str">
        <f t="shared" si="111"/>
        <v/>
      </c>
    </row>
    <row r="3563" spans="1:5" x14ac:dyDescent="0.25">
      <c r="A3563" t="s">
        <v>2421</v>
      </c>
      <c r="D3563" t="str">
        <f t="shared" si="110"/>
        <v/>
      </c>
      <c r="E3563" t="str">
        <f t="shared" si="111"/>
        <v/>
      </c>
    </row>
    <row r="3564" spans="1:5" x14ac:dyDescent="0.25">
      <c r="A3564" t="s">
        <v>2422</v>
      </c>
      <c r="D3564" t="str">
        <f t="shared" si="110"/>
        <v/>
      </c>
      <c r="E3564" t="str">
        <f t="shared" si="111"/>
        <v/>
      </c>
    </row>
    <row r="3565" spans="1:5" x14ac:dyDescent="0.25">
      <c r="A3565" t="s">
        <v>2423</v>
      </c>
      <c r="D3565" t="str">
        <f t="shared" si="110"/>
        <v/>
      </c>
      <c r="E3565" t="str">
        <f t="shared" si="111"/>
        <v/>
      </c>
    </row>
    <row r="3566" spans="1:5" x14ac:dyDescent="0.25">
      <c r="A3566" t="s">
        <v>676</v>
      </c>
      <c r="D3566" t="str">
        <f t="shared" si="110"/>
        <v/>
      </c>
      <c r="E3566" t="str">
        <f t="shared" si="111"/>
        <v/>
      </c>
    </row>
    <row r="3567" spans="1:5" x14ac:dyDescent="0.25">
      <c r="A3567" t="s">
        <v>203</v>
      </c>
      <c r="D3567" t="str">
        <f t="shared" si="110"/>
        <v/>
      </c>
      <c r="E3567" t="str">
        <f t="shared" si="111"/>
        <v/>
      </c>
    </row>
    <row r="3568" spans="1:5" x14ac:dyDescent="0.25">
      <c r="A3568" t="s">
        <v>2424</v>
      </c>
      <c r="D3568" t="str">
        <f t="shared" si="110"/>
        <v/>
      </c>
      <c r="E3568" t="str">
        <f t="shared" si="111"/>
        <v/>
      </c>
    </row>
    <row r="3569" spans="1:5" x14ac:dyDescent="0.25">
      <c r="A3569" t="s">
        <v>2425</v>
      </c>
      <c r="D3569" t="str">
        <f t="shared" si="110"/>
        <v/>
      </c>
      <c r="E3569" t="str">
        <f t="shared" si="111"/>
        <v/>
      </c>
    </row>
    <row r="3570" spans="1:5" x14ac:dyDescent="0.25">
      <c r="A3570" t="s">
        <v>2426</v>
      </c>
      <c r="D3570" t="str">
        <f t="shared" si="110"/>
        <v/>
      </c>
      <c r="E3570" t="str">
        <f t="shared" si="111"/>
        <v/>
      </c>
    </row>
    <row r="3571" spans="1:5" x14ac:dyDescent="0.25">
      <c r="A3571" t="s">
        <v>2427</v>
      </c>
      <c r="D3571" t="str">
        <f t="shared" si="110"/>
        <v/>
      </c>
      <c r="E3571" t="str">
        <f t="shared" si="111"/>
        <v/>
      </c>
    </row>
    <row r="3572" spans="1:5" x14ac:dyDescent="0.25">
      <c r="A3572" t="s">
        <v>1404</v>
      </c>
      <c r="D3572" t="str">
        <f t="shared" si="110"/>
        <v/>
      </c>
      <c r="E3572" t="str">
        <f t="shared" si="111"/>
        <v/>
      </c>
    </row>
    <row r="3573" spans="1:5" x14ac:dyDescent="0.25">
      <c r="A3573" t="s">
        <v>948</v>
      </c>
      <c r="D3573" t="str">
        <f t="shared" si="110"/>
        <v/>
      </c>
      <c r="E3573" t="str">
        <f t="shared" si="111"/>
        <v/>
      </c>
    </row>
    <row r="3574" spans="1:5" x14ac:dyDescent="0.25">
      <c r="A3574" t="s">
        <v>949</v>
      </c>
      <c r="D3574" t="str">
        <f t="shared" si="110"/>
        <v/>
      </c>
      <c r="E3574" t="str">
        <f t="shared" si="111"/>
        <v/>
      </c>
    </row>
    <row r="3575" spans="1:5" x14ac:dyDescent="0.25">
      <c r="A3575" t="s">
        <v>621</v>
      </c>
      <c r="D3575" t="str">
        <f t="shared" si="110"/>
        <v/>
      </c>
      <c r="E3575" t="str">
        <f t="shared" si="111"/>
        <v/>
      </c>
    </row>
    <row r="3576" spans="1:5" x14ac:dyDescent="0.25">
      <c r="A3576" t="s">
        <v>2428</v>
      </c>
      <c r="D3576" t="str">
        <f t="shared" si="110"/>
        <v/>
      </c>
      <c r="E3576" t="str">
        <f t="shared" si="111"/>
        <v/>
      </c>
    </row>
    <row r="3577" spans="1:5" x14ac:dyDescent="0.25">
      <c r="A3577" t="s">
        <v>2429</v>
      </c>
      <c r="D3577" t="str">
        <f t="shared" si="110"/>
        <v/>
      </c>
      <c r="E3577" t="str">
        <f t="shared" si="111"/>
        <v/>
      </c>
    </row>
    <row r="3578" spans="1:5" x14ac:dyDescent="0.25">
      <c r="A3578" t="s">
        <v>1419</v>
      </c>
      <c r="D3578" t="str">
        <f t="shared" si="110"/>
        <v/>
      </c>
      <c r="E3578" t="str">
        <f t="shared" si="111"/>
        <v/>
      </c>
    </row>
    <row r="3579" spans="1:5" x14ac:dyDescent="0.25">
      <c r="A3579" t="s">
        <v>2430</v>
      </c>
      <c r="D3579" t="str">
        <f t="shared" si="110"/>
        <v/>
      </c>
      <c r="E3579" t="str">
        <f t="shared" si="111"/>
        <v/>
      </c>
    </row>
    <row r="3580" spans="1:5" x14ac:dyDescent="0.25">
      <c r="A3580" t="s">
        <v>2122</v>
      </c>
      <c r="D3580" t="str">
        <f t="shared" si="110"/>
        <v/>
      </c>
      <c r="E3580" t="str">
        <f t="shared" si="111"/>
        <v/>
      </c>
    </row>
    <row r="3581" spans="1:5" x14ac:dyDescent="0.25">
      <c r="A3581" t="s">
        <v>677</v>
      </c>
      <c r="D3581" t="str">
        <f t="shared" si="110"/>
        <v/>
      </c>
      <c r="E3581" t="str">
        <f t="shared" si="111"/>
        <v/>
      </c>
    </row>
    <row r="3582" spans="1:5" x14ac:dyDescent="0.25">
      <c r="A3582" t="s">
        <v>210</v>
      </c>
      <c r="D3582" t="str">
        <f t="shared" si="110"/>
        <v/>
      </c>
      <c r="E3582" t="str">
        <f t="shared" si="111"/>
        <v/>
      </c>
    </row>
    <row r="3583" spans="1:5" x14ac:dyDescent="0.25">
      <c r="A3583" t="s">
        <v>2431</v>
      </c>
      <c r="D3583" t="str">
        <f t="shared" si="110"/>
        <v/>
      </c>
      <c r="E3583" t="str">
        <f t="shared" si="111"/>
        <v/>
      </c>
    </row>
    <row r="3584" spans="1:5" x14ac:dyDescent="0.25">
      <c r="A3584" t="s">
        <v>2432</v>
      </c>
      <c r="D3584" t="str">
        <f t="shared" si="110"/>
        <v>ROGERIO DOS SANTOS CA000A</v>
      </c>
      <c r="E3584">
        <f t="shared" si="111"/>
        <v>55.3</v>
      </c>
    </row>
    <row r="3585" spans="1:5" x14ac:dyDescent="0.25">
      <c r="A3585" t="s">
        <v>2433</v>
      </c>
      <c r="D3585" t="str">
        <f t="shared" si="110"/>
        <v/>
      </c>
      <c r="E3585" t="str">
        <f t="shared" si="111"/>
        <v/>
      </c>
    </row>
    <row r="3586" spans="1:5" x14ac:dyDescent="0.25">
      <c r="A3586" t="s">
        <v>2434</v>
      </c>
      <c r="D3586" t="str">
        <f t="shared" si="110"/>
        <v/>
      </c>
      <c r="E3586" t="str">
        <f t="shared" si="111"/>
        <v/>
      </c>
    </row>
    <row r="3587" spans="1:5" x14ac:dyDescent="0.25">
      <c r="A3587" t="s">
        <v>678</v>
      </c>
      <c r="D3587" t="str">
        <f t="shared" si="110"/>
        <v/>
      </c>
      <c r="E3587" t="str">
        <f t="shared" si="111"/>
        <v/>
      </c>
    </row>
    <row r="3588" spans="1:5" x14ac:dyDescent="0.25">
      <c r="A3588" t="s">
        <v>862</v>
      </c>
      <c r="D3588" t="str">
        <f t="shared" si="110"/>
        <v/>
      </c>
      <c r="E3588" t="str">
        <f t="shared" si="111"/>
        <v/>
      </c>
    </row>
    <row r="3589" spans="1:5" x14ac:dyDescent="0.25">
      <c r="A3589" t="s">
        <v>2435</v>
      </c>
      <c r="D3589" t="str">
        <f t="shared" si="110"/>
        <v/>
      </c>
      <c r="E3589" t="str">
        <f t="shared" si="111"/>
        <v/>
      </c>
    </row>
    <row r="3590" spans="1:5" x14ac:dyDescent="0.25">
      <c r="A3590" t="s">
        <v>2436</v>
      </c>
      <c r="D3590" t="str">
        <f t="shared" si="110"/>
        <v/>
      </c>
      <c r="E3590" t="str">
        <f t="shared" si="111"/>
        <v/>
      </c>
    </row>
    <row r="3591" spans="1:5" x14ac:dyDescent="0.25">
      <c r="A3591" t="s">
        <v>2437</v>
      </c>
      <c r="D3591" t="str">
        <f t="shared" ref="D3591:D3654" si="112">IFERROR(IF(COUNTIF(A3591,"*"&amp;"NOME:"&amp;"*")&gt;0,TRIM(_xlfn.TEXTBEFORE(_xlfn.TEXTAFTER(A3591,"NOME: ")," FUNCAO")),""),"")</f>
        <v/>
      </c>
      <c r="E3591" t="str">
        <f t="shared" ref="E3591:E3654" si="113">IFERROR(VALUE(TRIM(IF(D3591&lt;&gt;"",MID(MID(MID(MID(HLOOKUP("*",A3591:A3618,MATCH("*"&amp;"INTRA"&amp;"*",A3591:A3618,0),0),SEARCH("INTRA",HLOOKUP("*",A3591:A3618,MATCH("*"&amp;"INTRA"&amp;"*",A3591:A3618,0),0),1),30),SEARCH(" ",MID(HLOOKUP("*",A3591:A3618,MATCH("*"&amp;"INTRA"&amp;"*",A3591:A3618,0),0),SEARCH("INTRA",HLOOKUP("*",A3591:A3618,MATCH("*"&amp;"INTRA"&amp;"*",A3591:A3618,0),0),1),30),1)+1,20),SEARCH(" ",MID(MID(HLOOKUP("*",A3591:A3618,MATCH("*"&amp;"INTRA"&amp;"*",A3591:A3618,0),0),SEARCH("INTRA",HLOOKUP("*",A3591:A3618,MATCH("*"&amp;"INTRA"&amp;"*",A3591:A3618,0),0),1),30),SEARCH(" ",MID(HLOOKUP("*",A3591:A3618,MATCH("*"&amp;"INTRA"&amp;"*",A3591:A3618,0),0),SEARCH("INTRA",HLOOKUP("*",A3591:A3618,MATCH("*"&amp;"INTRA"&amp;"*",A3591:A3618,0),0),1),30),1)+1,20),1)+1,20),1,SEARCH(" ",MID(MID(MID(HLOOKUP("*",A3591:A3618,MATCH("*"&amp;"INTRA"&amp;"*",A3591:A3618,0),0),SEARCH("INTRA",HLOOKUP("*",A3591:A3618,MATCH("*"&amp;"INTRA"&amp;"*",A3591:A3618,0),0),1),30),SEARCH(" ",MID(HLOOKUP("*",A3591:A3618,MATCH("*"&amp;"INTRA"&amp;"*",A3591:A3618,0),0),SEARCH("INTRA",HLOOKUP("*",A3591:A3618,MATCH("*"&amp;"INTRA"&amp;"*",A3591:A3618,0),0),1),30),1)+1,20),SEARCH(" ",MID(MID(HLOOKUP("*",A3591:A3618,MATCH("*"&amp;"INTRA"&amp;"*",A3591:A3618,0),0),SEARCH("INTRA",HLOOKUP("*",A3591:A3618,MATCH("*"&amp;"INTRA"&amp;"*",A3591:A3618,0),0),1),30),SEARCH(" ",MID(HLOOKUP("*",A3591:A3618,MATCH("*"&amp;"INTRA"&amp;"*",A3591:A3618,0),0),SEARCH("INTRA",HLOOKUP("*",A3591:A3618,MATCH("*"&amp;"INTRA"&amp;"*",A3591:A3618,0),0),1),30),1)+1,20),1)+1,20))),""))),"")</f>
        <v/>
      </c>
    </row>
    <row r="3592" spans="1:5" x14ac:dyDescent="0.25">
      <c r="A3592" t="s">
        <v>2438</v>
      </c>
      <c r="D3592" t="str">
        <f t="shared" si="112"/>
        <v/>
      </c>
      <c r="E3592" t="str">
        <f t="shared" si="113"/>
        <v/>
      </c>
    </row>
    <row r="3593" spans="1:5" x14ac:dyDescent="0.25">
      <c r="A3593" t="s">
        <v>2439</v>
      </c>
      <c r="D3593" t="str">
        <f t="shared" si="112"/>
        <v/>
      </c>
      <c r="E3593" t="str">
        <f t="shared" si="113"/>
        <v/>
      </c>
    </row>
    <row r="3594" spans="1:5" x14ac:dyDescent="0.25">
      <c r="A3594" t="s">
        <v>2440</v>
      </c>
      <c r="D3594" t="str">
        <f t="shared" si="112"/>
        <v/>
      </c>
      <c r="E3594" t="str">
        <f t="shared" si="113"/>
        <v/>
      </c>
    </row>
    <row r="3595" spans="1:5" x14ac:dyDescent="0.25">
      <c r="A3595" t="s">
        <v>2441</v>
      </c>
      <c r="D3595" t="str">
        <f t="shared" si="112"/>
        <v/>
      </c>
      <c r="E3595" t="str">
        <f t="shared" si="113"/>
        <v/>
      </c>
    </row>
    <row r="3596" spans="1:5" x14ac:dyDescent="0.25">
      <c r="A3596" t="s">
        <v>2442</v>
      </c>
      <c r="D3596" t="str">
        <f t="shared" si="112"/>
        <v/>
      </c>
      <c r="E3596" t="str">
        <f t="shared" si="113"/>
        <v/>
      </c>
    </row>
    <row r="3597" spans="1:5" x14ac:dyDescent="0.25">
      <c r="A3597" t="s">
        <v>2443</v>
      </c>
      <c r="D3597" t="str">
        <f t="shared" si="112"/>
        <v/>
      </c>
      <c r="E3597" t="str">
        <f t="shared" si="113"/>
        <v/>
      </c>
    </row>
    <row r="3598" spans="1:5" x14ac:dyDescent="0.25">
      <c r="A3598" t="s">
        <v>2444</v>
      </c>
      <c r="D3598" t="str">
        <f t="shared" si="112"/>
        <v/>
      </c>
      <c r="E3598" t="str">
        <f t="shared" si="113"/>
        <v/>
      </c>
    </row>
    <row r="3599" spans="1:5" x14ac:dyDescent="0.25">
      <c r="A3599" t="s">
        <v>2445</v>
      </c>
      <c r="D3599" t="str">
        <f t="shared" si="112"/>
        <v/>
      </c>
      <c r="E3599" t="str">
        <f t="shared" si="113"/>
        <v/>
      </c>
    </row>
    <row r="3600" spans="1:5" x14ac:dyDescent="0.25">
      <c r="A3600" t="s">
        <v>2446</v>
      </c>
      <c r="D3600" t="str">
        <f t="shared" si="112"/>
        <v/>
      </c>
      <c r="E3600" t="str">
        <f t="shared" si="113"/>
        <v/>
      </c>
    </row>
    <row r="3601" spans="1:5" x14ac:dyDescent="0.25">
      <c r="A3601" t="s">
        <v>998</v>
      </c>
      <c r="D3601" t="str">
        <f t="shared" si="112"/>
        <v/>
      </c>
      <c r="E3601" t="str">
        <f t="shared" si="113"/>
        <v/>
      </c>
    </row>
    <row r="3602" spans="1:5" x14ac:dyDescent="0.25">
      <c r="A3602" t="s">
        <v>2447</v>
      </c>
      <c r="D3602" t="str">
        <f t="shared" si="112"/>
        <v/>
      </c>
      <c r="E3602" t="str">
        <f t="shared" si="113"/>
        <v/>
      </c>
    </row>
    <row r="3603" spans="1:5" x14ac:dyDescent="0.25">
      <c r="A3603" t="s">
        <v>981</v>
      </c>
      <c r="D3603" t="str">
        <f t="shared" si="112"/>
        <v/>
      </c>
      <c r="E3603" t="str">
        <f t="shared" si="113"/>
        <v/>
      </c>
    </row>
    <row r="3604" spans="1:5" x14ac:dyDescent="0.25">
      <c r="A3604" t="s">
        <v>914</v>
      </c>
      <c r="D3604" t="str">
        <f t="shared" si="112"/>
        <v/>
      </c>
      <c r="E3604" t="str">
        <f t="shared" si="113"/>
        <v/>
      </c>
    </row>
    <row r="3605" spans="1:5" x14ac:dyDescent="0.25">
      <c r="A3605" t="s">
        <v>679</v>
      </c>
      <c r="D3605" t="str">
        <f t="shared" si="112"/>
        <v/>
      </c>
      <c r="E3605" t="str">
        <f t="shared" si="113"/>
        <v/>
      </c>
    </row>
    <row r="3606" spans="1:5" x14ac:dyDescent="0.25">
      <c r="A3606" t="s">
        <v>680</v>
      </c>
      <c r="D3606" t="str">
        <f t="shared" si="112"/>
        <v/>
      </c>
      <c r="E3606" t="str">
        <f t="shared" si="113"/>
        <v/>
      </c>
    </row>
    <row r="3607" spans="1:5" x14ac:dyDescent="0.25">
      <c r="A3607" t="s">
        <v>681</v>
      </c>
      <c r="D3607" t="str">
        <f t="shared" si="112"/>
        <v/>
      </c>
      <c r="E3607" t="str">
        <f t="shared" si="113"/>
        <v/>
      </c>
    </row>
    <row r="3608" spans="1:5" x14ac:dyDescent="0.25">
      <c r="A3608" t="s">
        <v>223</v>
      </c>
      <c r="D3608" t="str">
        <f t="shared" si="112"/>
        <v/>
      </c>
      <c r="E3608" t="str">
        <f t="shared" si="113"/>
        <v/>
      </c>
    </row>
    <row r="3609" spans="1:5" x14ac:dyDescent="0.25">
      <c r="A3609" t="s">
        <v>2448</v>
      </c>
      <c r="D3609" t="str">
        <f t="shared" si="112"/>
        <v/>
      </c>
      <c r="E3609" t="str">
        <f t="shared" si="113"/>
        <v/>
      </c>
    </row>
    <row r="3610" spans="1:5" x14ac:dyDescent="0.25">
      <c r="A3610" t="s">
        <v>2449</v>
      </c>
      <c r="D3610" t="str">
        <f t="shared" si="112"/>
        <v/>
      </c>
      <c r="E3610" t="str">
        <f t="shared" si="113"/>
        <v/>
      </c>
    </row>
    <row r="3611" spans="1:5" x14ac:dyDescent="0.25">
      <c r="A3611" t="s">
        <v>1419</v>
      </c>
      <c r="D3611" t="str">
        <f t="shared" si="112"/>
        <v/>
      </c>
      <c r="E3611" t="str">
        <f t="shared" si="113"/>
        <v/>
      </c>
    </row>
    <row r="3612" spans="1:5" x14ac:dyDescent="0.25">
      <c r="A3612" t="s">
        <v>2450</v>
      </c>
      <c r="D3612" t="str">
        <f t="shared" si="112"/>
        <v/>
      </c>
      <c r="E3612" t="str">
        <f t="shared" si="113"/>
        <v/>
      </c>
    </row>
    <row r="3613" spans="1:5" x14ac:dyDescent="0.25">
      <c r="A3613" t="s">
        <v>1718</v>
      </c>
      <c r="D3613" t="str">
        <f t="shared" si="112"/>
        <v/>
      </c>
      <c r="E3613" t="str">
        <f t="shared" si="113"/>
        <v/>
      </c>
    </row>
    <row r="3614" spans="1:5" x14ac:dyDescent="0.25">
      <c r="A3614" t="s">
        <v>682</v>
      </c>
      <c r="D3614" t="str">
        <f t="shared" si="112"/>
        <v/>
      </c>
      <c r="E3614" t="str">
        <f t="shared" si="113"/>
        <v/>
      </c>
    </row>
    <row r="3615" spans="1:5" x14ac:dyDescent="0.25">
      <c r="A3615" t="s">
        <v>2866</v>
      </c>
      <c r="D3615" t="str">
        <f t="shared" si="112"/>
        <v/>
      </c>
      <c r="E3615" t="str">
        <f t="shared" si="113"/>
        <v/>
      </c>
    </row>
    <row r="3616" spans="1:5" x14ac:dyDescent="0.25">
      <c r="A3616" t="s">
        <v>2451</v>
      </c>
      <c r="D3616" t="str">
        <f t="shared" si="112"/>
        <v/>
      </c>
      <c r="E3616" t="str">
        <f t="shared" si="113"/>
        <v/>
      </c>
    </row>
    <row r="3617" spans="1:5" x14ac:dyDescent="0.25">
      <c r="A3617" t="s">
        <v>903</v>
      </c>
      <c r="D3617" t="str">
        <f t="shared" si="112"/>
        <v/>
      </c>
      <c r="E3617" t="str">
        <f t="shared" si="113"/>
        <v/>
      </c>
    </row>
    <row r="3618" spans="1:5" x14ac:dyDescent="0.25">
      <c r="A3618" t="s">
        <v>202</v>
      </c>
      <c r="D3618" t="str">
        <f t="shared" si="112"/>
        <v/>
      </c>
      <c r="E3618" t="str">
        <f t="shared" si="113"/>
        <v/>
      </c>
    </row>
    <row r="3619" spans="1:5" x14ac:dyDescent="0.25">
      <c r="A3619" t="s">
        <v>904</v>
      </c>
      <c r="D3619" t="str">
        <f t="shared" si="112"/>
        <v/>
      </c>
      <c r="E3619" t="str">
        <f t="shared" si="113"/>
        <v/>
      </c>
    </row>
    <row r="3620" spans="1:5" x14ac:dyDescent="0.25">
      <c r="A3620" t="s">
        <v>2452</v>
      </c>
      <c r="D3620" t="str">
        <f t="shared" si="112"/>
        <v/>
      </c>
      <c r="E3620" t="str">
        <f t="shared" si="113"/>
        <v/>
      </c>
    </row>
    <row r="3621" spans="1:5" x14ac:dyDescent="0.25">
      <c r="A3621" t="s">
        <v>2453</v>
      </c>
      <c r="D3621" t="str">
        <f t="shared" si="112"/>
        <v/>
      </c>
      <c r="E3621" t="str">
        <f t="shared" si="113"/>
        <v/>
      </c>
    </row>
    <row r="3622" spans="1:5" x14ac:dyDescent="0.25">
      <c r="A3622" t="s">
        <v>2454</v>
      </c>
      <c r="D3622" t="str">
        <f t="shared" si="112"/>
        <v/>
      </c>
      <c r="E3622" t="str">
        <f t="shared" si="113"/>
        <v/>
      </c>
    </row>
    <row r="3623" spans="1:5" x14ac:dyDescent="0.25">
      <c r="A3623" t="s">
        <v>2455</v>
      </c>
      <c r="D3623" t="str">
        <f t="shared" si="112"/>
        <v/>
      </c>
      <c r="E3623" t="str">
        <f t="shared" si="113"/>
        <v/>
      </c>
    </row>
    <row r="3624" spans="1:5" x14ac:dyDescent="0.25">
      <c r="A3624" t="s">
        <v>2456</v>
      </c>
      <c r="D3624" t="str">
        <f t="shared" si="112"/>
        <v/>
      </c>
      <c r="E3624" t="str">
        <f t="shared" si="113"/>
        <v/>
      </c>
    </row>
    <row r="3625" spans="1:5" x14ac:dyDescent="0.25">
      <c r="A3625" t="s">
        <v>2457</v>
      </c>
      <c r="D3625" t="str">
        <f t="shared" si="112"/>
        <v/>
      </c>
      <c r="E3625" t="str">
        <f t="shared" si="113"/>
        <v/>
      </c>
    </row>
    <row r="3626" spans="1:5" x14ac:dyDescent="0.25">
      <c r="A3626" t="s">
        <v>683</v>
      </c>
      <c r="D3626" t="str">
        <f t="shared" si="112"/>
        <v/>
      </c>
      <c r="E3626" t="str">
        <f t="shared" si="113"/>
        <v/>
      </c>
    </row>
    <row r="3627" spans="1:5" x14ac:dyDescent="0.25">
      <c r="A3627" t="s">
        <v>307</v>
      </c>
      <c r="D3627" t="str">
        <f t="shared" si="112"/>
        <v/>
      </c>
      <c r="E3627" t="str">
        <f t="shared" si="113"/>
        <v/>
      </c>
    </row>
    <row r="3628" spans="1:5" x14ac:dyDescent="0.25">
      <c r="A3628" t="s">
        <v>684</v>
      </c>
      <c r="D3628" t="str">
        <f t="shared" si="112"/>
        <v/>
      </c>
      <c r="E3628" t="str">
        <f t="shared" si="113"/>
        <v/>
      </c>
    </row>
    <row r="3629" spans="1:5" x14ac:dyDescent="0.25">
      <c r="A3629" t="s">
        <v>685</v>
      </c>
      <c r="D3629" t="str">
        <f t="shared" si="112"/>
        <v/>
      </c>
      <c r="E3629" t="str">
        <f t="shared" si="113"/>
        <v/>
      </c>
    </row>
    <row r="3630" spans="1:5" x14ac:dyDescent="0.25">
      <c r="A3630" t="s">
        <v>2458</v>
      </c>
      <c r="D3630" t="str">
        <f t="shared" si="112"/>
        <v/>
      </c>
      <c r="E3630" t="str">
        <f t="shared" si="113"/>
        <v/>
      </c>
    </row>
    <row r="3631" spans="1:5" x14ac:dyDescent="0.25">
      <c r="A3631" t="s">
        <v>2459</v>
      </c>
      <c r="D3631" t="str">
        <f t="shared" si="112"/>
        <v/>
      </c>
      <c r="E3631" t="str">
        <f t="shared" si="113"/>
        <v/>
      </c>
    </row>
    <row r="3632" spans="1:5" x14ac:dyDescent="0.25">
      <c r="A3632" t="s">
        <v>912</v>
      </c>
      <c r="D3632" t="str">
        <f t="shared" si="112"/>
        <v/>
      </c>
      <c r="E3632" t="str">
        <f t="shared" si="113"/>
        <v/>
      </c>
    </row>
    <row r="3633" spans="1:5" x14ac:dyDescent="0.25">
      <c r="A3633" t="s">
        <v>461</v>
      </c>
      <c r="D3633" t="str">
        <f t="shared" si="112"/>
        <v/>
      </c>
      <c r="E3633" t="str">
        <f t="shared" si="113"/>
        <v/>
      </c>
    </row>
    <row r="3634" spans="1:5" x14ac:dyDescent="0.25">
      <c r="A3634" t="s">
        <v>981</v>
      </c>
      <c r="D3634" t="str">
        <f t="shared" si="112"/>
        <v/>
      </c>
      <c r="E3634" t="str">
        <f t="shared" si="113"/>
        <v/>
      </c>
    </row>
    <row r="3635" spans="1:5" x14ac:dyDescent="0.25">
      <c r="A3635" t="s">
        <v>927</v>
      </c>
      <c r="D3635" t="str">
        <f t="shared" si="112"/>
        <v/>
      </c>
      <c r="E3635" t="str">
        <f t="shared" si="113"/>
        <v/>
      </c>
    </row>
    <row r="3636" spans="1:5" x14ac:dyDescent="0.25">
      <c r="A3636" t="s">
        <v>686</v>
      </c>
      <c r="D3636" t="str">
        <f t="shared" si="112"/>
        <v/>
      </c>
      <c r="E3636" t="str">
        <f t="shared" si="113"/>
        <v/>
      </c>
    </row>
    <row r="3637" spans="1:5" x14ac:dyDescent="0.25">
      <c r="A3637" t="s">
        <v>687</v>
      </c>
      <c r="D3637" t="str">
        <f t="shared" si="112"/>
        <v/>
      </c>
      <c r="E3637" t="str">
        <f t="shared" si="113"/>
        <v/>
      </c>
    </row>
    <row r="3638" spans="1:5" x14ac:dyDescent="0.25">
      <c r="A3638" t="s">
        <v>688</v>
      </c>
      <c r="D3638" t="str">
        <f t="shared" si="112"/>
        <v/>
      </c>
      <c r="E3638" t="str">
        <f t="shared" si="113"/>
        <v/>
      </c>
    </row>
    <row r="3639" spans="1:5" x14ac:dyDescent="0.25">
      <c r="A3639" t="s">
        <v>223</v>
      </c>
      <c r="D3639" t="str">
        <f t="shared" si="112"/>
        <v/>
      </c>
      <c r="E3639" t="str">
        <f t="shared" si="113"/>
        <v/>
      </c>
    </row>
    <row r="3640" spans="1:5" x14ac:dyDescent="0.25">
      <c r="A3640" t="s">
        <v>2460</v>
      </c>
      <c r="D3640" t="str">
        <f t="shared" si="112"/>
        <v/>
      </c>
      <c r="E3640" t="str">
        <f t="shared" si="113"/>
        <v/>
      </c>
    </row>
    <row r="3641" spans="1:5" x14ac:dyDescent="0.25">
      <c r="A3641" t="s">
        <v>2461</v>
      </c>
      <c r="D3641" t="str">
        <f t="shared" si="112"/>
        <v/>
      </c>
      <c r="E3641" t="str">
        <f t="shared" si="113"/>
        <v/>
      </c>
    </row>
    <row r="3642" spans="1:5" x14ac:dyDescent="0.25">
      <c r="A3642" t="s">
        <v>1419</v>
      </c>
      <c r="D3642" t="str">
        <f t="shared" si="112"/>
        <v/>
      </c>
      <c r="E3642" t="str">
        <f t="shared" si="113"/>
        <v/>
      </c>
    </row>
    <row r="3643" spans="1:5" x14ac:dyDescent="0.25">
      <c r="A3643" t="s">
        <v>2462</v>
      </c>
      <c r="D3643" t="str">
        <f t="shared" si="112"/>
        <v/>
      </c>
      <c r="E3643" t="str">
        <f t="shared" si="113"/>
        <v/>
      </c>
    </row>
    <row r="3644" spans="1:5" x14ac:dyDescent="0.25">
      <c r="A3644" t="s">
        <v>689</v>
      </c>
      <c r="D3644" t="str">
        <f t="shared" si="112"/>
        <v/>
      </c>
      <c r="E3644" t="str">
        <f t="shared" si="113"/>
        <v/>
      </c>
    </row>
    <row r="3645" spans="1:5" x14ac:dyDescent="0.25">
      <c r="A3645" t="s">
        <v>314</v>
      </c>
      <c r="D3645" t="str">
        <f t="shared" si="112"/>
        <v/>
      </c>
      <c r="E3645" t="str">
        <f t="shared" si="113"/>
        <v/>
      </c>
    </row>
    <row r="3646" spans="1:5" x14ac:dyDescent="0.25">
      <c r="A3646" t="s">
        <v>2867</v>
      </c>
      <c r="D3646" t="str">
        <f t="shared" si="112"/>
        <v>ROGERIO WILSON DA SILVA</v>
      </c>
      <c r="E3646">
        <f t="shared" si="113"/>
        <v>176.96</v>
      </c>
    </row>
    <row r="3647" spans="1:5" x14ac:dyDescent="0.25">
      <c r="A3647" t="s">
        <v>2463</v>
      </c>
      <c r="D3647" t="str">
        <f t="shared" si="112"/>
        <v/>
      </c>
      <c r="E3647" t="str">
        <f t="shared" si="113"/>
        <v/>
      </c>
    </row>
    <row r="3648" spans="1:5" x14ac:dyDescent="0.25">
      <c r="A3648" t="s">
        <v>1069</v>
      </c>
      <c r="D3648" t="str">
        <f t="shared" si="112"/>
        <v/>
      </c>
      <c r="E3648" t="str">
        <f t="shared" si="113"/>
        <v/>
      </c>
    </row>
    <row r="3649" spans="1:5" x14ac:dyDescent="0.25">
      <c r="A3649" t="s">
        <v>202</v>
      </c>
      <c r="D3649" t="str">
        <f t="shared" si="112"/>
        <v/>
      </c>
      <c r="E3649" t="str">
        <f t="shared" si="113"/>
        <v/>
      </c>
    </row>
    <row r="3650" spans="1:5" x14ac:dyDescent="0.25">
      <c r="A3650" t="s">
        <v>904</v>
      </c>
      <c r="D3650" t="str">
        <f t="shared" si="112"/>
        <v/>
      </c>
      <c r="E3650" t="str">
        <f t="shared" si="113"/>
        <v/>
      </c>
    </row>
    <row r="3651" spans="1:5" x14ac:dyDescent="0.25">
      <c r="A3651" t="s">
        <v>2464</v>
      </c>
      <c r="D3651" t="str">
        <f t="shared" si="112"/>
        <v/>
      </c>
      <c r="E3651" t="str">
        <f t="shared" si="113"/>
        <v/>
      </c>
    </row>
    <row r="3652" spans="1:5" x14ac:dyDescent="0.25">
      <c r="A3652" t="s">
        <v>2465</v>
      </c>
      <c r="D3652" t="str">
        <f t="shared" si="112"/>
        <v/>
      </c>
      <c r="E3652" t="str">
        <f t="shared" si="113"/>
        <v/>
      </c>
    </row>
    <row r="3653" spans="1:5" x14ac:dyDescent="0.25">
      <c r="A3653" t="s">
        <v>2466</v>
      </c>
      <c r="D3653" t="str">
        <f t="shared" si="112"/>
        <v/>
      </c>
      <c r="E3653" t="str">
        <f t="shared" si="113"/>
        <v/>
      </c>
    </row>
    <row r="3654" spans="1:5" x14ac:dyDescent="0.25">
      <c r="A3654" t="s">
        <v>2467</v>
      </c>
      <c r="D3654" t="str">
        <f t="shared" si="112"/>
        <v/>
      </c>
      <c r="E3654" t="str">
        <f t="shared" si="113"/>
        <v/>
      </c>
    </row>
    <row r="3655" spans="1:5" x14ac:dyDescent="0.25">
      <c r="A3655" t="s">
        <v>2468</v>
      </c>
      <c r="D3655" t="str">
        <f t="shared" ref="D3655:D3718" si="114">IFERROR(IF(COUNTIF(A3655,"*"&amp;"NOME:"&amp;"*")&gt;0,TRIM(_xlfn.TEXTBEFORE(_xlfn.TEXTAFTER(A3655,"NOME: ")," FUNCAO")),""),"")</f>
        <v/>
      </c>
      <c r="E3655" t="str">
        <f t="shared" ref="E3655:E3718" si="115">IFERROR(VALUE(TRIM(IF(D3655&lt;&gt;"",MID(MID(MID(MID(HLOOKUP("*",A3655:A3682,MATCH("*"&amp;"INTRA"&amp;"*",A3655:A3682,0),0),SEARCH("INTRA",HLOOKUP("*",A3655:A3682,MATCH("*"&amp;"INTRA"&amp;"*",A3655:A3682,0),0),1),30),SEARCH(" ",MID(HLOOKUP("*",A3655:A3682,MATCH("*"&amp;"INTRA"&amp;"*",A3655:A3682,0),0),SEARCH("INTRA",HLOOKUP("*",A3655:A3682,MATCH("*"&amp;"INTRA"&amp;"*",A3655:A3682,0),0),1),30),1)+1,20),SEARCH(" ",MID(MID(HLOOKUP("*",A3655:A3682,MATCH("*"&amp;"INTRA"&amp;"*",A3655:A3682,0),0),SEARCH("INTRA",HLOOKUP("*",A3655:A3682,MATCH("*"&amp;"INTRA"&amp;"*",A3655:A3682,0),0),1),30),SEARCH(" ",MID(HLOOKUP("*",A3655:A3682,MATCH("*"&amp;"INTRA"&amp;"*",A3655:A3682,0),0),SEARCH("INTRA",HLOOKUP("*",A3655:A3682,MATCH("*"&amp;"INTRA"&amp;"*",A3655:A3682,0),0),1),30),1)+1,20),1)+1,20),1,SEARCH(" ",MID(MID(MID(HLOOKUP("*",A3655:A3682,MATCH("*"&amp;"INTRA"&amp;"*",A3655:A3682,0),0),SEARCH("INTRA",HLOOKUP("*",A3655:A3682,MATCH("*"&amp;"INTRA"&amp;"*",A3655:A3682,0),0),1),30),SEARCH(" ",MID(HLOOKUP("*",A3655:A3682,MATCH("*"&amp;"INTRA"&amp;"*",A3655:A3682,0),0),SEARCH("INTRA",HLOOKUP("*",A3655:A3682,MATCH("*"&amp;"INTRA"&amp;"*",A3655:A3682,0),0),1),30),1)+1,20),SEARCH(" ",MID(MID(HLOOKUP("*",A3655:A3682,MATCH("*"&amp;"INTRA"&amp;"*",A3655:A3682,0),0),SEARCH("INTRA",HLOOKUP("*",A3655:A3682,MATCH("*"&amp;"INTRA"&amp;"*",A3655:A3682,0),0),1),30),SEARCH(" ",MID(HLOOKUP("*",A3655:A3682,MATCH("*"&amp;"INTRA"&amp;"*",A3655:A3682,0),0),SEARCH("INTRA",HLOOKUP("*",A3655:A3682,MATCH("*"&amp;"INTRA"&amp;"*",A3655:A3682,0),0),1),30),1)+1,20),1)+1,20))),""))),"")</f>
        <v/>
      </c>
    </row>
    <row r="3656" spans="1:5" x14ac:dyDescent="0.25">
      <c r="A3656" t="s">
        <v>690</v>
      </c>
      <c r="D3656" t="str">
        <f t="shared" si="114"/>
        <v/>
      </c>
      <c r="E3656" t="str">
        <f t="shared" si="115"/>
        <v/>
      </c>
    </row>
    <row r="3657" spans="1:5" x14ac:dyDescent="0.25">
      <c r="A3657" t="s">
        <v>2469</v>
      </c>
      <c r="D3657" t="str">
        <f t="shared" si="114"/>
        <v/>
      </c>
      <c r="E3657" t="str">
        <f t="shared" si="115"/>
        <v/>
      </c>
    </row>
    <row r="3658" spans="1:5" x14ac:dyDescent="0.25">
      <c r="A3658" t="s">
        <v>2470</v>
      </c>
      <c r="D3658" t="str">
        <f t="shared" si="114"/>
        <v/>
      </c>
      <c r="E3658" t="str">
        <f t="shared" si="115"/>
        <v/>
      </c>
    </row>
    <row r="3659" spans="1:5" x14ac:dyDescent="0.25">
      <c r="A3659" t="s">
        <v>691</v>
      </c>
      <c r="D3659" t="str">
        <f t="shared" si="114"/>
        <v/>
      </c>
      <c r="E3659" t="str">
        <f t="shared" si="115"/>
        <v/>
      </c>
    </row>
    <row r="3660" spans="1:5" x14ac:dyDescent="0.25">
      <c r="A3660" t="s">
        <v>692</v>
      </c>
      <c r="D3660" t="str">
        <f t="shared" si="114"/>
        <v/>
      </c>
      <c r="E3660" t="str">
        <f t="shared" si="115"/>
        <v/>
      </c>
    </row>
    <row r="3661" spans="1:5" x14ac:dyDescent="0.25">
      <c r="A3661" t="s">
        <v>2471</v>
      </c>
      <c r="D3661" t="str">
        <f t="shared" si="114"/>
        <v/>
      </c>
      <c r="E3661" t="str">
        <f t="shared" si="115"/>
        <v/>
      </c>
    </row>
    <row r="3662" spans="1:5" x14ac:dyDescent="0.25">
      <c r="A3662" t="s">
        <v>2472</v>
      </c>
      <c r="D3662" t="str">
        <f t="shared" si="114"/>
        <v/>
      </c>
      <c r="E3662" t="str">
        <f t="shared" si="115"/>
        <v/>
      </c>
    </row>
    <row r="3663" spans="1:5" x14ac:dyDescent="0.25">
      <c r="A3663" t="s">
        <v>912</v>
      </c>
      <c r="D3663" t="str">
        <f t="shared" si="114"/>
        <v/>
      </c>
      <c r="E3663" t="str">
        <f t="shared" si="115"/>
        <v/>
      </c>
    </row>
    <row r="3664" spans="1:5" x14ac:dyDescent="0.25">
      <c r="A3664" t="s">
        <v>693</v>
      </c>
      <c r="D3664" t="str">
        <f t="shared" si="114"/>
        <v/>
      </c>
      <c r="E3664" t="str">
        <f t="shared" si="115"/>
        <v/>
      </c>
    </row>
    <row r="3665" spans="1:5" x14ac:dyDescent="0.25">
      <c r="A3665" t="s">
        <v>981</v>
      </c>
      <c r="D3665" t="str">
        <f t="shared" si="114"/>
        <v/>
      </c>
      <c r="E3665" t="str">
        <f t="shared" si="115"/>
        <v/>
      </c>
    </row>
    <row r="3666" spans="1:5" x14ac:dyDescent="0.25">
      <c r="A3666" t="s">
        <v>927</v>
      </c>
      <c r="D3666" t="str">
        <f t="shared" si="114"/>
        <v/>
      </c>
      <c r="E3666" t="str">
        <f t="shared" si="115"/>
        <v/>
      </c>
    </row>
    <row r="3667" spans="1:5" x14ac:dyDescent="0.25">
      <c r="A3667" t="s">
        <v>2473</v>
      </c>
      <c r="D3667" t="str">
        <f t="shared" si="114"/>
        <v/>
      </c>
      <c r="E3667" t="str">
        <f t="shared" si="115"/>
        <v/>
      </c>
    </row>
    <row r="3668" spans="1:5" x14ac:dyDescent="0.25">
      <c r="A3668" t="s">
        <v>2474</v>
      </c>
      <c r="D3668" t="str">
        <f t="shared" si="114"/>
        <v/>
      </c>
      <c r="E3668" t="str">
        <f t="shared" si="115"/>
        <v/>
      </c>
    </row>
    <row r="3669" spans="1:5" x14ac:dyDescent="0.25">
      <c r="A3669" t="s">
        <v>688</v>
      </c>
      <c r="D3669" t="str">
        <f t="shared" si="114"/>
        <v/>
      </c>
      <c r="E3669" t="str">
        <f t="shared" si="115"/>
        <v/>
      </c>
    </row>
    <row r="3670" spans="1:5" x14ac:dyDescent="0.25">
      <c r="A3670" t="s">
        <v>223</v>
      </c>
      <c r="D3670" t="str">
        <f t="shared" si="114"/>
        <v/>
      </c>
      <c r="E3670" t="str">
        <f t="shared" si="115"/>
        <v/>
      </c>
    </row>
    <row r="3671" spans="1:5" x14ac:dyDescent="0.25">
      <c r="A3671" t="s">
        <v>2475</v>
      </c>
      <c r="D3671" t="str">
        <f t="shared" si="114"/>
        <v/>
      </c>
      <c r="E3671" t="str">
        <f t="shared" si="115"/>
        <v/>
      </c>
    </row>
    <row r="3672" spans="1:5" x14ac:dyDescent="0.25">
      <c r="A3672" t="s">
        <v>2476</v>
      </c>
      <c r="D3672" t="str">
        <f t="shared" si="114"/>
        <v/>
      </c>
      <c r="E3672" t="str">
        <f t="shared" si="115"/>
        <v/>
      </c>
    </row>
    <row r="3673" spans="1:5" x14ac:dyDescent="0.25">
      <c r="A3673" t="s">
        <v>1419</v>
      </c>
      <c r="D3673" t="str">
        <f t="shared" si="114"/>
        <v/>
      </c>
      <c r="E3673" t="str">
        <f t="shared" si="115"/>
        <v/>
      </c>
    </row>
    <row r="3674" spans="1:5" x14ac:dyDescent="0.25">
      <c r="A3674" t="s">
        <v>2477</v>
      </c>
      <c r="D3674" t="str">
        <f t="shared" si="114"/>
        <v/>
      </c>
      <c r="E3674" t="str">
        <f t="shared" si="115"/>
        <v/>
      </c>
    </row>
    <row r="3675" spans="1:5" x14ac:dyDescent="0.25">
      <c r="A3675" t="s">
        <v>1149</v>
      </c>
      <c r="D3675" t="str">
        <f t="shared" si="114"/>
        <v/>
      </c>
      <c r="E3675" t="str">
        <f t="shared" si="115"/>
        <v/>
      </c>
    </row>
    <row r="3676" spans="1:5" x14ac:dyDescent="0.25">
      <c r="A3676" t="s">
        <v>2478</v>
      </c>
      <c r="D3676" t="str">
        <f t="shared" si="114"/>
        <v/>
      </c>
      <c r="E3676" t="str">
        <f t="shared" si="115"/>
        <v/>
      </c>
    </row>
    <row r="3677" spans="1:5" x14ac:dyDescent="0.25">
      <c r="A3677" t="s">
        <v>2479</v>
      </c>
      <c r="D3677" t="str">
        <f t="shared" si="114"/>
        <v>ROGGER MILLER VIEIRA HIGINO</v>
      </c>
      <c r="E3677">
        <f t="shared" si="115"/>
        <v>17.71</v>
      </c>
    </row>
    <row r="3678" spans="1:5" x14ac:dyDescent="0.25">
      <c r="A3678" t="s">
        <v>2480</v>
      </c>
      <c r="D3678" t="str">
        <f t="shared" si="114"/>
        <v/>
      </c>
      <c r="E3678" t="str">
        <f t="shared" si="115"/>
        <v/>
      </c>
    </row>
    <row r="3679" spans="1:5" x14ac:dyDescent="0.25">
      <c r="A3679" t="s">
        <v>933</v>
      </c>
      <c r="D3679" t="str">
        <f t="shared" si="114"/>
        <v/>
      </c>
      <c r="E3679" t="str">
        <f t="shared" si="115"/>
        <v/>
      </c>
    </row>
    <row r="3680" spans="1:5" x14ac:dyDescent="0.25">
      <c r="A3680" t="s">
        <v>202</v>
      </c>
      <c r="D3680" t="str">
        <f t="shared" si="114"/>
        <v/>
      </c>
      <c r="E3680" t="str">
        <f t="shared" si="115"/>
        <v/>
      </c>
    </row>
    <row r="3681" spans="1:5" x14ac:dyDescent="0.25">
      <c r="A3681" t="s">
        <v>1554</v>
      </c>
      <c r="D3681" t="str">
        <f t="shared" si="114"/>
        <v/>
      </c>
      <c r="E3681" t="str">
        <f t="shared" si="115"/>
        <v/>
      </c>
    </row>
    <row r="3682" spans="1:5" x14ac:dyDescent="0.25">
      <c r="A3682" t="s">
        <v>2481</v>
      </c>
      <c r="D3682" t="str">
        <f t="shared" si="114"/>
        <v/>
      </c>
      <c r="E3682" t="str">
        <f t="shared" si="115"/>
        <v/>
      </c>
    </row>
    <row r="3683" spans="1:5" x14ac:dyDescent="0.25">
      <c r="A3683" t="s">
        <v>2482</v>
      </c>
      <c r="D3683" t="str">
        <f t="shared" si="114"/>
        <v/>
      </c>
      <c r="E3683" t="str">
        <f t="shared" si="115"/>
        <v/>
      </c>
    </row>
    <row r="3684" spans="1:5" x14ac:dyDescent="0.25">
      <c r="A3684" t="s">
        <v>2483</v>
      </c>
      <c r="D3684" t="str">
        <f t="shared" si="114"/>
        <v/>
      </c>
      <c r="E3684" t="str">
        <f t="shared" si="115"/>
        <v/>
      </c>
    </row>
    <row r="3685" spans="1:5" x14ac:dyDescent="0.25">
      <c r="A3685" t="s">
        <v>2484</v>
      </c>
      <c r="D3685" t="str">
        <f t="shared" si="114"/>
        <v/>
      </c>
      <c r="E3685" t="str">
        <f t="shared" si="115"/>
        <v/>
      </c>
    </row>
    <row r="3686" spans="1:5" x14ac:dyDescent="0.25">
      <c r="A3686" t="s">
        <v>2485</v>
      </c>
      <c r="D3686" t="str">
        <f t="shared" si="114"/>
        <v/>
      </c>
      <c r="E3686" t="str">
        <f t="shared" si="115"/>
        <v/>
      </c>
    </row>
    <row r="3687" spans="1:5" x14ac:dyDescent="0.25">
      <c r="A3687" t="s">
        <v>2486</v>
      </c>
      <c r="D3687" t="str">
        <f t="shared" si="114"/>
        <v/>
      </c>
      <c r="E3687" t="str">
        <f t="shared" si="115"/>
        <v/>
      </c>
    </row>
    <row r="3688" spans="1:5" x14ac:dyDescent="0.25">
      <c r="A3688" t="s">
        <v>2487</v>
      </c>
      <c r="D3688" t="str">
        <f t="shared" si="114"/>
        <v/>
      </c>
      <c r="E3688" t="str">
        <f t="shared" si="115"/>
        <v/>
      </c>
    </row>
    <row r="3689" spans="1:5" x14ac:dyDescent="0.25">
      <c r="A3689" t="s">
        <v>2488</v>
      </c>
      <c r="D3689" t="str">
        <f t="shared" si="114"/>
        <v/>
      </c>
      <c r="E3689" t="str">
        <f t="shared" si="115"/>
        <v/>
      </c>
    </row>
    <row r="3690" spans="1:5" x14ac:dyDescent="0.25">
      <c r="A3690" t="s">
        <v>2489</v>
      </c>
      <c r="D3690" t="str">
        <f t="shared" si="114"/>
        <v/>
      </c>
      <c r="E3690" t="str">
        <f t="shared" si="115"/>
        <v/>
      </c>
    </row>
    <row r="3691" spans="1:5" x14ac:dyDescent="0.25">
      <c r="A3691" t="s">
        <v>2490</v>
      </c>
      <c r="D3691" t="str">
        <f t="shared" si="114"/>
        <v/>
      </c>
      <c r="E3691" t="str">
        <f t="shared" si="115"/>
        <v/>
      </c>
    </row>
    <row r="3692" spans="1:5" x14ac:dyDescent="0.25">
      <c r="A3692" t="s">
        <v>2491</v>
      </c>
      <c r="D3692" t="str">
        <f t="shared" si="114"/>
        <v/>
      </c>
      <c r="E3692" t="str">
        <f t="shared" si="115"/>
        <v/>
      </c>
    </row>
    <row r="3693" spans="1:5" x14ac:dyDescent="0.25">
      <c r="A3693" t="s">
        <v>2492</v>
      </c>
      <c r="D3693" t="str">
        <f t="shared" si="114"/>
        <v/>
      </c>
      <c r="E3693" t="str">
        <f t="shared" si="115"/>
        <v/>
      </c>
    </row>
    <row r="3694" spans="1:5" x14ac:dyDescent="0.25">
      <c r="A3694" t="s">
        <v>2493</v>
      </c>
      <c r="D3694" t="str">
        <f t="shared" si="114"/>
        <v/>
      </c>
      <c r="E3694" t="str">
        <f t="shared" si="115"/>
        <v/>
      </c>
    </row>
    <row r="3695" spans="1:5" x14ac:dyDescent="0.25">
      <c r="A3695" t="s">
        <v>694</v>
      </c>
      <c r="D3695" t="str">
        <f t="shared" si="114"/>
        <v/>
      </c>
      <c r="E3695" t="str">
        <f t="shared" si="115"/>
        <v/>
      </c>
    </row>
    <row r="3696" spans="1:5" x14ac:dyDescent="0.25">
      <c r="A3696" t="s">
        <v>981</v>
      </c>
      <c r="D3696" t="str">
        <f t="shared" si="114"/>
        <v/>
      </c>
      <c r="E3696" t="str">
        <f t="shared" si="115"/>
        <v/>
      </c>
    </row>
    <row r="3697" spans="1:5" x14ac:dyDescent="0.25">
      <c r="A3697" t="s">
        <v>927</v>
      </c>
      <c r="D3697" t="str">
        <f t="shared" si="114"/>
        <v/>
      </c>
      <c r="E3697" t="str">
        <f t="shared" si="115"/>
        <v/>
      </c>
    </row>
    <row r="3698" spans="1:5" x14ac:dyDescent="0.25">
      <c r="A3698" t="s">
        <v>2494</v>
      </c>
      <c r="D3698" t="str">
        <f t="shared" si="114"/>
        <v/>
      </c>
      <c r="E3698" t="str">
        <f t="shared" si="115"/>
        <v/>
      </c>
    </row>
    <row r="3699" spans="1:5" x14ac:dyDescent="0.25">
      <c r="A3699" t="s">
        <v>2495</v>
      </c>
      <c r="D3699" t="str">
        <f t="shared" si="114"/>
        <v/>
      </c>
      <c r="E3699" t="str">
        <f t="shared" si="115"/>
        <v/>
      </c>
    </row>
    <row r="3700" spans="1:5" x14ac:dyDescent="0.25">
      <c r="A3700" t="s">
        <v>414</v>
      </c>
      <c r="D3700" t="str">
        <f t="shared" si="114"/>
        <v/>
      </c>
      <c r="E3700" t="str">
        <f t="shared" si="115"/>
        <v/>
      </c>
    </row>
    <row r="3701" spans="1:5" x14ac:dyDescent="0.25">
      <c r="A3701" t="s">
        <v>223</v>
      </c>
      <c r="D3701" t="str">
        <f t="shared" si="114"/>
        <v/>
      </c>
      <c r="E3701" t="str">
        <f t="shared" si="115"/>
        <v/>
      </c>
    </row>
    <row r="3702" spans="1:5" x14ac:dyDescent="0.25">
      <c r="A3702" t="s">
        <v>2496</v>
      </c>
      <c r="D3702" t="str">
        <f t="shared" si="114"/>
        <v/>
      </c>
      <c r="E3702" t="str">
        <f t="shared" si="115"/>
        <v/>
      </c>
    </row>
    <row r="3703" spans="1:5" x14ac:dyDescent="0.25">
      <c r="A3703" t="s">
        <v>2497</v>
      </c>
      <c r="D3703" t="str">
        <f t="shared" si="114"/>
        <v>RONALDO SANTOS GA SILVA</v>
      </c>
      <c r="E3703">
        <f t="shared" si="115"/>
        <v>55.31</v>
      </c>
    </row>
    <row r="3704" spans="1:5" x14ac:dyDescent="0.25">
      <c r="A3704" t="s">
        <v>2498</v>
      </c>
      <c r="D3704" t="str">
        <f t="shared" si="114"/>
        <v/>
      </c>
      <c r="E3704" t="str">
        <f t="shared" si="115"/>
        <v/>
      </c>
    </row>
    <row r="3705" spans="1:5" x14ac:dyDescent="0.25">
      <c r="A3705" t="s">
        <v>1481</v>
      </c>
      <c r="D3705" t="str">
        <f t="shared" si="114"/>
        <v/>
      </c>
      <c r="E3705" t="str">
        <f t="shared" si="115"/>
        <v/>
      </c>
    </row>
    <row r="3706" spans="1:5" x14ac:dyDescent="0.25">
      <c r="A3706" t="s">
        <v>202</v>
      </c>
      <c r="D3706" t="str">
        <f t="shared" si="114"/>
        <v/>
      </c>
      <c r="E3706" t="str">
        <f t="shared" si="115"/>
        <v/>
      </c>
    </row>
    <row r="3707" spans="1:5" x14ac:dyDescent="0.25">
      <c r="A3707" t="s">
        <v>862</v>
      </c>
      <c r="D3707" t="str">
        <f t="shared" si="114"/>
        <v/>
      </c>
      <c r="E3707" t="str">
        <f t="shared" si="115"/>
        <v/>
      </c>
    </row>
    <row r="3708" spans="1:5" x14ac:dyDescent="0.25">
      <c r="A3708" t="s">
        <v>2499</v>
      </c>
      <c r="D3708" t="str">
        <f t="shared" si="114"/>
        <v/>
      </c>
      <c r="E3708" t="str">
        <f t="shared" si="115"/>
        <v/>
      </c>
    </row>
    <row r="3709" spans="1:5" x14ac:dyDescent="0.25">
      <c r="A3709" t="s">
        <v>2500</v>
      </c>
      <c r="D3709" t="str">
        <f t="shared" si="114"/>
        <v/>
      </c>
      <c r="E3709" t="str">
        <f t="shared" si="115"/>
        <v/>
      </c>
    </row>
    <row r="3710" spans="1:5" x14ac:dyDescent="0.25">
      <c r="A3710" t="s">
        <v>2501</v>
      </c>
      <c r="D3710" t="str">
        <f t="shared" si="114"/>
        <v/>
      </c>
      <c r="E3710" t="str">
        <f t="shared" si="115"/>
        <v/>
      </c>
    </row>
    <row r="3711" spans="1:5" x14ac:dyDescent="0.25">
      <c r="A3711" t="s">
        <v>1530</v>
      </c>
      <c r="D3711" t="str">
        <f t="shared" si="114"/>
        <v/>
      </c>
      <c r="E3711" t="str">
        <f t="shared" si="115"/>
        <v/>
      </c>
    </row>
    <row r="3712" spans="1:5" x14ac:dyDescent="0.25">
      <c r="A3712" t="s">
        <v>233</v>
      </c>
      <c r="D3712" t="str">
        <f t="shared" si="114"/>
        <v/>
      </c>
      <c r="E3712" t="str">
        <f t="shared" si="115"/>
        <v/>
      </c>
    </row>
    <row r="3713" spans="1:5" x14ac:dyDescent="0.25">
      <c r="A3713" t="s">
        <v>413</v>
      </c>
      <c r="D3713" t="str">
        <f t="shared" si="114"/>
        <v/>
      </c>
      <c r="E3713" t="str">
        <f t="shared" si="115"/>
        <v/>
      </c>
    </row>
    <row r="3714" spans="1:5" x14ac:dyDescent="0.25">
      <c r="A3714" t="s">
        <v>317</v>
      </c>
      <c r="D3714" t="str">
        <f t="shared" si="114"/>
        <v/>
      </c>
      <c r="E3714" t="str">
        <f t="shared" si="115"/>
        <v/>
      </c>
    </row>
    <row r="3715" spans="1:5" x14ac:dyDescent="0.25">
      <c r="A3715" t="s">
        <v>307</v>
      </c>
      <c r="D3715" t="str">
        <f t="shared" si="114"/>
        <v/>
      </c>
      <c r="E3715" t="str">
        <f t="shared" si="115"/>
        <v/>
      </c>
    </row>
    <row r="3716" spans="1:5" x14ac:dyDescent="0.25">
      <c r="A3716" t="s">
        <v>661</v>
      </c>
      <c r="D3716" t="str">
        <f t="shared" si="114"/>
        <v/>
      </c>
      <c r="E3716" t="str">
        <f t="shared" si="115"/>
        <v/>
      </c>
    </row>
    <row r="3717" spans="1:5" x14ac:dyDescent="0.25">
      <c r="A3717" t="s">
        <v>309</v>
      </c>
      <c r="D3717" t="str">
        <f t="shared" si="114"/>
        <v/>
      </c>
      <c r="E3717" t="str">
        <f t="shared" si="115"/>
        <v/>
      </c>
    </row>
    <row r="3718" spans="1:5" x14ac:dyDescent="0.25">
      <c r="A3718" t="s">
        <v>219</v>
      </c>
      <c r="D3718" t="str">
        <f t="shared" si="114"/>
        <v/>
      </c>
      <c r="E3718" t="str">
        <f t="shared" si="115"/>
        <v/>
      </c>
    </row>
    <row r="3719" spans="1:5" x14ac:dyDescent="0.25">
      <c r="A3719" t="s">
        <v>2502</v>
      </c>
      <c r="D3719" t="str">
        <f t="shared" ref="D3719:D3782" si="116">IFERROR(IF(COUNTIF(A3719,"*"&amp;"NOME:"&amp;"*")&gt;0,TRIM(_xlfn.TEXTBEFORE(_xlfn.TEXTAFTER(A3719,"NOME: ")," FUNCAO")),""),"")</f>
        <v/>
      </c>
      <c r="E3719" t="str">
        <f t="shared" ref="E3719:E3782" si="117">IFERROR(VALUE(TRIM(IF(D3719&lt;&gt;"",MID(MID(MID(MID(HLOOKUP("*",A3719:A3746,MATCH("*"&amp;"INTRA"&amp;"*",A3719:A3746,0),0),SEARCH("INTRA",HLOOKUP("*",A3719:A3746,MATCH("*"&amp;"INTRA"&amp;"*",A3719:A3746,0),0),1),30),SEARCH(" ",MID(HLOOKUP("*",A3719:A3746,MATCH("*"&amp;"INTRA"&amp;"*",A3719:A3746,0),0),SEARCH("INTRA",HLOOKUP("*",A3719:A3746,MATCH("*"&amp;"INTRA"&amp;"*",A3719:A3746,0),0),1),30),1)+1,20),SEARCH(" ",MID(MID(HLOOKUP("*",A3719:A3746,MATCH("*"&amp;"INTRA"&amp;"*",A3719:A3746,0),0),SEARCH("INTRA",HLOOKUP("*",A3719:A3746,MATCH("*"&amp;"INTRA"&amp;"*",A3719:A3746,0),0),1),30),SEARCH(" ",MID(HLOOKUP("*",A3719:A3746,MATCH("*"&amp;"INTRA"&amp;"*",A3719:A3746,0),0),SEARCH("INTRA",HLOOKUP("*",A3719:A3746,MATCH("*"&amp;"INTRA"&amp;"*",A3719:A3746,0),0),1),30),1)+1,20),1)+1,20),1,SEARCH(" ",MID(MID(MID(HLOOKUP("*",A3719:A3746,MATCH("*"&amp;"INTRA"&amp;"*",A3719:A3746,0),0),SEARCH("INTRA",HLOOKUP("*",A3719:A3746,MATCH("*"&amp;"INTRA"&amp;"*",A3719:A3746,0),0),1),30),SEARCH(" ",MID(HLOOKUP("*",A3719:A3746,MATCH("*"&amp;"INTRA"&amp;"*",A3719:A3746,0),0),SEARCH("INTRA",HLOOKUP("*",A3719:A3746,MATCH("*"&amp;"INTRA"&amp;"*",A3719:A3746,0),0),1),30),1)+1,20),SEARCH(" ",MID(MID(HLOOKUP("*",A3719:A3746,MATCH("*"&amp;"INTRA"&amp;"*",A3719:A3746,0),0),SEARCH("INTRA",HLOOKUP("*",A3719:A3746,MATCH("*"&amp;"INTRA"&amp;"*",A3719:A3746,0),0),1),30),SEARCH(" ",MID(HLOOKUP("*",A3719:A3746,MATCH("*"&amp;"INTRA"&amp;"*",A3719:A3746,0),0),SEARCH("INTRA",HLOOKUP("*",A3719:A3746,MATCH("*"&amp;"INTRA"&amp;"*",A3719:A3746,0),0),1),30),1)+1,20),1)+1,20))),""))),"")</f>
        <v/>
      </c>
    </row>
    <row r="3720" spans="1:5" x14ac:dyDescent="0.25">
      <c r="A3720" t="s">
        <v>1956</v>
      </c>
      <c r="D3720" t="str">
        <f t="shared" si="116"/>
        <v/>
      </c>
      <c r="E3720" t="str">
        <f t="shared" si="117"/>
        <v/>
      </c>
    </row>
    <row r="3721" spans="1:5" x14ac:dyDescent="0.25">
      <c r="A3721" t="s">
        <v>981</v>
      </c>
      <c r="D3721" t="str">
        <f t="shared" si="116"/>
        <v/>
      </c>
      <c r="E3721" t="str">
        <f t="shared" si="117"/>
        <v/>
      </c>
    </row>
    <row r="3722" spans="1:5" x14ac:dyDescent="0.25">
      <c r="A3722" t="s">
        <v>1034</v>
      </c>
      <c r="D3722" t="str">
        <f t="shared" si="116"/>
        <v/>
      </c>
      <c r="E3722" t="str">
        <f t="shared" si="117"/>
        <v/>
      </c>
    </row>
    <row r="3723" spans="1:5" x14ac:dyDescent="0.25">
      <c r="A3723" t="s">
        <v>395</v>
      </c>
      <c r="D3723" t="str">
        <f t="shared" si="116"/>
        <v/>
      </c>
      <c r="E3723" t="str">
        <f t="shared" si="117"/>
        <v/>
      </c>
    </row>
    <row r="3724" spans="1:5" x14ac:dyDescent="0.25">
      <c r="A3724" t="s">
        <v>247</v>
      </c>
      <c r="D3724" t="str">
        <f t="shared" si="116"/>
        <v/>
      </c>
      <c r="E3724" t="str">
        <f t="shared" si="117"/>
        <v/>
      </c>
    </row>
    <row r="3725" spans="1:5" x14ac:dyDescent="0.25">
      <c r="A3725" t="s">
        <v>248</v>
      </c>
      <c r="D3725" t="str">
        <f t="shared" si="116"/>
        <v/>
      </c>
      <c r="E3725" t="str">
        <f t="shared" si="117"/>
        <v/>
      </c>
    </row>
    <row r="3726" spans="1:5" x14ac:dyDescent="0.25">
      <c r="A3726" t="s">
        <v>248</v>
      </c>
      <c r="D3726" t="str">
        <f t="shared" si="116"/>
        <v/>
      </c>
      <c r="E3726" t="str">
        <f t="shared" si="117"/>
        <v/>
      </c>
    </row>
    <row r="3727" spans="1:5" x14ac:dyDescent="0.25">
      <c r="A3727" t="s">
        <v>248</v>
      </c>
      <c r="D3727" t="str">
        <f t="shared" si="116"/>
        <v/>
      </c>
      <c r="E3727" t="str">
        <f t="shared" si="117"/>
        <v/>
      </c>
    </row>
    <row r="3728" spans="1:5" x14ac:dyDescent="0.25">
      <c r="A3728">
        <v>1</v>
      </c>
      <c r="D3728" t="str">
        <f t="shared" si="116"/>
        <v/>
      </c>
      <c r="E3728" t="str">
        <f t="shared" si="117"/>
        <v/>
      </c>
    </row>
    <row r="3729" spans="1:5" x14ac:dyDescent="0.25">
      <c r="A3729">
        <v>1</v>
      </c>
      <c r="D3729" t="str">
        <f t="shared" si="116"/>
        <v/>
      </c>
      <c r="E3729" t="str">
        <f t="shared" si="117"/>
        <v/>
      </c>
    </row>
    <row r="3730" spans="1:5" x14ac:dyDescent="0.25">
      <c r="A3730">
        <v>1</v>
      </c>
      <c r="D3730" t="str">
        <f t="shared" si="116"/>
        <v/>
      </c>
      <c r="E3730" t="str">
        <f t="shared" si="117"/>
        <v/>
      </c>
    </row>
    <row r="3731" spans="1:5" x14ac:dyDescent="0.25">
      <c r="A3731" t="s">
        <v>248</v>
      </c>
      <c r="D3731" t="str">
        <f t="shared" si="116"/>
        <v/>
      </c>
      <c r="E3731" t="str">
        <f t="shared" si="117"/>
        <v/>
      </c>
    </row>
    <row r="3732" spans="1:5" x14ac:dyDescent="0.25">
      <c r="A3732" t="s">
        <v>286</v>
      </c>
      <c r="D3732" t="str">
        <f t="shared" si="116"/>
        <v/>
      </c>
      <c r="E3732" t="str">
        <f t="shared" si="117"/>
        <v/>
      </c>
    </row>
    <row r="3733" spans="1:5" x14ac:dyDescent="0.25">
      <c r="A3733">
        <v>303</v>
      </c>
      <c r="D3733" t="str">
        <f t="shared" si="116"/>
        <v/>
      </c>
      <c r="E3733" t="str">
        <f t="shared" si="117"/>
        <v/>
      </c>
    </row>
    <row r="3734" spans="1:5" x14ac:dyDescent="0.25">
      <c r="A3734">
        <v>401</v>
      </c>
      <c r="D3734" t="str">
        <f t="shared" si="116"/>
        <v/>
      </c>
      <c r="E3734" t="str">
        <f t="shared" si="117"/>
        <v/>
      </c>
    </row>
    <row r="3735" spans="1:5" x14ac:dyDescent="0.25">
      <c r="A3735">
        <v>446</v>
      </c>
      <c r="D3735" t="str">
        <f t="shared" si="116"/>
        <v/>
      </c>
      <c r="E3735" t="str">
        <f t="shared" si="117"/>
        <v/>
      </c>
    </row>
    <row r="3736" spans="1:5" x14ac:dyDescent="0.25">
      <c r="A3736">
        <v>447</v>
      </c>
      <c r="D3736" t="str">
        <f t="shared" si="116"/>
        <v/>
      </c>
      <c r="E3736" t="str">
        <f t="shared" si="117"/>
        <v/>
      </c>
    </row>
    <row r="3737" spans="1:5" x14ac:dyDescent="0.25">
      <c r="A3737">
        <v>448</v>
      </c>
      <c r="D3737" t="str">
        <f t="shared" si="116"/>
        <v/>
      </c>
      <c r="E3737" t="str">
        <f t="shared" si="117"/>
        <v/>
      </c>
    </row>
    <row r="3738" spans="1:5" x14ac:dyDescent="0.25">
      <c r="A3738">
        <v>458</v>
      </c>
      <c r="D3738" t="str">
        <f t="shared" si="116"/>
        <v/>
      </c>
      <c r="E3738" t="str">
        <f t="shared" si="117"/>
        <v/>
      </c>
    </row>
    <row r="3739" spans="1:5" x14ac:dyDescent="0.25">
      <c r="A3739">
        <v>473</v>
      </c>
      <c r="D3739" t="str">
        <f t="shared" si="116"/>
        <v/>
      </c>
      <c r="E3739" t="str">
        <f t="shared" si="117"/>
        <v/>
      </c>
    </row>
    <row r="3740" spans="1:5" x14ac:dyDescent="0.25">
      <c r="A3740">
        <v>587</v>
      </c>
      <c r="D3740" t="str">
        <f t="shared" si="116"/>
        <v/>
      </c>
      <c r="E3740" t="str">
        <f t="shared" si="117"/>
        <v/>
      </c>
    </row>
    <row r="3741" spans="1:5" x14ac:dyDescent="0.25">
      <c r="A3741" t="s">
        <v>247</v>
      </c>
      <c r="D3741" t="str">
        <f t="shared" si="116"/>
        <v/>
      </c>
      <c r="E3741" t="str">
        <f t="shared" si="117"/>
        <v/>
      </c>
    </row>
    <row r="3742" spans="1:5" x14ac:dyDescent="0.25">
      <c r="A3742" t="s">
        <v>248</v>
      </c>
      <c r="D3742" t="str">
        <f t="shared" si="116"/>
        <v/>
      </c>
      <c r="E3742" t="str">
        <f t="shared" si="117"/>
        <v/>
      </c>
    </row>
    <row r="3743" spans="1:5" x14ac:dyDescent="0.25">
      <c r="A3743" t="s">
        <v>248</v>
      </c>
      <c r="D3743" t="str">
        <f t="shared" si="116"/>
        <v/>
      </c>
      <c r="E3743" t="str">
        <f t="shared" si="117"/>
        <v/>
      </c>
    </row>
    <row r="3744" spans="1:5" x14ac:dyDescent="0.25">
      <c r="A3744" t="s">
        <v>248</v>
      </c>
      <c r="D3744" t="str">
        <f t="shared" si="116"/>
        <v/>
      </c>
      <c r="E3744" t="str">
        <f t="shared" si="117"/>
        <v/>
      </c>
    </row>
    <row r="3745" spans="1:5" x14ac:dyDescent="0.25">
      <c r="A3745" t="s">
        <v>297</v>
      </c>
      <c r="D3745" t="str">
        <f t="shared" si="116"/>
        <v/>
      </c>
      <c r="E3745" t="str">
        <f t="shared" si="117"/>
        <v/>
      </c>
    </row>
    <row r="3746" spans="1:5" x14ac:dyDescent="0.25">
      <c r="A3746" t="s">
        <v>248</v>
      </c>
      <c r="D3746" t="str">
        <f t="shared" si="116"/>
        <v/>
      </c>
      <c r="E3746" t="str">
        <f t="shared" si="117"/>
        <v/>
      </c>
    </row>
    <row r="3747" spans="1:5" x14ac:dyDescent="0.25">
      <c r="A3747" t="s">
        <v>248</v>
      </c>
      <c r="D3747" t="str">
        <f t="shared" si="116"/>
        <v/>
      </c>
      <c r="E3747" t="str">
        <f t="shared" si="117"/>
        <v/>
      </c>
    </row>
    <row r="3748" spans="1:5" x14ac:dyDescent="0.25">
      <c r="A3748" t="s">
        <v>695</v>
      </c>
      <c r="D3748" t="str">
        <f t="shared" si="116"/>
        <v/>
      </c>
      <c r="E3748" t="str">
        <f t="shared" si="117"/>
        <v/>
      </c>
    </row>
    <row r="3749" spans="1:5" x14ac:dyDescent="0.25">
      <c r="A3749" t="s">
        <v>695</v>
      </c>
      <c r="D3749" t="str">
        <f t="shared" si="116"/>
        <v/>
      </c>
      <c r="E3749" t="str">
        <f t="shared" si="117"/>
        <v/>
      </c>
    </row>
    <row r="3750" spans="1:5" x14ac:dyDescent="0.25">
      <c r="A3750" t="s">
        <v>286</v>
      </c>
      <c r="D3750" t="str">
        <f t="shared" si="116"/>
        <v/>
      </c>
      <c r="E3750" t="str">
        <f t="shared" si="117"/>
        <v/>
      </c>
    </row>
    <row r="3751" spans="1:5" x14ac:dyDescent="0.25">
      <c r="A3751">
        <v>703</v>
      </c>
      <c r="D3751" t="str">
        <f t="shared" si="116"/>
        <v/>
      </c>
      <c r="E3751" t="str">
        <f t="shared" si="117"/>
        <v/>
      </c>
    </row>
    <row r="3752" spans="1:5" x14ac:dyDescent="0.25">
      <c r="A3752">
        <v>711</v>
      </c>
      <c r="D3752" t="str">
        <f t="shared" si="116"/>
        <v/>
      </c>
      <c r="E3752" t="str">
        <f t="shared" si="117"/>
        <v/>
      </c>
    </row>
    <row r="3753" spans="1:5" x14ac:dyDescent="0.25">
      <c r="A3753">
        <v>719</v>
      </c>
      <c r="D3753" t="str">
        <f t="shared" si="116"/>
        <v/>
      </c>
      <c r="E3753" t="str">
        <f t="shared" si="117"/>
        <v/>
      </c>
    </row>
    <row r="3754" spans="1:5" x14ac:dyDescent="0.25">
      <c r="A3754">
        <v>727</v>
      </c>
      <c r="D3754" t="str">
        <f t="shared" si="116"/>
        <v/>
      </c>
      <c r="E3754" t="str">
        <f t="shared" si="117"/>
        <v/>
      </c>
    </row>
    <row r="3755" spans="1:5" x14ac:dyDescent="0.25">
      <c r="A3755">
        <v>728</v>
      </c>
      <c r="D3755" t="str">
        <f t="shared" si="116"/>
        <v/>
      </c>
      <c r="E3755" t="str">
        <f t="shared" si="117"/>
        <v/>
      </c>
    </row>
    <row r="3756" spans="1:5" x14ac:dyDescent="0.25">
      <c r="A3756">
        <v>737</v>
      </c>
      <c r="D3756" t="str">
        <f t="shared" si="116"/>
        <v/>
      </c>
      <c r="E3756" t="str">
        <f t="shared" si="117"/>
        <v/>
      </c>
    </row>
    <row r="3757" spans="1:5" x14ac:dyDescent="0.25">
      <c r="A3757">
        <v>755</v>
      </c>
      <c r="D3757" t="str">
        <f t="shared" si="116"/>
        <v/>
      </c>
      <c r="E3757" t="str">
        <f t="shared" si="117"/>
        <v/>
      </c>
    </row>
    <row r="3758" spans="1:5" x14ac:dyDescent="0.25">
      <c r="A3758">
        <v>759</v>
      </c>
      <c r="D3758" t="str">
        <f t="shared" si="116"/>
        <v/>
      </c>
      <c r="E3758" t="str">
        <f t="shared" si="117"/>
        <v/>
      </c>
    </row>
    <row r="3759" spans="1:5" x14ac:dyDescent="0.25">
      <c r="A3759">
        <v>767</v>
      </c>
      <c r="D3759" t="str">
        <f t="shared" si="116"/>
        <v/>
      </c>
      <c r="E3759" t="str">
        <f t="shared" si="117"/>
        <v/>
      </c>
    </row>
    <row r="3760" spans="1:5" x14ac:dyDescent="0.25">
      <c r="A3760">
        <v>768</v>
      </c>
      <c r="D3760" t="str">
        <f t="shared" si="116"/>
        <v/>
      </c>
      <c r="E3760" t="str">
        <f t="shared" si="117"/>
        <v/>
      </c>
    </row>
    <row r="3761" spans="1:5" x14ac:dyDescent="0.25">
      <c r="A3761">
        <v>769</v>
      </c>
      <c r="D3761" t="str">
        <f t="shared" si="116"/>
        <v/>
      </c>
      <c r="E3761" t="str">
        <f t="shared" si="117"/>
        <v/>
      </c>
    </row>
    <row r="3762" spans="1:5" x14ac:dyDescent="0.25">
      <c r="A3762">
        <v>799</v>
      </c>
      <c r="D3762" t="str">
        <f t="shared" si="116"/>
        <v/>
      </c>
      <c r="E3762" t="str">
        <f t="shared" si="117"/>
        <v/>
      </c>
    </row>
    <row r="3763" spans="1:5" x14ac:dyDescent="0.25">
      <c r="A3763">
        <v>811</v>
      </c>
      <c r="D3763" t="str">
        <f t="shared" si="116"/>
        <v/>
      </c>
      <c r="E3763" t="str">
        <f t="shared" si="117"/>
        <v/>
      </c>
    </row>
    <row r="3764" spans="1:5" x14ac:dyDescent="0.25">
      <c r="A3764">
        <v>825</v>
      </c>
      <c r="D3764" t="str">
        <f t="shared" si="116"/>
        <v/>
      </c>
      <c r="E3764" t="str">
        <f t="shared" si="117"/>
        <v/>
      </c>
    </row>
    <row r="3765" spans="1:5" x14ac:dyDescent="0.25">
      <c r="A3765">
        <v>836</v>
      </c>
      <c r="D3765" t="str">
        <f t="shared" si="116"/>
        <v/>
      </c>
      <c r="E3765" t="str">
        <f t="shared" si="117"/>
        <v/>
      </c>
    </row>
    <row r="3766" spans="1:5" x14ac:dyDescent="0.25">
      <c r="A3766">
        <v>853</v>
      </c>
      <c r="D3766" t="str">
        <f t="shared" si="116"/>
        <v/>
      </c>
      <c r="E3766" t="str">
        <f t="shared" si="117"/>
        <v/>
      </c>
    </row>
    <row r="3767" spans="1:5" x14ac:dyDescent="0.25">
      <c r="A3767">
        <v>916</v>
      </c>
      <c r="D3767" t="str">
        <f t="shared" si="116"/>
        <v/>
      </c>
      <c r="E3767" t="str">
        <f t="shared" si="117"/>
        <v/>
      </c>
    </row>
    <row r="3768" spans="1:5" x14ac:dyDescent="0.25">
      <c r="A3768">
        <v>953</v>
      </c>
      <c r="D3768" t="str">
        <f t="shared" si="116"/>
        <v/>
      </c>
      <c r="E3768" t="str">
        <f t="shared" si="117"/>
        <v/>
      </c>
    </row>
    <row r="3769" spans="1:5" x14ac:dyDescent="0.25">
      <c r="A3769" t="s">
        <v>2503</v>
      </c>
      <c r="D3769" t="str">
        <f t="shared" si="116"/>
        <v/>
      </c>
      <c r="E3769" t="str">
        <f t="shared" si="117"/>
        <v/>
      </c>
    </row>
    <row r="3770" spans="1:5" x14ac:dyDescent="0.25">
      <c r="A3770" t="s">
        <v>1924</v>
      </c>
      <c r="D3770" t="str">
        <f t="shared" si="116"/>
        <v/>
      </c>
      <c r="E3770" t="str">
        <f t="shared" si="117"/>
        <v/>
      </c>
    </row>
    <row r="3771" spans="1:5" x14ac:dyDescent="0.25">
      <c r="A3771" t="s">
        <v>2477</v>
      </c>
      <c r="D3771" t="str">
        <f t="shared" si="116"/>
        <v/>
      </c>
      <c r="E3771" t="str">
        <f t="shared" si="117"/>
        <v/>
      </c>
    </row>
    <row r="3772" spans="1:5" x14ac:dyDescent="0.25">
      <c r="A3772" t="s">
        <v>1149</v>
      </c>
      <c r="D3772" t="str">
        <f t="shared" si="116"/>
        <v/>
      </c>
      <c r="E3772" t="str">
        <f t="shared" si="117"/>
        <v/>
      </c>
    </row>
    <row r="3773" spans="1:5" x14ac:dyDescent="0.25">
      <c r="A3773" t="s">
        <v>696</v>
      </c>
      <c r="D3773" t="str">
        <f t="shared" si="116"/>
        <v/>
      </c>
      <c r="E3773" t="str">
        <f t="shared" si="117"/>
        <v/>
      </c>
    </row>
    <row r="3774" spans="1:5" x14ac:dyDescent="0.25">
      <c r="A3774" t="s">
        <v>210</v>
      </c>
      <c r="D3774" t="str">
        <f t="shared" si="116"/>
        <v/>
      </c>
      <c r="E3774" t="str">
        <f t="shared" si="117"/>
        <v/>
      </c>
    </row>
    <row r="3775" spans="1:5" x14ac:dyDescent="0.25">
      <c r="A3775" t="s">
        <v>2504</v>
      </c>
      <c r="D3775" t="str">
        <f t="shared" si="116"/>
        <v/>
      </c>
      <c r="E3775" t="str">
        <f t="shared" si="117"/>
        <v/>
      </c>
    </row>
    <row r="3776" spans="1:5" x14ac:dyDescent="0.25">
      <c r="A3776" t="s">
        <v>2505</v>
      </c>
      <c r="D3776" t="str">
        <f t="shared" si="116"/>
        <v>ROSIMAR ISAlAS DR MELO</v>
      </c>
      <c r="E3776" t="str">
        <f t="shared" si="117"/>
        <v/>
      </c>
    </row>
    <row r="3777" spans="1:5" x14ac:dyDescent="0.25">
      <c r="A3777" t="s">
        <v>2506</v>
      </c>
      <c r="D3777" t="str">
        <f t="shared" si="116"/>
        <v/>
      </c>
      <c r="E3777" t="str">
        <f t="shared" si="117"/>
        <v/>
      </c>
    </row>
    <row r="3778" spans="1:5" x14ac:dyDescent="0.25">
      <c r="A3778" t="s">
        <v>1375</v>
      </c>
      <c r="D3778" t="str">
        <f t="shared" si="116"/>
        <v/>
      </c>
      <c r="E3778" t="str">
        <f t="shared" si="117"/>
        <v/>
      </c>
    </row>
    <row r="3779" spans="1:5" x14ac:dyDescent="0.25">
      <c r="A3779" t="s">
        <v>288</v>
      </c>
      <c r="D3779" t="str">
        <f t="shared" si="116"/>
        <v/>
      </c>
      <c r="E3779" t="str">
        <f t="shared" si="117"/>
        <v/>
      </c>
    </row>
    <row r="3780" spans="1:5" x14ac:dyDescent="0.25">
      <c r="A3780" t="s">
        <v>250</v>
      </c>
      <c r="D3780" t="str">
        <f t="shared" si="116"/>
        <v/>
      </c>
      <c r="E3780" t="str">
        <f t="shared" si="117"/>
        <v/>
      </c>
    </row>
    <row r="3781" spans="1:5" x14ac:dyDescent="0.25">
      <c r="A3781" t="s">
        <v>370</v>
      </c>
      <c r="D3781" t="str">
        <f t="shared" si="116"/>
        <v/>
      </c>
      <c r="E3781" t="str">
        <f t="shared" si="117"/>
        <v/>
      </c>
    </row>
    <row r="3782" spans="1:5" x14ac:dyDescent="0.25">
      <c r="A3782" t="s">
        <v>371</v>
      </c>
      <c r="D3782" t="str">
        <f t="shared" si="116"/>
        <v/>
      </c>
      <c r="E3782" t="str">
        <f t="shared" si="117"/>
        <v/>
      </c>
    </row>
    <row r="3783" spans="1:5" x14ac:dyDescent="0.25">
      <c r="A3783" t="s">
        <v>372</v>
      </c>
      <c r="D3783" t="str">
        <f t="shared" ref="D3783:D3846" si="118">IFERROR(IF(COUNTIF(A3783,"*"&amp;"NOME:"&amp;"*")&gt;0,TRIM(_xlfn.TEXTBEFORE(_xlfn.TEXTAFTER(A3783,"NOME: ")," FUNCAO")),""),"")</f>
        <v/>
      </c>
      <c r="E3783" t="str">
        <f t="shared" ref="E3783:E3846" si="119">IFERROR(VALUE(TRIM(IF(D3783&lt;&gt;"",MID(MID(MID(MID(HLOOKUP("*",A3783:A3810,MATCH("*"&amp;"INTRA"&amp;"*",A3783:A3810,0),0),SEARCH("INTRA",HLOOKUP("*",A3783:A3810,MATCH("*"&amp;"INTRA"&amp;"*",A3783:A3810,0),0),1),30),SEARCH(" ",MID(HLOOKUP("*",A3783:A3810,MATCH("*"&amp;"INTRA"&amp;"*",A3783:A3810,0),0),SEARCH("INTRA",HLOOKUP("*",A3783:A3810,MATCH("*"&amp;"INTRA"&amp;"*",A3783:A3810,0),0),1),30),1)+1,20),SEARCH(" ",MID(MID(HLOOKUP("*",A3783:A3810,MATCH("*"&amp;"INTRA"&amp;"*",A3783:A3810,0),0),SEARCH("INTRA",HLOOKUP("*",A3783:A3810,MATCH("*"&amp;"INTRA"&amp;"*",A3783:A3810,0),0),1),30),SEARCH(" ",MID(HLOOKUP("*",A3783:A3810,MATCH("*"&amp;"INTRA"&amp;"*",A3783:A3810,0),0),SEARCH("INTRA",HLOOKUP("*",A3783:A3810,MATCH("*"&amp;"INTRA"&amp;"*",A3783:A3810,0),0),1),30),1)+1,20),1)+1,20),1,SEARCH(" ",MID(MID(MID(HLOOKUP("*",A3783:A3810,MATCH("*"&amp;"INTRA"&amp;"*",A3783:A3810,0),0),SEARCH("INTRA",HLOOKUP("*",A3783:A3810,MATCH("*"&amp;"INTRA"&amp;"*",A3783:A3810,0),0),1),30),SEARCH(" ",MID(HLOOKUP("*",A3783:A3810,MATCH("*"&amp;"INTRA"&amp;"*",A3783:A3810,0),0),SEARCH("INTRA",HLOOKUP("*",A3783:A3810,MATCH("*"&amp;"INTRA"&amp;"*",A3783:A3810,0),0),1),30),1)+1,20),SEARCH(" ",MID(MID(HLOOKUP("*",A3783:A3810,MATCH("*"&amp;"INTRA"&amp;"*",A3783:A3810,0),0),SEARCH("INTRA",HLOOKUP("*",A3783:A3810,MATCH("*"&amp;"INTRA"&amp;"*",A3783:A3810,0),0),1),30),SEARCH(" ",MID(HLOOKUP("*",A3783:A3810,MATCH("*"&amp;"INTRA"&amp;"*",A3783:A3810,0),0),SEARCH("INTRA",HLOOKUP("*",A3783:A3810,MATCH("*"&amp;"INTRA"&amp;"*",A3783:A3810,0),0),1),30),1)+1,20),1)+1,20))),""))),"")</f>
        <v/>
      </c>
    </row>
    <row r="3784" spans="1:5" x14ac:dyDescent="0.25">
      <c r="A3784" t="s">
        <v>373</v>
      </c>
      <c r="D3784" t="str">
        <f t="shared" si="118"/>
        <v/>
      </c>
      <c r="E3784" t="str">
        <f t="shared" si="119"/>
        <v/>
      </c>
    </row>
    <row r="3785" spans="1:5" x14ac:dyDescent="0.25">
      <c r="A3785" t="s">
        <v>537</v>
      </c>
      <c r="D3785" t="str">
        <f t="shared" si="118"/>
        <v/>
      </c>
      <c r="E3785" t="str">
        <f t="shared" si="119"/>
        <v/>
      </c>
    </row>
    <row r="3786" spans="1:5" x14ac:dyDescent="0.25">
      <c r="A3786" t="s">
        <v>697</v>
      </c>
      <c r="D3786" t="str">
        <f t="shared" si="118"/>
        <v/>
      </c>
      <c r="E3786" t="str">
        <f t="shared" si="119"/>
        <v/>
      </c>
    </row>
    <row r="3787" spans="1:5" x14ac:dyDescent="0.25">
      <c r="A3787" t="s">
        <v>376</v>
      </c>
      <c r="D3787" t="str">
        <f t="shared" si="118"/>
        <v/>
      </c>
      <c r="E3787" t="str">
        <f t="shared" si="119"/>
        <v/>
      </c>
    </row>
    <row r="3788" spans="1:5" x14ac:dyDescent="0.25">
      <c r="A3788" t="s">
        <v>698</v>
      </c>
      <c r="D3788" t="str">
        <f t="shared" si="118"/>
        <v/>
      </c>
      <c r="E3788" t="str">
        <f t="shared" si="119"/>
        <v/>
      </c>
    </row>
    <row r="3789" spans="1:5" x14ac:dyDescent="0.25">
      <c r="A3789" t="s">
        <v>545</v>
      </c>
      <c r="D3789" t="str">
        <f t="shared" si="118"/>
        <v/>
      </c>
      <c r="E3789" t="str">
        <f t="shared" si="119"/>
        <v/>
      </c>
    </row>
    <row r="3790" spans="1:5" x14ac:dyDescent="0.25">
      <c r="A3790" t="s">
        <v>1115</v>
      </c>
      <c r="D3790" t="str">
        <f t="shared" si="118"/>
        <v/>
      </c>
      <c r="E3790" t="str">
        <f t="shared" si="119"/>
        <v/>
      </c>
    </row>
    <row r="3791" spans="1:5" x14ac:dyDescent="0.25">
      <c r="A3791" t="s">
        <v>2507</v>
      </c>
      <c r="D3791" t="str">
        <f t="shared" si="118"/>
        <v/>
      </c>
      <c r="E3791" t="str">
        <f t="shared" si="119"/>
        <v/>
      </c>
    </row>
    <row r="3792" spans="1:5" x14ac:dyDescent="0.25">
      <c r="A3792" t="s">
        <v>2508</v>
      </c>
      <c r="D3792" t="str">
        <f t="shared" si="118"/>
        <v/>
      </c>
      <c r="E3792" t="str">
        <f t="shared" si="119"/>
        <v/>
      </c>
    </row>
    <row r="3793" spans="1:5" x14ac:dyDescent="0.25">
      <c r="A3793" t="s">
        <v>2509</v>
      </c>
      <c r="D3793" t="str">
        <f t="shared" si="118"/>
        <v/>
      </c>
      <c r="E3793" t="str">
        <f t="shared" si="119"/>
        <v/>
      </c>
    </row>
    <row r="3794" spans="1:5" x14ac:dyDescent="0.25">
      <c r="A3794" t="s">
        <v>2510</v>
      </c>
      <c r="D3794" t="str">
        <f t="shared" si="118"/>
        <v/>
      </c>
      <c r="E3794" t="str">
        <f t="shared" si="119"/>
        <v/>
      </c>
    </row>
    <row r="3795" spans="1:5" x14ac:dyDescent="0.25">
      <c r="A3795" t="s">
        <v>2511</v>
      </c>
      <c r="D3795" t="str">
        <f t="shared" si="118"/>
        <v/>
      </c>
      <c r="E3795" t="str">
        <f t="shared" si="119"/>
        <v/>
      </c>
    </row>
    <row r="3796" spans="1:5" x14ac:dyDescent="0.25">
      <c r="A3796" t="s">
        <v>2512</v>
      </c>
      <c r="D3796" t="str">
        <f t="shared" si="118"/>
        <v/>
      </c>
      <c r="E3796" t="str">
        <f t="shared" si="119"/>
        <v/>
      </c>
    </row>
    <row r="3797" spans="1:5" x14ac:dyDescent="0.25">
      <c r="A3797" t="s">
        <v>2513</v>
      </c>
      <c r="D3797" t="str">
        <f t="shared" si="118"/>
        <v/>
      </c>
      <c r="E3797" t="str">
        <f t="shared" si="119"/>
        <v/>
      </c>
    </row>
    <row r="3798" spans="1:5" x14ac:dyDescent="0.25">
      <c r="A3798" t="s">
        <v>2514</v>
      </c>
      <c r="D3798" t="str">
        <f t="shared" si="118"/>
        <v/>
      </c>
      <c r="E3798" t="str">
        <f t="shared" si="119"/>
        <v/>
      </c>
    </row>
    <row r="3799" spans="1:5" x14ac:dyDescent="0.25">
      <c r="A3799" t="s">
        <v>699</v>
      </c>
      <c r="D3799" t="str">
        <f t="shared" si="118"/>
        <v/>
      </c>
      <c r="E3799" t="str">
        <f t="shared" si="119"/>
        <v/>
      </c>
    </row>
    <row r="3800" spans="1:5" x14ac:dyDescent="0.25">
      <c r="A3800" t="s">
        <v>249</v>
      </c>
      <c r="D3800" t="str">
        <f t="shared" si="118"/>
        <v/>
      </c>
      <c r="E3800" t="str">
        <f t="shared" si="119"/>
        <v/>
      </c>
    </row>
    <row r="3801" spans="1:5" x14ac:dyDescent="0.25">
      <c r="A3801" t="s">
        <v>269</v>
      </c>
      <c r="D3801" t="str">
        <f t="shared" si="118"/>
        <v/>
      </c>
      <c r="E3801" t="str">
        <f t="shared" si="119"/>
        <v/>
      </c>
    </row>
    <row r="3802" spans="1:5" x14ac:dyDescent="0.25">
      <c r="A3802" t="s">
        <v>700</v>
      </c>
      <c r="D3802" t="str">
        <f t="shared" si="118"/>
        <v/>
      </c>
      <c r="E3802" t="str">
        <f t="shared" si="119"/>
        <v/>
      </c>
    </row>
    <row r="3803" spans="1:5" x14ac:dyDescent="0.25">
      <c r="A3803" t="s">
        <v>1632</v>
      </c>
      <c r="D3803" t="str">
        <f t="shared" si="118"/>
        <v/>
      </c>
      <c r="E3803" t="str">
        <f t="shared" si="119"/>
        <v/>
      </c>
    </row>
    <row r="3804" spans="1:5" x14ac:dyDescent="0.25">
      <c r="A3804" t="s">
        <v>2515</v>
      </c>
      <c r="D3804" t="str">
        <f t="shared" si="118"/>
        <v/>
      </c>
      <c r="E3804" t="str">
        <f t="shared" si="119"/>
        <v/>
      </c>
    </row>
    <row r="3805" spans="1:5" x14ac:dyDescent="0.25">
      <c r="A3805" t="s">
        <v>459</v>
      </c>
      <c r="D3805" t="str">
        <f t="shared" si="118"/>
        <v/>
      </c>
      <c r="E3805" t="str">
        <f t="shared" si="119"/>
        <v/>
      </c>
    </row>
    <row r="3806" spans="1:5" x14ac:dyDescent="0.25">
      <c r="A3806" t="s">
        <v>2516</v>
      </c>
      <c r="D3806" t="str">
        <f t="shared" si="118"/>
        <v/>
      </c>
      <c r="E3806" t="str">
        <f t="shared" si="119"/>
        <v/>
      </c>
    </row>
    <row r="3807" spans="1:5" x14ac:dyDescent="0.25">
      <c r="A3807" t="s">
        <v>2517</v>
      </c>
      <c r="D3807" t="str">
        <f t="shared" si="118"/>
        <v/>
      </c>
      <c r="E3807" t="str">
        <f t="shared" si="119"/>
        <v/>
      </c>
    </row>
    <row r="3808" spans="1:5" x14ac:dyDescent="0.25">
      <c r="A3808" t="s">
        <v>2518</v>
      </c>
      <c r="D3808" t="str">
        <f t="shared" si="118"/>
        <v/>
      </c>
      <c r="E3808" t="str">
        <f t="shared" si="119"/>
        <v/>
      </c>
    </row>
    <row r="3809" spans="1:5" x14ac:dyDescent="0.25">
      <c r="A3809" t="s">
        <v>701</v>
      </c>
      <c r="D3809" t="str">
        <f t="shared" si="118"/>
        <v/>
      </c>
      <c r="E3809" t="str">
        <f t="shared" si="119"/>
        <v/>
      </c>
    </row>
    <row r="3810" spans="1:5" x14ac:dyDescent="0.25">
      <c r="A3810" t="s">
        <v>255</v>
      </c>
      <c r="D3810" t="str">
        <f t="shared" si="118"/>
        <v/>
      </c>
      <c r="E3810" t="str">
        <f t="shared" si="119"/>
        <v/>
      </c>
    </row>
    <row r="3811" spans="1:5" x14ac:dyDescent="0.25">
      <c r="A3811" t="s">
        <v>1129</v>
      </c>
      <c r="D3811" t="str">
        <f t="shared" si="118"/>
        <v/>
      </c>
      <c r="E3811" t="str">
        <f t="shared" si="119"/>
        <v/>
      </c>
    </row>
    <row r="3812" spans="1:5" x14ac:dyDescent="0.25">
      <c r="A3812">
        <v>4.1100000000000003</v>
      </c>
      <c r="D3812" t="str">
        <f t="shared" si="118"/>
        <v/>
      </c>
      <c r="E3812" t="str">
        <f t="shared" si="119"/>
        <v/>
      </c>
    </row>
    <row r="3813" spans="1:5" x14ac:dyDescent="0.25">
      <c r="A3813">
        <v>1.1100000000000001</v>
      </c>
      <c r="D3813" t="str">
        <f t="shared" si="118"/>
        <v/>
      </c>
      <c r="E3813" t="str">
        <f t="shared" si="119"/>
        <v/>
      </c>
    </row>
    <row r="3814" spans="1:5" x14ac:dyDescent="0.25">
      <c r="A3814">
        <v>1.1100000000000001</v>
      </c>
      <c r="D3814" t="str">
        <f t="shared" si="118"/>
        <v/>
      </c>
      <c r="E3814" t="str">
        <f t="shared" si="119"/>
        <v/>
      </c>
    </row>
    <row r="3815" spans="1:5" x14ac:dyDescent="0.25">
      <c r="A3815">
        <v>20</v>
      </c>
      <c r="D3815" t="str">
        <f t="shared" si="118"/>
        <v/>
      </c>
      <c r="E3815" t="str">
        <f t="shared" si="119"/>
        <v/>
      </c>
    </row>
    <row r="3816" spans="1:5" x14ac:dyDescent="0.25">
      <c r="A3816">
        <v>0</v>
      </c>
      <c r="D3816" t="str">
        <f t="shared" si="118"/>
        <v/>
      </c>
      <c r="E3816" t="str">
        <f t="shared" si="119"/>
        <v/>
      </c>
    </row>
    <row r="3817" spans="1:5" x14ac:dyDescent="0.25">
      <c r="A3817">
        <v>0</v>
      </c>
      <c r="D3817" t="str">
        <f t="shared" si="118"/>
        <v/>
      </c>
      <c r="E3817" t="str">
        <f t="shared" si="119"/>
        <v/>
      </c>
    </row>
    <row r="3818" spans="1:5" x14ac:dyDescent="0.25">
      <c r="A3818">
        <v>1.1100000000000001</v>
      </c>
      <c r="D3818" t="str">
        <f t="shared" si="118"/>
        <v/>
      </c>
      <c r="E3818" t="str">
        <f t="shared" si="119"/>
        <v/>
      </c>
    </row>
    <row r="3819" spans="1:5" x14ac:dyDescent="0.25">
      <c r="A3819">
        <v>1.1100000000000001</v>
      </c>
      <c r="D3819" t="str">
        <f t="shared" si="118"/>
        <v/>
      </c>
      <c r="E3819" t="str">
        <f t="shared" si="119"/>
        <v/>
      </c>
    </row>
    <row r="3820" spans="1:5" x14ac:dyDescent="0.25">
      <c r="A3820" t="s">
        <v>285</v>
      </c>
      <c r="D3820" t="str">
        <f t="shared" si="118"/>
        <v/>
      </c>
      <c r="E3820" t="str">
        <f t="shared" si="119"/>
        <v/>
      </c>
    </row>
    <row r="3821" spans="1:5" x14ac:dyDescent="0.25">
      <c r="A3821">
        <v>438.89</v>
      </c>
      <c r="D3821" t="str">
        <f t="shared" si="118"/>
        <v/>
      </c>
      <c r="E3821" t="str">
        <f t="shared" si="119"/>
        <v/>
      </c>
    </row>
    <row r="3822" spans="1:5" x14ac:dyDescent="0.25">
      <c r="A3822">
        <v>181.67</v>
      </c>
      <c r="D3822" t="str">
        <f t="shared" si="118"/>
        <v/>
      </c>
      <c r="E3822" t="str">
        <f t="shared" si="119"/>
        <v/>
      </c>
    </row>
    <row r="3823" spans="1:5" x14ac:dyDescent="0.25">
      <c r="A3823">
        <v>158.24</v>
      </c>
      <c r="D3823" t="str">
        <f t="shared" si="118"/>
        <v/>
      </c>
      <c r="E3823" t="str">
        <f t="shared" si="119"/>
        <v/>
      </c>
    </row>
    <row r="3824" spans="1:5" x14ac:dyDescent="0.25">
      <c r="A3824">
        <v>41.86</v>
      </c>
      <c r="D3824" t="str">
        <f t="shared" si="118"/>
        <v/>
      </c>
      <c r="E3824" t="str">
        <f t="shared" si="119"/>
        <v/>
      </c>
    </row>
    <row r="3825" spans="1:5" x14ac:dyDescent="0.25">
      <c r="A3825">
        <v>28.34</v>
      </c>
      <c r="D3825" t="str">
        <f t="shared" si="118"/>
        <v/>
      </c>
      <c r="E3825" t="str">
        <f t="shared" si="119"/>
        <v/>
      </c>
    </row>
    <row r="3826" spans="1:5" x14ac:dyDescent="0.25">
      <c r="A3826" t="s">
        <v>702</v>
      </c>
      <c r="D3826" t="str">
        <f t="shared" si="118"/>
        <v/>
      </c>
      <c r="E3826" t="str">
        <f t="shared" si="119"/>
        <v/>
      </c>
    </row>
    <row r="3827" spans="1:5" x14ac:dyDescent="0.25">
      <c r="A3827">
        <v>2.5</v>
      </c>
      <c r="D3827" t="str">
        <f t="shared" si="118"/>
        <v/>
      </c>
      <c r="E3827" t="str">
        <f t="shared" si="119"/>
        <v/>
      </c>
    </row>
    <row r="3828" spans="1:5" x14ac:dyDescent="0.25">
      <c r="A3828">
        <v>651.11</v>
      </c>
      <c r="D3828" t="str">
        <f t="shared" si="118"/>
        <v/>
      </c>
      <c r="E3828" t="str">
        <f t="shared" si="119"/>
        <v/>
      </c>
    </row>
    <row r="3829" spans="1:5" x14ac:dyDescent="0.25">
      <c r="A3829" t="s">
        <v>300</v>
      </c>
      <c r="D3829" t="str">
        <f t="shared" si="118"/>
        <v/>
      </c>
      <c r="E3829" t="str">
        <f t="shared" si="119"/>
        <v/>
      </c>
    </row>
    <row r="3830" spans="1:5" x14ac:dyDescent="0.25">
      <c r="A3830" t="s">
        <v>269</v>
      </c>
      <c r="D3830" t="str">
        <f t="shared" si="118"/>
        <v/>
      </c>
      <c r="E3830" t="str">
        <f t="shared" si="119"/>
        <v/>
      </c>
    </row>
    <row r="3831" spans="1:5" x14ac:dyDescent="0.25">
      <c r="A3831" t="s">
        <v>703</v>
      </c>
      <c r="D3831" t="str">
        <f t="shared" si="118"/>
        <v/>
      </c>
      <c r="E3831" t="str">
        <f t="shared" si="119"/>
        <v/>
      </c>
    </row>
    <row r="3832" spans="1:5" x14ac:dyDescent="0.25">
      <c r="A3832" t="s">
        <v>270</v>
      </c>
      <c r="D3832" t="str">
        <f t="shared" si="118"/>
        <v/>
      </c>
      <c r="E3832" t="str">
        <f t="shared" si="119"/>
        <v/>
      </c>
    </row>
    <row r="3833" spans="1:5" x14ac:dyDescent="0.25">
      <c r="A3833" t="s">
        <v>271</v>
      </c>
      <c r="D3833" t="str">
        <f t="shared" si="118"/>
        <v/>
      </c>
      <c r="E3833" t="str">
        <f t="shared" si="119"/>
        <v/>
      </c>
    </row>
    <row r="3834" spans="1:5" x14ac:dyDescent="0.25">
      <c r="A3834" t="s">
        <v>272</v>
      </c>
      <c r="D3834" t="str">
        <f t="shared" si="118"/>
        <v/>
      </c>
      <c r="E3834" t="str">
        <f t="shared" si="119"/>
        <v/>
      </c>
    </row>
    <row r="3835" spans="1:5" x14ac:dyDescent="0.25">
      <c r="A3835" t="s">
        <v>704</v>
      </c>
      <c r="D3835" t="str">
        <f t="shared" si="118"/>
        <v/>
      </c>
      <c r="E3835" t="str">
        <f t="shared" si="119"/>
        <v/>
      </c>
    </row>
    <row r="3836" spans="1:5" x14ac:dyDescent="0.25">
      <c r="A3836" t="s">
        <v>342</v>
      </c>
      <c r="D3836" t="str">
        <f t="shared" si="118"/>
        <v/>
      </c>
      <c r="E3836" t="str">
        <f t="shared" si="119"/>
        <v/>
      </c>
    </row>
    <row r="3837" spans="1:5" x14ac:dyDescent="0.25">
      <c r="A3837" t="s">
        <v>705</v>
      </c>
      <c r="D3837" t="str">
        <f t="shared" si="118"/>
        <v/>
      </c>
      <c r="E3837" t="str">
        <f t="shared" si="119"/>
        <v/>
      </c>
    </row>
    <row r="3838" spans="1:5" x14ac:dyDescent="0.25">
      <c r="A3838" t="s">
        <v>276</v>
      </c>
      <c r="D3838" t="str">
        <f t="shared" si="118"/>
        <v/>
      </c>
      <c r="E3838" t="str">
        <f t="shared" si="119"/>
        <v/>
      </c>
    </row>
    <row r="3839" spans="1:5" x14ac:dyDescent="0.25">
      <c r="A3839" t="s">
        <v>706</v>
      </c>
      <c r="D3839" t="str">
        <f t="shared" si="118"/>
        <v/>
      </c>
      <c r="E3839" t="str">
        <f t="shared" si="119"/>
        <v/>
      </c>
    </row>
    <row r="3840" spans="1:5" x14ac:dyDescent="0.25">
      <c r="A3840" t="s">
        <v>707</v>
      </c>
      <c r="D3840" t="str">
        <f t="shared" si="118"/>
        <v/>
      </c>
      <c r="E3840" t="str">
        <f t="shared" si="119"/>
        <v/>
      </c>
    </row>
    <row r="3841" spans="1:5" x14ac:dyDescent="0.25">
      <c r="A3841" t="s">
        <v>708</v>
      </c>
      <c r="D3841" t="str">
        <f t="shared" si="118"/>
        <v/>
      </c>
      <c r="E3841" t="str">
        <f t="shared" si="119"/>
        <v/>
      </c>
    </row>
    <row r="3842" spans="1:5" x14ac:dyDescent="0.25">
      <c r="A3842" t="s">
        <v>280</v>
      </c>
      <c r="D3842" t="str">
        <f t="shared" si="118"/>
        <v/>
      </c>
      <c r="E3842" t="str">
        <f t="shared" si="119"/>
        <v/>
      </c>
    </row>
    <row r="3843" spans="1:5" x14ac:dyDescent="0.25">
      <c r="A3843" t="s">
        <v>2519</v>
      </c>
      <c r="D3843" t="str">
        <f t="shared" si="118"/>
        <v/>
      </c>
      <c r="E3843" t="str">
        <f t="shared" si="119"/>
        <v/>
      </c>
    </row>
    <row r="3844" spans="1:5" x14ac:dyDescent="0.25">
      <c r="A3844" t="s">
        <v>281</v>
      </c>
      <c r="D3844" t="str">
        <f t="shared" si="118"/>
        <v/>
      </c>
      <c r="E3844" t="str">
        <f t="shared" si="119"/>
        <v/>
      </c>
    </row>
    <row r="3845" spans="1:5" x14ac:dyDescent="0.25">
      <c r="A3845" t="s">
        <v>1124</v>
      </c>
      <c r="D3845" t="str">
        <f t="shared" si="118"/>
        <v/>
      </c>
      <c r="E3845" t="str">
        <f t="shared" si="119"/>
        <v/>
      </c>
    </row>
    <row r="3846" spans="1:5" x14ac:dyDescent="0.25">
      <c r="A3846" t="s">
        <v>709</v>
      </c>
      <c r="D3846" t="str">
        <f t="shared" si="118"/>
        <v/>
      </c>
      <c r="E3846" t="str">
        <f t="shared" si="119"/>
        <v/>
      </c>
    </row>
    <row r="3847" spans="1:5" x14ac:dyDescent="0.25">
      <c r="A3847" t="s">
        <v>348</v>
      </c>
      <c r="D3847" t="str">
        <f t="shared" ref="D3847:D3910" si="120">IFERROR(IF(COUNTIF(A3847,"*"&amp;"NOME:"&amp;"*")&gt;0,TRIM(_xlfn.TEXTBEFORE(_xlfn.TEXTAFTER(A3847,"NOME: ")," FUNCAO")),""),"")</f>
        <v/>
      </c>
      <c r="E3847" t="str">
        <f t="shared" ref="E3847:E3910" si="121">IFERROR(VALUE(TRIM(IF(D3847&lt;&gt;"",MID(MID(MID(MID(HLOOKUP("*",A3847:A3874,MATCH("*"&amp;"INTRA"&amp;"*",A3847:A3874,0),0),SEARCH("INTRA",HLOOKUP("*",A3847:A3874,MATCH("*"&amp;"INTRA"&amp;"*",A3847:A3874,0),0),1),30),SEARCH(" ",MID(HLOOKUP("*",A3847:A3874,MATCH("*"&amp;"INTRA"&amp;"*",A3847:A3874,0),0),SEARCH("INTRA",HLOOKUP("*",A3847:A3874,MATCH("*"&amp;"INTRA"&amp;"*",A3847:A3874,0),0),1),30),1)+1,20),SEARCH(" ",MID(MID(HLOOKUP("*",A3847:A3874,MATCH("*"&amp;"INTRA"&amp;"*",A3847:A3874,0),0),SEARCH("INTRA",HLOOKUP("*",A3847:A3874,MATCH("*"&amp;"INTRA"&amp;"*",A3847:A3874,0),0),1),30),SEARCH(" ",MID(HLOOKUP("*",A3847:A3874,MATCH("*"&amp;"INTRA"&amp;"*",A3847:A3874,0),0),SEARCH("INTRA",HLOOKUP("*",A3847:A3874,MATCH("*"&amp;"INTRA"&amp;"*",A3847:A3874,0),0),1),30),1)+1,20),1)+1,20),1,SEARCH(" ",MID(MID(MID(HLOOKUP("*",A3847:A3874,MATCH("*"&amp;"INTRA"&amp;"*",A3847:A3874,0),0),SEARCH("INTRA",HLOOKUP("*",A3847:A3874,MATCH("*"&amp;"INTRA"&amp;"*",A3847:A3874,0),0),1),30),SEARCH(" ",MID(HLOOKUP("*",A3847:A3874,MATCH("*"&amp;"INTRA"&amp;"*",A3847:A3874,0),0),SEARCH("INTRA",HLOOKUP("*",A3847:A3874,MATCH("*"&amp;"INTRA"&amp;"*",A3847:A3874,0),0),1),30),1)+1,20),SEARCH(" ",MID(MID(HLOOKUP("*",A3847:A3874,MATCH("*"&amp;"INTRA"&amp;"*",A3847:A3874,0),0),SEARCH("INTRA",HLOOKUP("*",A3847:A3874,MATCH("*"&amp;"INTRA"&amp;"*",A3847:A3874,0),0),1),30),SEARCH(" ",MID(HLOOKUP("*",A3847:A3874,MATCH("*"&amp;"INTRA"&amp;"*",A3847:A3874,0),0),SEARCH("INTRA",HLOOKUP("*",A3847:A3874,MATCH("*"&amp;"INTRA"&amp;"*",A3847:A3874,0),0),1),30),1)+1,20),1)+1,20))),""))),"")</f>
        <v/>
      </c>
    </row>
    <row r="3848" spans="1:5" x14ac:dyDescent="0.25">
      <c r="A3848" t="s">
        <v>284</v>
      </c>
      <c r="D3848" t="str">
        <f t="shared" si="120"/>
        <v/>
      </c>
      <c r="E3848" t="str">
        <f t="shared" si="121"/>
        <v/>
      </c>
    </row>
    <row r="3849" spans="1:5" x14ac:dyDescent="0.25">
      <c r="A3849" t="s">
        <v>285</v>
      </c>
      <c r="D3849" t="str">
        <f t="shared" si="120"/>
        <v/>
      </c>
      <c r="E3849" t="str">
        <f t="shared" si="121"/>
        <v/>
      </c>
    </row>
    <row r="3850" spans="1:5" x14ac:dyDescent="0.25">
      <c r="A3850">
        <v>379.18</v>
      </c>
      <c r="D3850" t="str">
        <f t="shared" si="120"/>
        <v/>
      </c>
      <c r="E3850" t="str">
        <f t="shared" si="121"/>
        <v/>
      </c>
    </row>
    <row r="3851" spans="1:5" x14ac:dyDescent="0.25">
      <c r="A3851" s="163">
        <v>1927.66</v>
      </c>
      <c r="D3851" t="str">
        <f t="shared" si="120"/>
        <v/>
      </c>
      <c r="E3851" t="str">
        <f t="shared" si="121"/>
        <v/>
      </c>
    </row>
    <row r="3852" spans="1:5" x14ac:dyDescent="0.25">
      <c r="A3852" s="163">
        <v>2438.5</v>
      </c>
      <c r="D3852" t="str">
        <f t="shared" si="120"/>
        <v/>
      </c>
      <c r="E3852" t="str">
        <f t="shared" si="121"/>
        <v/>
      </c>
    </row>
    <row r="3853" spans="1:5" x14ac:dyDescent="0.25">
      <c r="A3853" s="163">
        <v>2438.5</v>
      </c>
      <c r="D3853" t="str">
        <f t="shared" si="120"/>
        <v/>
      </c>
      <c r="E3853" t="str">
        <f t="shared" si="121"/>
        <v/>
      </c>
    </row>
    <row r="3854" spans="1:5" x14ac:dyDescent="0.25">
      <c r="A3854">
        <v>195.08</v>
      </c>
      <c r="D3854" t="str">
        <f t="shared" si="120"/>
        <v/>
      </c>
      <c r="E3854" t="str">
        <f t="shared" si="121"/>
        <v/>
      </c>
    </row>
    <row r="3855" spans="1:5" x14ac:dyDescent="0.25">
      <c r="A3855">
        <v>13.16</v>
      </c>
      <c r="D3855" t="str">
        <f t="shared" si="120"/>
        <v/>
      </c>
      <c r="E3855" t="str">
        <f t="shared" si="121"/>
        <v/>
      </c>
    </row>
    <row r="3856" spans="1:5" x14ac:dyDescent="0.25">
      <c r="A3856">
        <v>181.67</v>
      </c>
      <c r="D3856" t="str">
        <f t="shared" si="120"/>
        <v/>
      </c>
      <c r="E3856" t="str">
        <f t="shared" si="121"/>
        <v/>
      </c>
    </row>
    <row r="3857" spans="1:5" x14ac:dyDescent="0.25">
      <c r="A3857">
        <v>131.87</v>
      </c>
      <c r="D3857" t="str">
        <f t="shared" si="120"/>
        <v/>
      </c>
      <c r="E3857" t="str">
        <f t="shared" si="121"/>
        <v/>
      </c>
    </row>
    <row r="3858" spans="1:5" x14ac:dyDescent="0.25">
      <c r="A3858" t="s">
        <v>710</v>
      </c>
      <c r="D3858" t="str">
        <f t="shared" si="120"/>
        <v/>
      </c>
      <c r="E3858" t="str">
        <f t="shared" si="121"/>
        <v/>
      </c>
    </row>
    <row r="3859" spans="1:5" x14ac:dyDescent="0.25">
      <c r="A3859">
        <v>141.43</v>
      </c>
      <c r="D3859" t="str">
        <f t="shared" si="120"/>
        <v/>
      </c>
      <c r="E3859" t="str">
        <f t="shared" si="121"/>
        <v/>
      </c>
    </row>
    <row r="3860" spans="1:5" x14ac:dyDescent="0.25">
      <c r="A3860">
        <v>73.16</v>
      </c>
      <c r="D3860" t="str">
        <f t="shared" si="120"/>
        <v/>
      </c>
      <c r="E3860" t="str">
        <f t="shared" si="121"/>
        <v/>
      </c>
    </row>
    <row r="3861" spans="1:5" x14ac:dyDescent="0.25">
      <c r="A3861">
        <v>761.29</v>
      </c>
      <c r="D3861" t="str">
        <f t="shared" si="120"/>
        <v/>
      </c>
      <c r="E3861" t="str">
        <f t="shared" si="121"/>
        <v/>
      </c>
    </row>
    <row r="3862" spans="1:5" x14ac:dyDescent="0.25">
      <c r="A3862">
        <v>106.38</v>
      </c>
      <c r="D3862" t="str">
        <f t="shared" si="120"/>
        <v/>
      </c>
      <c r="E3862" t="str">
        <f t="shared" si="121"/>
        <v/>
      </c>
    </row>
    <row r="3863" spans="1:5" x14ac:dyDescent="0.25">
      <c r="A3863" s="163">
        <v>1872.18</v>
      </c>
      <c r="D3863" t="str">
        <f t="shared" si="120"/>
        <v/>
      </c>
      <c r="E3863" t="str">
        <f t="shared" si="121"/>
        <v/>
      </c>
    </row>
    <row r="3864" spans="1:5" x14ac:dyDescent="0.25">
      <c r="A3864">
        <v>418.6</v>
      </c>
      <c r="D3864" t="str">
        <f t="shared" si="120"/>
        <v/>
      </c>
      <c r="E3864" t="str">
        <f t="shared" si="121"/>
        <v/>
      </c>
    </row>
    <row r="3865" spans="1:5" x14ac:dyDescent="0.25">
      <c r="A3865">
        <v>397.67</v>
      </c>
      <c r="D3865" t="str">
        <f t="shared" si="120"/>
        <v/>
      </c>
      <c r="E3865" t="str">
        <f t="shared" si="121"/>
        <v/>
      </c>
    </row>
    <row r="3866" spans="1:5" x14ac:dyDescent="0.25">
      <c r="A3866">
        <v>15.94</v>
      </c>
      <c r="D3866" t="str">
        <f t="shared" si="120"/>
        <v/>
      </c>
      <c r="E3866" t="str">
        <f t="shared" si="121"/>
        <v/>
      </c>
    </row>
    <row r="3867" spans="1:5" x14ac:dyDescent="0.25">
      <c r="A3867">
        <v>438.89</v>
      </c>
      <c r="D3867" t="str">
        <f t="shared" si="120"/>
        <v/>
      </c>
      <c r="E3867" t="str">
        <f t="shared" si="121"/>
        <v/>
      </c>
    </row>
    <row r="3868" spans="1:5" x14ac:dyDescent="0.25">
      <c r="A3868" t="s">
        <v>2520</v>
      </c>
      <c r="D3868" t="str">
        <f t="shared" si="120"/>
        <v/>
      </c>
      <c r="E3868" t="str">
        <f t="shared" si="121"/>
        <v/>
      </c>
    </row>
    <row r="3869" spans="1:5" x14ac:dyDescent="0.25">
      <c r="A3869" t="s">
        <v>2521</v>
      </c>
      <c r="D3869" t="str">
        <f t="shared" si="120"/>
        <v/>
      </c>
      <c r="E3869" t="str">
        <f t="shared" si="121"/>
        <v/>
      </c>
    </row>
    <row r="3870" spans="1:5" x14ac:dyDescent="0.25">
      <c r="A3870" t="s">
        <v>1419</v>
      </c>
      <c r="D3870" t="str">
        <f t="shared" si="120"/>
        <v/>
      </c>
      <c r="E3870" t="str">
        <f t="shared" si="121"/>
        <v/>
      </c>
    </row>
    <row r="3871" spans="1:5" x14ac:dyDescent="0.25">
      <c r="A3871" t="s">
        <v>2522</v>
      </c>
      <c r="D3871" t="str">
        <f t="shared" si="120"/>
        <v/>
      </c>
      <c r="E3871" t="str">
        <f t="shared" si="121"/>
        <v/>
      </c>
    </row>
    <row r="3872" spans="1:5" x14ac:dyDescent="0.25">
      <c r="A3872" t="s">
        <v>1149</v>
      </c>
      <c r="D3872" t="str">
        <f t="shared" si="120"/>
        <v/>
      </c>
      <c r="E3872" t="str">
        <f t="shared" si="121"/>
        <v/>
      </c>
    </row>
    <row r="3873" spans="1:5" x14ac:dyDescent="0.25">
      <c r="A3873" t="s">
        <v>396</v>
      </c>
      <c r="D3873" t="str">
        <f t="shared" si="120"/>
        <v/>
      </c>
      <c r="E3873" t="str">
        <f t="shared" si="121"/>
        <v/>
      </c>
    </row>
    <row r="3874" spans="1:5" x14ac:dyDescent="0.25">
      <c r="A3874" t="s">
        <v>2868</v>
      </c>
      <c r="D3874" t="str">
        <f t="shared" si="120"/>
        <v>RUBENS LOPES GONCALVES</v>
      </c>
      <c r="E3874">
        <f t="shared" si="121"/>
        <v>143.78</v>
      </c>
    </row>
    <row r="3875" spans="1:5" x14ac:dyDescent="0.25">
      <c r="A3875" t="s">
        <v>2523</v>
      </c>
      <c r="D3875" t="str">
        <f t="shared" si="120"/>
        <v/>
      </c>
      <c r="E3875" t="str">
        <f t="shared" si="121"/>
        <v/>
      </c>
    </row>
    <row r="3876" spans="1:5" x14ac:dyDescent="0.25">
      <c r="A3876" t="s">
        <v>933</v>
      </c>
      <c r="D3876" t="str">
        <f t="shared" si="120"/>
        <v/>
      </c>
      <c r="E3876" t="str">
        <f t="shared" si="121"/>
        <v/>
      </c>
    </row>
    <row r="3877" spans="1:5" x14ac:dyDescent="0.25">
      <c r="A3877" t="s">
        <v>202</v>
      </c>
      <c r="D3877" t="str">
        <f t="shared" si="120"/>
        <v/>
      </c>
      <c r="E3877" t="str">
        <f t="shared" si="121"/>
        <v/>
      </c>
    </row>
    <row r="3878" spans="1:5" x14ac:dyDescent="0.25">
      <c r="A3878" t="s">
        <v>862</v>
      </c>
      <c r="D3878" t="str">
        <f t="shared" si="120"/>
        <v/>
      </c>
      <c r="E3878" t="str">
        <f t="shared" si="121"/>
        <v/>
      </c>
    </row>
    <row r="3879" spans="1:5" x14ac:dyDescent="0.25">
      <c r="A3879" t="s">
        <v>2524</v>
      </c>
      <c r="D3879" t="str">
        <f t="shared" si="120"/>
        <v/>
      </c>
      <c r="E3879" t="str">
        <f t="shared" si="121"/>
        <v/>
      </c>
    </row>
    <row r="3880" spans="1:5" x14ac:dyDescent="0.25">
      <c r="A3880" t="s">
        <v>2525</v>
      </c>
      <c r="D3880" t="str">
        <f t="shared" si="120"/>
        <v/>
      </c>
      <c r="E3880" t="str">
        <f t="shared" si="121"/>
        <v/>
      </c>
    </row>
    <row r="3881" spans="1:5" x14ac:dyDescent="0.25">
      <c r="A3881" t="s">
        <v>2526</v>
      </c>
      <c r="D3881" t="str">
        <f t="shared" si="120"/>
        <v/>
      </c>
      <c r="E3881" t="str">
        <f t="shared" si="121"/>
        <v/>
      </c>
    </row>
    <row r="3882" spans="1:5" x14ac:dyDescent="0.25">
      <c r="A3882" t="s">
        <v>2527</v>
      </c>
      <c r="D3882" t="str">
        <f t="shared" si="120"/>
        <v/>
      </c>
      <c r="E3882" t="str">
        <f t="shared" si="121"/>
        <v/>
      </c>
    </row>
    <row r="3883" spans="1:5" x14ac:dyDescent="0.25">
      <c r="A3883" t="s">
        <v>2528</v>
      </c>
      <c r="D3883" t="str">
        <f t="shared" si="120"/>
        <v/>
      </c>
      <c r="E3883" t="str">
        <f t="shared" si="121"/>
        <v/>
      </c>
    </row>
    <row r="3884" spans="1:5" x14ac:dyDescent="0.25">
      <c r="A3884" t="s">
        <v>2529</v>
      </c>
      <c r="D3884" t="str">
        <f t="shared" si="120"/>
        <v/>
      </c>
      <c r="E3884" t="str">
        <f t="shared" si="121"/>
        <v/>
      </c>
    </row>
    <row r="3885" spans="1:5" x14ac:dyDescent="0.25">
      <c r="A3885" t="s">
        <v>2530</v>
      </c>
      <c r="D3885" t="str">
        <f t="shared" si="120"/>
        <v/>
      </c>
      <c r="E3885" t="str">
        <f t="shared" si="121"/>
        <v/>
      </c>
    </row>
    <row r="3886" spans="1:5" x14ac:dyDescent="0.25">
      <c r="A3886" t="s">
        <v>2531</v>
      </c>
      <c r="D3886" t="str">
        <f t="shared" si="120"/>
        <v/>
      </c>
      <c r="E3886" t="str">
        <f t="shared" si="121"/>
        <v/>
      </c>
    </row>
    <row r="3887" spans="1:5" x14ac:dyDescent="0.25">
      <c r="A3887" t="s">
        <v>2532</v>
      </c>
      <c r="D3887" t="str">
        <f t="shared" si="120"/>
        <v/>
      </c>
      <c r="E3887" t="str">
        <f t="shared" si="121"/>
        <v/>
      </c>
    </row>
    <row r="3888" spans="1:5" x14ac:dyDescent="0.25">
      <c r="A3888" t="s">
        <v>711</v>
      </c>
      <c r="D3888" t="str">
        <f t="shared" si="120"/>
        <v/>
      </c>
      <c r="E3888" t="str">
        <f t="shared" si="121"/>
        <v/>
      </c>
    </row>
    <row r="3889" spans="1:5" x14ac:dyDescent="0.25">
      <c r="A3889" t="s">
        <v>712</v>
      </c>
      <c r="D3889" t="str">
        <f t="shared" si="120"/>
        <v/>
      </c>
      <c r="E3889" t="str">
        <f t="shared" si="121"/>
        <v/>
      </c>
    </row>
    <row r="3890" spans="1:5" x14ac:dyDescent="0.25">
      <c r="A3890" t="s">
        <v>2533</v>
      </c>
      <c r="D3890" t="str">
        <f t="shared" si="120"/>
        <v/>
      </c>
      <c r="E3890" t="str">
        <f t="shared" si="121"/>
        <v/>
      </c>
    </row>
    <row r="3891" spans="1:5" x14ac:dyDescent="0.25">
      <c r="A3891" t="s">
        <v>1340</v>
      </c>
      <c r="D3891" t="str">
        <f t="shared" si="120"/>
        <v/>
      </c>
      <c r="E3891" t="str">
        <f t="shared" si="121"/>
        <v/>
      </c>
    </row>
    <row r="3892" spans="1:5" x14ac:dyDescent="0.25">
      <c r="A3892" t="s">
        <v>981</v>
      </c>
      <c r="D3892" t="str">
        <f t="shared" si="120"/>
        <v/>
      </c>
      <c r="E3892" t="str">
        <f t="shared" si="121"/>
        <v/>
      </c>
    </row>
    <row r="3893" spans="1:5" x14ac:dyDescent="0.25">
      <c r="A3893" t="s">
        <v>914</v>
      </c>
      <c r="D3893" t="str">
        <f t="shared" si="120"/>
        <v/>
      </c>
      <c r="E3893" t="str">
        <f t="shared" si="121"/>
        <v/>
      </c>
    </row>
    <row r="3894" spans="1:5" x14ac:dyDescent="0.25">
      <c r="A3894" t="s">
        <v>681</v>
      </c>
      <c r="D3894" t="str">
        <f t="shared" si="120"/>
        <v/>
      </c>
      <c r="E3894" t="str">
        <f t="shared" si="121"/>
        <v/>
      </c>
    </row>
    <row r="3895" spans="1:5" x14ac:dyDescent="0.25">
      <c r="A3895" t="s">
        <v>223</v>
      </c>
      <c r="D3895" t="str">
        <f t="shared" si="120"/>
        <v/>
      </c>
      <c r="E3895" t="str">
        <f t="shared" si="121"/>
        <v/>
      </c>
    </row>
    <row r="3896" spans="1:5" x14ac:dyDescent="0.25">
      <c r="A3896" t="s">
        <v>2534</v>
      </c>
      <c r="D3896" t="str">
        <f t="shared" si="120"/>
        <v/>
      </c>
      <c r="E3896" t="str">
        <f t="shared" si="121"/>
        <v/>
      </c>
    </row>
    <row r="3897" spans="1:5" x14ac:dyDescent="0.25">
      <c r="A3897" t="s">
        <v>2869</v>
      </c>
      <c r="D3897" t="str">
        <f t="shared" si="120"/>
        <v>SHEILA MARA DE CASTRO NOBREGA</v>
      </c>
      <c r="E3897">
        <f t="shared" si="121"/>
        <v>116.13</v>
      </c>
    </row>
    <row r="3898" spans="1:5" x14ac:dyDescent="0.25">
      <c r="A3898" t="s">
        <v>2535</v>
      </c>
      <c r="D3898" t="str">
        <f t="shared" si="120"/>
        <v/>
      </c>
      <c r="E3898" t="str">
        <f t="shared" si="121"/>
        <v/>
      </c>
    </row>
    <row r="3899" spans="1:5" x14ac:dyDescent="0.25">
      <c r="A3899" t="s">
        <v>933</v>
      </c>
      <c r="D3899" t="str">
        <f t="shared" si="120"/>
        <v/>
      </c>
      <c r="E3899" t="str">
        <f t="shared" si="121"/>
        <v/>
      </c>
    </row>
    <row r="3900" spans="1:5" x14ac:dyDescent="0.25">
      <c r="A3900" t="s">
        <v>202</v>
      </c>
      <c r="D3900" t="str">
        <f t="shared" si="120"/>
        <v/>
      </c>
      <c r="E3900" t="str">
        <f t="shared" si="121"/>
        <v/>
      </c>
    </row>
    <row r="3901" spans="1:5" x14ac:dyDescent="0.25">
      <c r="A3901" t="s">
        <v>862</v>
      </c>
      <c r="D3901" t="str">
        <f t="shared" si="120"/>
        <v/>
      </c>
      <c r="E3901" t="str">
        <f t="shared" si="121"/>
        <v/>
      </c>
    </row>
    <row r="3902" spans="1:5" x14ac:dyDescent="0.25">
      <c r="A3902" t="s">
        <v>1425</v>
      </c>
      <c r="D3902" t="str">
        <f t="shared" si="120"/>
        <v/>
      </c>
      <c r="E3902" t="str">
        <f t="shared" si="121"/>
        <v/>
      </c>
    </row>
    <row r="3903" spans="1:5" x14ac:dyDescent="0.25">
      <c r="A3903" t="s">
        <v>2536</v>
      </c>
      <c r="D3903" t="str">
        <f t="shared" si="120"/>
        <v/>
      </c>
      <c r="E3903" t="str">
        <f t="shared" si="121"/>
        <v/>
      </c>
    </row>
    <row r="3904" spans="1:5" x14ac:dyDescent="0.25">
      <c r="A3904" t="s">
        <v>2537</v>
      </c>
      <c r="D3904" t="str">
        <f t="shared" si="120"/>
        <v/>
      </c>
      <c r="E3904" t="str">
        <f t="shared" si="121"/>
        <v/>
      </c>
    </row>
    <row r="3905" spans="1:5" x14ac:dyDescent="0.25">
      <c r="A3905" t="s">
        <v>2538</v>
      </c>
      <c r="D3905" t="str">
        <f t="shared" si="120"/>
        <v/>
      </c>
      <c r="E3905" t="str">
        <f t="shared" si="121"/>
        <v/>
      </c>
    </row>
    <row r="3906" spans="1:5" x14ac:dyDescent="0.25">
      <c r="A3906" t="s">
        <v>2539</v>
      </c>
      <c r="D3906" t="str">
        <f t="shared" si="120"/>
        <v/>
      </c>
      <c r="E3906" t="str">
        <f t="shared" si="121"/>
        <v/>
      </c>
    </row>
    <row r="3907" spans="1:5" x14ac:dyDescent="0.25">
      <c r="A3907" t="s">
        <v>2540</v>
      </c>
      <c r="D3907" t="str">
        <f t="shared" si="120"/>
        <v/>
      </c>
      <c r="E3907" t="str">
        <f t="shared" si="121"/>
        <v/>
      </c>
    </row>
    <row r="3908" spans="1:5" x14ac:dyDescent="0.25">
      <c r="A3908" t="s">
        <v>469</v>
      </c>
      <c r="D3908" t="str">
        <f t="shared" si="120"/>
        <v/>
      </c>
      <c r="E3908" t="str">
        <f t="shared" si="121"/>
        <v/>
      </c>
    </row>
    <row r="3909" spans="1:5" x14ac:dyDescent="0.25">
      <c r="A3909" t="s">
        <v>307</v>
      </c>
      <c r="D3909" t="str">
        <f t="shared" si="120"/>
        <v/>
      </c>
      <c r="E3909" t="str">
        <f t="shared" si="121"/>
        <v/>
      </c>
    </row>
    <row r="3910" spans="1:5" x14ac:dyDescent="0.25">
      <c r="A3910" t="s">
        <v>2541</v>
      </c>
      <c r="D3910" t="str">
        <f t="shared" si="120"/>
        <v/>
      </c>
      <c r="E3910" t="str">
        <f t="shared" si="121"/>
        <v/>
      </c>
    </row>
    <row r="3911" spans="1:5" x14ac:dyDescent="0.25">
      <c r="A3911" t="s">
        <v>394</v>
      </c>
      <c r="D3911" t="str">
        <f t="shared" ref="D3911:D3974" si="122">IFERROR(IF(COUNTIF(A3911,"*"&amp;"NOME:"&amp;"*")&gt;0,TRIM(_xlfn.TEXTBEFORE(_xlfn.TEXTAFTER(A3911,"NOME: ")," FUNCAO")),""),"")</f>
        <v/>
      </c>
      <c r="E3911" t="str">
        <f t="shared" ref="E3911:E3974" si="123">IFERROR(VALUE(TRIM(IF(D3911&lt;&gt;"",MID(MID(MID(MID(HLOOKUP("*",A3911:A3938,MATCH("*"&amp;"INTRA"&amp;"*",A3911:A3938,0),0),SEARCH("INTRA",HLOOKUP("*",A3911:A3938,MATCH("*"&amp;"INTRA"&amp;"*",A3911:A3938,0),0),1),30),SEARCH(" ",MID(HLOOKUP("*",A3911:A3938,MATCH("*"&amp;"INTRA"&amp;"*",A3911:A3938,0),0),SEARCH("INTRA",HLOOKUP("*",A3911:A3938,MATCH("*"&amp;"INTRA"&amp;"*",A3911:A3938,0),0),1),30),1)+1,20),SEARCH(" ",MID(MID(HLOOKUP("*",A3911:A3938,MATCH("*"&amp;"INTRA"&amp;"*",A3911:A3938,0),0),SEARCH("INTRA",HLOOKUP("*",A3911:A3938,MATCH("*"&amp;"INTRA"&amp;"*",A3911:A3938,0),0),1),30),SEARCH(" ",MID(HLOOKUP("*",A3911:A3938,MATCH("*"&amp;"INTRA"&amp;"*",A3911:A3938,0),0),SEARCH("INTRA",HLOOKUP("*",A3911:A3938,MATCH("*"&amp;"INTRA"&amp;"*",A3911:A3938,0),0),1),30),1)+1,20),1)+1,20),1,SEARCH(" ",MID(MID(MID(HLOOKUP("*",A3911:A3938,MATCH("*"&amp;"INTRA"&amp;"*",A3911:A3938,0),0),SEARCH("INTRA",HLOOKUP("*",A3911:A3938,MATCH("*"&amp;"INTRA"&amp;"*",A3911:A3938,0),0),1),30),SEARCH(" ",MID(HLOOKUP("*",A3911:A3938,MATCH("*"&amp;"INTRA"&amp;"*",A3911:A3938,0),0),SEARCH("INTRA",HLOOKUP("*",A3911:A3938,MATCH("*"&amp;"INTRA"&amp;"*",A3911:A3938,0),0),1),30),1)+1,20),SEARCH(" ",MID(MID(HLOOKUP("*",A3911:A3938,MATCH("*"&amp;"INTRA"&amp;"*",A3911:A3938,0),0),SEARCH("INTRA",HLOOKUP("*",A3911:A3938,MATCH("*"&amp;"INTRA"&amp;"*",A3911:A3938,0),0),1),30),SEARCH(" ",MID(HLOOKUP("*",A3911:A3938,MATCH("*"&amp;"INTRA"&amp;"*",A3911:A3938,0),0),SEARCH("INTRA",HLOOKUP("*",A3911:A3938,MATCH("*"&amp;"INTRA"&amp;"*",A3911:A3938,0),0),1),30),1)+1,20),1)+1,20))),""))),"")</f>
        <v/>
      </c>
    </row>
    <row r="3912" spans="1:5" x14ac:dyDescent="0.25">
      <c r="A3912" t="s">
        <v>230</v>
      </c>
      <c r="D3912" t="str">
        <f t="shared" si="122"/>
        <v/>
      </c>
      <c r="E3912" t="str">
        <f t="shared" si="123"/>
        <v/>
      </c>
    </row>
    <row r="3913" spans="1:5" x14ac:dyDescent="0.25">
      <c r="A3913" t="s">
        <v>2542</v>
      </c>
      <c r="D3913" t="str">
        <f t="shared" si="122"/>
        <v/>
      </c>
      <c r="E3913" t="str">
        <f t="shared" si="123"/>
        <v/>
      </c>
    </row>
    <row r="3914" spans="1:5" x14ac:dyDescent="0.25">
      <c r="A3914" t="s">
        <v>998</v>
      </c>
      <c r="D3914" t="str">
        <f t="shared" si="122"/>
        <v/>
      </c>
      <c r="E3914" t="str">
        <f t="shared" si="123"/>
        <v/>
      </c>
    </row>
    <row r="3915" spans="1:5" x14ac:dyDescent="0.25">
      <c r="A3915" t="s">
        <v>2543</v>
      </c>
      <c r="D3915" t="str">
        <f t="shared" si="122"/>
        <v/>
      </c>
      <c r="E3915" t="str">
        <f t="shared" si="123"/>
        <v/>
      </c>
    </row>
    <row r="3916" spans="1:5" x14ac:dyDescent="0.25">
      <c r="A3916" t="s">
        <v>981</v>
      </c>
      <c r="D3916" t="str">
        <f t="shared" si="122"/>
        <v/>
      </c>
      <c r="E3916" t="str">
        <f t="shared" si="123"/>
        <v/>
      </c>
    </row>
    <row r="3917" spans="1:5" x14ac:dyDescent="0.25">
      <c r="A3917" t="s">
        <v>1159</v>
      </c>
      <c r="D3917" t="str">
        <f t="shared" si="122"/>
        <v/>
      </c>
      <c r="E3917" t="str">
        <f t="shared" si="123"/>
        <v/>
      </c>
    </row>
    <row r="3918" spans="1:5" x14ac:dyDescent="0.25">
      <c r="A3918" t="s">
        <v>713</v>
      </c>
      <c r="D3918" t="str">
        <f t="shared" si="122"/>
        <v/>
      </c>
      <c r="E3918" t="str">
        <f t="shared" si="123"/>
        <v/>
      </c>
    </row>
    <row r="3919" spans="1:5" x14ac:dyDescent="0.25">
      <c r="A3919" t="s">
        <v>2544</v>
      </c>
      <c r="D3919" t="str">
        <f t="shared" si="122"/>
        <v/>
      </c>
      <c r="E3919" t="str">
        <f t="shared" si="123"/>
        <v/>
      </c>
    </row>
    <row r="3920" spans="1:5" x14ac:dyDescent="0.25">
      <c r="A3920" t="s">
        <v>367</v>
      </c>
      <c r="D3920" t="str">
        <f t="shared" si="122"/>
        <v/>
      </c>
      <c r="E3920" t="str">
        <f t="shared" si="123"/>
        <v/>
      </c>
    </row>
    <row r="3921" spans="1:5" x14ac:dyDescent="0.25">
      <c r="A3921" t="s">
        <v>2545</v>
      </c>
      <c r="D3921" t="str">
        <f t="shared" si="122"/>
        <v/>
      </c>
      <c r="E3921" t="str">
        <f t="shared" si="123"/>
        <v/>
      </c>
    </row>
    <row r="3922" spans="1:5" x14ac:dyDescent="0.25">
      <c r="A3922" t="s">
        <v>1419</v>
      </c>
      <c r="D3922" t="str">
        <f t="shared" si="122"/>
        <v/>
      </c>
      <c r="E3922" t="str">
        <f t="shared" si="123"/>
        <v/>
      </c>
    </row>
    <row r="3923" spans="1:5" x14ac:dyDescent="0.25">
      <c r="A3923" t="s">
        <v>2522</v>
      </c>
      <c r="D3923" t="str">
        <f t="shared" si="122"/>
        <v/>
      </c>
      <c r="E3923" t="str">
        <f t="shared" si="123"/>
        <v/>
      </c>
    </row>
    <row r="3924" spans="1:5" x14ac:dyDescent="0.25">
      <c r="A3924" t="s">
        <v>1178</v>
      </c>
      <c r="D3924" t="str">
        <f t="shared" si="122"/>
        <v/>
      </c>
      <c r="E3924" t="str">
        <f t="shared" si="123"/>
        <v/>
      </c>
    </row>
    <row r="3925" spans="1:5" x14ac:dyDescent="0.25">
      <c r="A3925" t="s">
        <v>714</v>
      </c>
      <c r="D3925" t="str">
        <f t="shared" si="122"/>
        <v/>
      </c>
      <c r="E3925" t="str">
        <f t="shared" si="123"/>
        <v/>
      </c>
    </row>
    <row r="3926" spans="1:5" x14ac:dyDescent="0.25">
      <c r="A3926" t="s">
        <v>210</v>
      </c>
      <c r="D3926" t="str">
        <f t="shared" si="122"/>
        <v/>
      </c>
      <c r="E3926" t="str">
        <f t="shared" si="123"/>
        <v/>
      </c>
    </row>
    <row r="3927" spans="1:5" x14ac:dyDescent="0.25">
      <c r="A3927" t="s">
        <v>2546</v>
      </c>
      <c r="D3927" t="str">
        <f t="shared" si="122"/>
        <v/>
      </c>
      <c r="E3927" t="str">
        <f t="shared" si="123"/>
        <v/>
      </c>
    </row>
    <row r="3928" spans="1:5" x14ac:dyDescent="0.25">
      <c r="A3928" t="s">
        <v>2547</v>
      </c>
      <c r="D3928" t="str">
        <f t="shared" si="122"/>
        <v>SIDNEY FURTADO FILHO</v>
      </c>
      <c r="E3928">
        <f t="shared" si="123"/>
        <v>243.32</v>
      </c>
    </row>
    <row r="3929" spans="1:5" x14ac:dyDescent="0.25">
      <c r="A3929" t="s">
        <v>2548</v>
      </c>
      <c r="D3929" t="str">
        <f t="shared" si="122"/>
        <v/>
      </c>
      <c r="E3929" t="str">
        <f t="shared" si="123"/>
        <v/>
      </c>
    </row>
    <row r="3930" spans="1:5" x14ac:dyDescent="0.25">
      <c r="A3930" t="s">
        <v>1069</v>
      </c>
      <c r="D3930" t="str">
        <f t="shared" si="122"/>
        <v/>
      </c>
      <c r="E3930" t="str">
        <f t="shared" si="123"/>
        <v/>
      </c>
    </row>
    <row r="3931" spans="1:5" x14ac:dyDescent="0.25">
      <c r="A3931" t="s">
        <v>202</v>
      </c>
      <c r="D3931" t="str">
        <f t="shared" si="122"/>
        <v/>
      </c>
      <c r="E3931" t="str">
        <f t="shared" si="123"/>
        <v/>
      </c>
    </row>
    <row r="3932" spans="1:5" x14ac:dyDescent="0.25">
      <c r="A3932" t="s">
        <v>862</v>
      </c>
      <c r="D3932" t="str">
        <f t="shared" si="122"/>
        <v/>
      </c>
      <c r="E3932" t="str">
        <f t="shared" si="123"/>
        <v/>
      </c>
    </row>
    <row r="3933" spans="1:5" x14ac:dyDescent="0.25">
      <c r="A3933" t="s">
        <v>1182</v>
      </c>
      <c r="D3933" t="str">
        <f t="shared" si="122"/>
        <v/>
      </c>
      <c r="E3933" t="str">
        <f t="shared" si="123"/>
        <v/>
      </c>
    </row>
    <row r="3934" spans="1:5" x14ac:dyDescent="0.25">
      <c r="A3934" t="s">
        <v>2549</v>
      </c>
      <c r="D3934" t="str">
        <f t="shared" si="122"/>
        <v/>
      </c>
      <c r="E3934" t="str">
        <f t="shared" si="123"/>
        <v/>
      </c>
    </row>
    <row r="3935" spans="1:5" x14ac:dyDescent="0.25">
      <c r="A3935" t="s">
        <v>2550</v>
      </c>
      <c r="D3935" t="str">
        <f t="shared" si="122"/>
        <v/>
      </c>
      <c r="E3935" t="str">
        <f t="shared" si="123"/>
        <v/>
      </c>
    </row>
    <row r="3936" spans="1:5" x14ac:dyDescent="0.25">
      <c r="A3936" t="s">
        <v>2551</v>
      </c>
      <c r="D3936" t="str">
        <f t="shared" si="122"/>
        <v/>
      </c>
      <c r="E3936" t="str">
        <f t="shared" si="123"/>
        <v/>
      </c>
    </row>
    <row r="3937" spans="1:5" x14ac:dyDescent="0.25">
      <c r="A3937" t="s">
        <v>2552</v>
      </c>
      <c r="D3937" t="str">
        <f t="shared" si="122"/>
        <v/>
      </c>
      <c r="E3937" t="str">
        <f t="shared" si="123"/>
        <v/>
      </c>
    </row>
    <row r="3938" spans="1:5" x14ac:dyDescent="0.25">
      <c r="A3938" t="s">
        <v>2553</v>
      </c>
      <c r="D3938" t="str">
        <f t="shared" si="122"/>
        <v/>
      </c>
      <c r="E3938" t="str">
        <f t="shared" si="123"/>
        <v/>
      </c>
    </row>
    <row r="3939" spans="1:5" x14ac:dyDescent="0.25">
      <c r="A3939" t="s">
        <v>307</v>
      </c>
      <c r="D3939" t="str">
        <f t="shared" si="122"/>
        <v/>
      </c>
      <c r="E3939" t="str">
        <f t="shared" si="123"/>
        <v/>
      </c>
    </row>
    <row r="3940" spans="1:5" x14ac:dyDescent="0.25">
      <c r="A3940" t="s">
        <v>489</v>
      </c>
      <c r="D3940" t="str">
        <f t="shared" si="122"/>
        <v/>
      </c>
      <c r="E3940" t="str">
        <f t="shared" si="123"/>
        <v/>
      </c>
    </row>
    <row r="3941" spans="1:5" x14ac:dyDescent="0.25">
      <c r="A3941" t="s">
        <v>658</v>
      </c>
      <c r="D3941" t="str">
        <f t="shared" si="122"/>
        <v/>
      </c>
      <c r="E3941" t="str">
        <f t="shared" si="123"/>
        <v/>
      </c>
    </row>
    <row r="3942" spans="1:5" x14ac:dyDescent="0.25">
      <c r="A3942" t="s">
        <v>219</v>
      </c>
      <c r="D3942" t="str">
        <f t="shared" si="122"/>
        <v/>
      </c>
      <c r="E3942" t="str">
        <f t="shared" si="123"/>
        <v/>
      </c>
    </row>
    <row r="3943" spans="1:5" x14ac:dyDescent="0.25">
      <c r="A3943" t="s">
        <v>2554</v>
      </c>
      <c r="D3943" t="str">
        <f t="shared" si="122"/>
        <v/>
      </c>
      <c r="E3943" t="str">
        <f t="shared" si="123"/>
        <v/>
      </c>
    </row>
    <row r="3944" spans="1:5" x14ac:dyDescent="0.25">
      <c r="A3944" t="s">
        <v>1095</v>
      </c>
      <c r="D3944" t="str">
        <f t="shared" si="122"/>
        <v/>
      </c>
      <c r="E3944" t="str">
        <f t="shared" si="123"/>
        <v/>
      </c>
    </row>
    <row r="3945" spans="1:5" x14ac:dyDescent="0.25">
      <c r="A3945" t="s">
        <v>1714</v>
      </c>
      <c r="D3945" t="str">
        <f t="shared" si="122"/>
        <v/>
      </c>
      <c r="E3945" t="str">
        <f t="shared" si="123"/>
        <v/>
      </c>
    </row>
    <row r="3946" spans="1:5" x14ac:dyDescent="0.25">
      <c r="A3946" t="s">
        <v>2555</v>
      </c>
      <c r="D3946" t="str">
        <f t="shared" si="122"/>
        <v/>
      </c>
      <c r="E3946" t="str">
        <f t="shared" si="123"/>
        <v/>
      </c>
    </row>
    <row r="3947" spans="1:5" x14ac:dyDescent="0.25">
      <c r="A3947" t="s">
        <v>2556</v>
      </c>
      <c r="D3947" t="str">
        <f t="shared" si="122"/>
        <v/>
      </c>
      <c r="E3947" t="str">
        <f t="shared" si="123"/>
        <v/>
      </c>
    </row>
    <row r="3948" spans="1:5" x14ac:dyDescent="0.25">
      <c r="A3948" t="s">
        <v>2870</v>
      </c>
      <c r="D3948" t="str">
        <f t="shared" si="122"/>
        <v>SIDNEY MOREIRA DIAS</v>
      </c>
      <c r="E3948">
        <f t="shared" si="123"/>
        <v>176.96</v>
      </c>
    </row>
    <row r="3949" spans="1:5" x14ac:dyDescent="0.25">
      <c r="A3949" t="s">
        <v>2557</v>
      </c>
      <c r="D3949" t="str">
        <f t="shared" si="122"/>
        <v/>
      </c>
      <c r="E3949" t="str">
        <f t="shared" si="123"/>
        <v/>
      </c>
    </row>
    <row r="3950" spans="1:5" x14ac:dyDescent="0.25">
      <c r="A3950" t="s">
        <v>933</v>
      </c>
      <c r="D3950" t="str">
        <f t="shared" si="122"/>
        <v/>
      </c>
      <c r="E3950" t="str">
        <f t="shared" si="123"/>
        <v/>
      </c>
    </row>
    <row r="3951" spans="1:5" x14ac:dyDescent="0.25">
      <c r="A3951" t="s">
        <v>202</v>
      </c>
      <c r="D3951" t="str">
        <f t="shared" si="122"/>
        <v/>
      </c>
      <c r="E3951" t="str">
        <f t="shared" si="123"/>
        <v/>
      </c>
    </row>
    <row r="3952" spans="1:5" x14ac:dyDescent="0.25">
      <c r="A3952" t="s">
        <v>862</v>
      </c>
      <c r="D3952" t="str">
        <f t="shared" si="122"/>
        <v/>
      </c>
      <c r="E3952" t="str">
        <f t="shared" si="123"/>
        <v/>
      </c>
    </row>
    <row r="3953" spans="1:5" x14ac:dyDescent="0.25">
      <c r="A3953" t="s">
        <v>2558</v>
      </c>
      <c r="D3953" t="str">
        <f t="shared" si="122"/>
        <v/>
      </c>
      <c r="E3953" t="str">
        <f t="shared" si="123"/>
        <v/>
      </c>
    </row>
    <row r="3954" spans="1:5" x14ac:dyDescent="0.25">
      <c r="A3954" t="s">
        <v>2559</v>
      </c>
      <c r="D3954" t="str">
        <f t="shared" si="122"/>
        <v/>
      </c>
      <c r="E3954" t="str">
        <f t="shared" si="123"/>
        <v/>
      </c>
    </row>
    <row r="3955" spans="1:5" x14ac:dyDescent="0.25">
      <c r="A3955" t="s">
        <v>2560</v>
      </c>
      <c r="D3955" t="str">
        <f t="shared" si="122"/>
        <v/>
      </c>
      <c r="E3955" t="str">
        <f t="shared" si="123"/>
        <v/>
      </c>
    </row>
    <row r="3956" spans="1:5" x14ac:dyDescent="0.25">
      <c r="A3956" t="s">
        <v>2561</v>
      </c>
      <c r="D3956" t="str">
        <f t="shared" si="122"/>
        <v/>
      </c>
      <c r="E3956" t="str">
        <f t="shared" si="123"/>
        <v/>
      </c>
    </row>
    <row r="3957" spans="1:5" x14ac:dyDescent="0.25">
      <c r="A3957" t="s">
        <v>2562</v>
      </c>
      <c r="D3957" t="str">
        <f t="shared" si="122"/>
        <v/>
      </c>
      <c r="E3957" t="str">
        <f t="shared" si="123"/>
        <v/>
      </c>
    </row>
    <row r="3958" spans="1:5" x14ac:dyDescent="0.25">
      <c r="A3958" t="s">
        <v>2563</v>
      </c>
      <c r="D3958" t="str">
        <f t="shared" si="122"/>
        <v/>
      </c>
      <c r="E3958" t="str">
        <f t="shared" si="123"/>
        <v/>
      </c>
    </row>
    <row r="3959" spans="1:5" x14ac:dyDescent="0.25">
      <c r="A3959" t="s">
        <v>307</v>
      </c>
      <c r="D3959" t="str">
        <f t="shared" si="122"/>
        <v/>
      </c>
      <c r="E3959" t="str">
        <f t="shared" si="123"/>
        <v/>
      </c>
    </row>
    <row r="3960" spans="1:5" x14ac:dyDescent="0.25">
      <c r="A3960" t="s">
        <v>2564</v>
      </c>
      <c r="D3960" t="str">
        <f t="shared" si="122"/>
        <v/>
      </c>
      <c r="E3960" t="str">
        <f t="shared" si="123"/>
        <v/>
      </c>
    </row>
    <row r="3961" spans="1:5" x14ac:dyDescent="0.25">
      <c r="A3961" t="s">
        <v>2565</v>
      </c>
      <c r="D3961" t="str">
        <f t="shared" si="122"/>
        <v/>
      </c>
      <c r="E3961" t="str">
        <f t="shared" si="123"/>
        <v/>
      </c>
    </row>
    <row r="3962" spans="1:5" x14ac:dyDescent="0.25">
      <c r="A3962" t="s">
        <v>1092</v>
      </c>
      <c r="D3962" t="str">
        <f t="shared" si="122"/>
        <v/>
      </c>
      <c r="E3962" t="str">
        <f t="shared" si="123"/>
        <v/>
      </c>
    </row>
    <row r="3963" spans="1:5" x14ac:dyDescent="0.25">
      <c r="A3963" t="s">
        <v>2566</v>
      </c>
      <c r="D3963" t="str">
        <f t="shared" si="122"/>
        <v/>
      </c>
      <c r="E3963" t="str">
        <f t="shared" si="123"/>
        <v/>
      </c>
    </row>
    <row r="3964" spans="1:5" x14ac:dyDescent="0.25">
      <c r="A3964" t="s">
        <v>925</v>
      </c>
      <c r="D3964" t="str">
        <f t="shared" si="122"/>
        <v/>
      </c>
      <c r="E3964" t="str">
        <f t="shared" si="123"/>
        <v/>
      </c>
    </row>
    <row r="3965" spans="1:5" x14ac:dyDescent="0.25">
      <c r="A3965" t="s">
        <v>2567</v>
      </c>
      <c r="D3965" t="str">
        <f t="shared" si="122"/>
        <v/>
      </c>
      <c r="E3965" t="str">
        <f t="shared" si="123"/>
        <v/>
      </c>
    </row>
    <row r="3966" spans="1:5" x14ac:dyDescent="0.25">
      <c r="A3966" t="s">
        <v>1095</v>
      </c>
      <c r="D3966" t="str">
        <f t="shared" si="122"/>
        <v/>
      </c>
      <c r="E3966" t="str">
        <f t="shared" si="123"/>
        <v/>
      </c>
    </row>
    <row r="3967" spans="1:5" x14ac:dyDescent="0.25">
      <c r="A3967" t="s">
        <v>2138</v>
      </c>
      <c r="D3967" t="str">
        <f t="shared" si="122"/>
        <v/>
      </c>
      <c r="E3967" t="str">
        <f t="shared" si="123"/>
        <v/>
      </c>
    </row>
    <row r="3968" spans="1:5" x14ac:dyDescent="0.25">
      <c r="A3968" t="s">
        <v>686</v>
      </c>
      <c r="D3968" t="str">
        <f t="shared" si="122"/>
        <v/>
      </c>
      <c r="E3968" t="str">
        <f t="shared" si="123"/>
        <v/>
      </c>
    </row>
    <row r="3969" spans="1:5" x14ac:dyDescent="0.25">
      <c r="A3969" t="s">
        <v>2568</v>
      </c>
      <c r="D3969" t="str">
        <f t="shared" si="122"/>
        <v/>
      </c>
      <c r="E3969" t="str">
        <f t="shared" si="123"/>
        <v/>
      </c>
    </row>
    <row r="3970" spans="1:5" x14ac:dyDescent="0.25">
      <c r="A3970" t="s">
        <v>430</v>
      </c>
      <c r="D3970" t="str">
        <f t="shared" si="122"/>
        <v/>
      </c>
      <c r="E3970" t="str">
        <f t="shared" si="123"/>
        <v/>
      </c>
    </row>
    <row r="3971" spans="1:5" x14ac:dyDescent="0.25">
      <c r="A3971" t="s">
        <v>2569</v>
      </c>
      <c r="D3971" t="str">
        <f t="shared" si="122"/>
        <v/>
      </c>
      <c r="E3971" t="str">
        <f t="shared" si="123"/>
        <v/>
      </c>
    </row>
    <row r="3972" spans="1:5" x14ac:dyDescent="0.25">
      <c r="A3972" t="s">
        <v>1419</v>
      </c>
      <c r="D3972" t="str">
        <f t="shared" si="122"/>
        <v/>
      </c>
      <c r="E3972" t="str">
        <f t="shared" si="123"/>
        <v/>
      </c>
    </row>
    <row r="3973" spans="1:5" x14ac:dyDescent="0.25">
      <c r="A3973" t="s">
        <v>2570</v>
      </c>
      <c r="D3973" t="str">
        <f t="shared" si="122"/>
        <v/>
      </c>
      <c r="E3973" t="str">
        <f t="shared" si="123"/>
        <v/>
      </c>
    </row>
    <row r="3974" spans="1:5" x14ac:dyDescent="0.25">
      <c r="A3974" t="s">
        <v>1149</v>
      </c>
      <c r="D3974" t="str">
        <f t="shared" si="122"/>
        <v/>
      </c>
      <c r="E3974" t="str">
        <f t="shared" si="123"/>
        <v/>
      </c>
    </row>
    <row r="3975" spans="1:5" x14ac:dyDescent="0.25">
      <c r="A3975" t="s">
        <v>206</v>
      </c>
      <c r="D3975" t="str">
        <f t="shared" ref="D3975:D4038" si="124">IFERROR(IF(COUNTIF(A3975,"*"&amp;"NOME:"&amp;"*")&gt;0,TRIM(_xlfn.TEXTBEFORE(_xlfn.TEXTAFTER(A3975,"NOME: ")," FUNCAO")),""),"")</f>
        <v/>
      </c>
      <c r="E3975" t="str">
        <f t="shared" ref="E3975:E4038" si="125">IFERROR(VALUE(TRIM(IF(D3975&lt;&gt;"",MID(MID(MID(MID(HLOOKUP("*",A3975:A4002,MATCH("*"&amp;"INTRA"&amp;"*",A3975:A4002,0),0),SEARCH("INTRA",HLOOKUP("*",A3975:A4002,MATCH("*"&amp;"INTRA"&amp;"*",A3975:A4002,0),0),1),30),SEARCH(" ",MID(HLOOKUP("*",A3975:A4002,MATCH("*"&amp;"INTRA"&amp;"*",A3975:A4002,0),0),SEARCH("INTRA",HLOOKUP("*",A3975:A4002,MATCH("*"&amp;"INTRA"&amp;"*",A3975:A4002,0),0),1),30),1)+1,20),SEARCH(" ",MID(MID(HLOOKUP("*",A3975:A4002,MATCH("*"&amp;"INTRA"&amp;"*",A3975:A4002,0),0),SEARCH("INTRA",HLOOKUP("*",A3975:A4002,MATCH("*"&amp;"INTRA"&amp;"*",A3975:A4002,0),0),1),30),SEARCH(" ",MID(HLOOKUP("*",A3975:A4002,MATCH("*"&amp;"INTRA"&amp;"*",A3975:A4002,0),0),SEARCH("INTRA",HLOOKUP("*",A3975:A4002,MATCH("*"&amp;"INTRA"&amp;"*",A3975:A4002,0),0),1),30),1)+1,20),1)+1,20),1,SEARCH(" ",MID(MID(MID(HLOOKUP("*",A3975:A4002,MATCH("*"&amp;"INTRA"&amp;"*",A3975:A4002,0),0),SEARCH("INTRA",HLOOKUP("*",A3975:A4002,MATCH("*"&amp;"INTRA"&amp;"*",A3975:A4002,0),0),1),30),SEARCH(" ",MID(HLOOKUP("*",A3975:A4002,MATCH("*"&amp;"INTRA"&amp;"*",A3975:A4002,0),0),SEARCH("INTRA",HLOOKUP("*",A3975:A4002,MATCH("*"&amp;"INTRA"&amp;"*",A3975:A4002,0),0),1),30),1)+1,20),SEARCH(" ",MID(MID(HLOOKUP("*",A3975:A4002,MATCH("*"&amp;"INTRA"&amp;"*",A3975:A4002,0),0),SEARCH("INTRA",HLOOKUP("*",A3975:A4002,MATCH("*"&amp;"INTRA"&amp;"*",A3975:A4002,0),0),1),30),SEARCH(" ",MID(HLOOKUP("*",A3975:A4002,MATCH("*"&amp;"INTRA"&amp;"*",A3975:A4002,0),0),SEARCH("INTRA",HLOOKUP("*",A3975:A4002,MATCH("*"&amp;"INTRA"&amp;"*",A3975:A4002,0),0),1),30),1)+1,20),1)+1,20))),""))),"")</f>
        <v/>
      </c>
    </row>
    <row r="3976" spans="1:5" x14ac:dyDescent="0.25">
      <c r="A3976" t="s">
        <v>416</v>
      </c>
      <c r="D3976" t="str">
        <f t="shared" si="124"/>
        <v/>
      </c>
      <c r="E3976" t="str">
        <f t="shared" si="125"/>
        <v/>
      </c>
    </row>
    <row r="3977" spans="1:5" x14ac:dyDescent="0.25">
      <c r="A3977" t="s">
        <v>2571</v>
      </c>
      <c r="D3977" t="str">
        <f t="shared" si="124"/>
        <v/>
      </c>
      <c r="E3977" t="str">
        <f t="shared" si="125"/>
        <v/>
      </c>
    </row>
    <row r="3978" spans="1:5" x14ac:dyDescent="0.25">
      <c r="A3978" t="s">
        <v>2572</v>
      </c>
      <c r="D3978" t="str">
        <f t="shared" si="124"/>
        <v>TIAGO SILVA BERALDO MUNIZ</v>
      </c>
      <c r="E3978">
        <f t="shared" si="125"/>
        <v>176.96</v>
      </c>
    </row>
    <row r="3979" spans="1:5" x14ac:dyDescent="0.25">
      <c r="A3979" t="s">
        <v>2573</v>
      </c>
      <c r="D3979" t="str">
        <f t="shared" si="124"/>
        <v/>
      </c>
      <c r="E3979" t="str">
        <f t="shared" si="125"/>
        <v/>
      </c>
    </row>
    <row r="3980" spans="1:5" x14ac:dyDescent="0.25">
      <c r="A3980" t="s">
        <v>1069</v>
      </c>
      <c r="D3980" t="str">
        <f t="shared" si="124"/>
        <v/>
      </c>
      <c r="E3980" t="str">
        <f t="shared" si="125"/>
        <v/>
      </c>
    </row>
    <row r="3981" spans="1:5" x14ac:dyDescent="0.25">
      <c r="A3981" t="s">
        <v>715</v>
      </c>
      <c r="D3981" t="str">
        <f t="shared" si="124"/>
        <v/>
      </c>
      <c r="E3981" t="str">
        <f t="shared" si="125"/>
        <v/>
      </c>
    </row>
    <row r="3982" spans="1:5" x14ac:dyDescent="0.25">
      <c r="A3982" t="s">
        <v>862</v>
      </c>
      <c r="D3982" t="str">
        <f t="shared" si="124"/>
        <v/>
      </c>
      <c r="E3982" t="str">
        <f t="shared" si="125"/>
        <v/>
      </c>
    </row>
    <row r="3983" spans="1:5" x14ac:dyDescent="0.25">
      <c r="A3983" t="s">
        <v>2574</v>
      </c>
      <c r="D3983" t="str">
        <f t="shared" si="124"/>
        <v/>
      </c>
      <c r="E3983" t="str">
        <f t="shared" si="125"/>
        <v/>
      </c>
    </row>
    <row r="3984" spans="1:5" x14ac:dyDescent="0.25">
      <c r="A3984" t="s">
        <v>2575</v>
      </c>
      <c r="D3984" t="str">
        <f t="shared" si="124"/>
        <v/>
      </c>
      <c r="E3984" t="str">
        <f t="shared" si="125"/>
        <v/>
      </c>
    </row>
    <row r="3985" spans="1:5" x14ac:dyDescent="0.25">
      <c r="A3985" t="s">
        <v>2576</v>
      </c>
      <c r="D3985" t="str">
        <f t="shared" si="124"/>
        <v/>
      </c>
      <c r="E3985" t="str">
        <f t="shared" si="125"/>
        <v/>
      </c>
    </row>
    <row r="3986" spans="1:5" x14ac:dyDescent="0.25">
      <c r="A3986" t="s">
        <v>716</v>
      </c>
      <c r="D3986" t="str">
        <f t="shared" si="124"/>
        <v/>
      </c>
      <c r="E3986" t="str">
        <f t="shared" si="125"/>
        <v/>
      </c>
    </row>
    <row r="3987" spans="1:5" x14ac:dyDescent="0.25">
      <c r="A3987" t="s">
        <v>717</v>
      </c>
      <c r="D3987" t="str">
        <f t="shared" si="124"/>
        <v/>
      </c>
      <c r="E3987" t="str">
        <f t="shared" si="125"/>
        <v/>
      </c>
    </row>
    <row r="3988" spans="1:5" x14ac:dyDescent="0.25">
      <c r="A3988" t="s">
        <v>718</v>
      </c>
      <c r="D3988" t="str">
        <f t="shared" si="124"/>
        <v/>
      </c>
      <c r="E3988" t="str">
        <f t="shared" si="125"/>
        <v/>
      </c>
    </row>
    <row r="3989" spans="1:5" x14ac:dyDescent="0.25">
      <c r="A3989" t="s">
        <v>307</v>
      </c>
      <c r="D3989" t="str">
        <f t="shared" si="124"/>
        <v/>
      </c>
      <c r="E3989" t="str">
        <f t="shared" si="125"/>
        <v/>
      </c>
    </row>
    <row r="3990" spans="1:5" x14ac:dyDescent="0.25">
      <c r="A3990" t="s">
        <v>719</v>
      </c>
      <c r="D3990" t="str">
        <f t="shared" si="124"/>
        <v/>
      </c>
      <c r="E3990" t="str">
        <f t="shared" si="125"/>
        <v/>
      </c>
    </row>
    <row r="3991" spans="1:5" x14ac:dyDescent="0.25">
      <c r="A3991" t="s">
        <v>720</v>
      </c>
      <c r="D3991" t="str">
        <f t="shared" si="124"/>
        <v/>
      </c>
      <c r="E3991" t="str">
        <f t="shared" si="125"/>
        <v/>
      </c>
    </row>
    <row r="3992" spans="1:5" x14ac:dyDescent="0.25">
      <c r="A3992" t="s">
        <v>2577</v>
      </c>
      <c r="D3992" t="str">
        <f t="shared" si="124"/>
        <v/>
      </c>
      <c r="E3992" t="str">
        <f t="shared" si="125"/>
        <v/>
      </c>
    </row>
    <row r="3993" spans="1:5" x14ac:dyDescent="0.25">
      <c r="A3993" t="s">
        <v>2578</v>
      </c>
      <c r="D3993" t="str">
        <f t="shared" si="124"/>
        <v/>
      </c>
      <c r="E3993" t="str">
        <f t="shared" si="125"/>
        <v/>
      </c>
    </row>
    <row r="3994" spans="1:5" x14ac:dyDescent="0.25">
      <c r="A3994" t="s">
        <v>998</v>
      </c>
      <c r="D3994" t="str">
        <f t="shared" si="124"/>
        <v/>
      </c>
      <c r="E3994" t="str">
        <f t="shared" si="125"/>
        <v/>
      </c>
    </row>
    <row r="3995" spans="1:5" x14ac:dyDescent="0.25">
      <c r="A3995" t="s">
        <v>981</v>
      </c>
      <c r="D3995" t="str">
        <f t="shared" si="124"/>
        <v/>
      </c>
      <c r="E3995" t="str">
        <f t="shared" si="125"/>
        <v/>
      </c>
    </row>
    <row r="3996" spans="1:5" x14ac:dyDescent="0.25">
      <c r="A3996" t="s">
        <v>1034</v>
      </c>
      <c r="D3996" t="str">
        <f t="shared" si="124"/>
        <v/>
      </c>
      <c r="E3996" t="str">
        <f t="shared" si="125"/>
        <v/>
      </c>
    </row>
    <row r="3997" spans="1:5" x14ac:dyDescent="0.25">
      <c r="A3997" t="s">
        <v>470</v>
      </c>
      <c r="D3997" t="str">
        <f t="shared" si="124"/>
        <v/>
      </c>
      <c r="E3997" t="str">
        <f t="shared" si="125"/>
        <v/>
      </c>
    </row>
    <row r="3998" spans="1:5" x14ac:dyDescent="0.25">
      <c r="A3998" t="s">
        <v>2579</v>
      </c>
      <c r="D3998" t="str">
        <f t="shared" si="124"/>
        <v/>
      </c>
      <c r="E3998" t="str">
        <f t="shared" si="125"/>
        <v/>
      </c>
    </row>
    <row r="3999" spans="1:5" x14ac:dyDescent="0.25">
      <c r="A3999" t="s">
        <v>223</v>
      </c>
      <c r="D3999" t="str">
        <f t="shared" si="124"/>
        <v/>
      </c>
      <c r="E3999" t="str">
        <f t="shared" si="125"/>
        <v/>
      </c>
    </row>
    <row r="4000" spans="1:5" x14ac:dyDescent="0.25">
      <c r="A4000" t="s">
        <v>2580</v>
      </c>
      <c r="D4000" t="str">
        <f t="shared" si="124"/>
        <v/>
      </c>
      <c r="E4000" t="str">
        <f t="shared" si="125"/>
        <v/>
      </c>
    </row>
    <row r="4001" spans="1:5" x14ac:dyDescent="0.25">
      <c r="A4001" t="s">
        <v>2581</v>
      </c>
      <c r="D4001" t="str">
        <f t="shared" si="124"/>
        <v/>
      </c>
      <c r="E4001" t="str">
        <f t="shared" si="125"/>
        <v/>
      </c>
    </row>
    <row r="4002" spans="1:5" x14ac:dyDescent="0.25">
      <c r="A4002" t="s">
        <v>1419</v>
      </c>
      <c r="D4002" t="str">
        <f t="shared" si="124"/>
        <v/>
      </c>
      <c r="E4002" t="str">
        <f t="shared" si="125"/>
        <v/>
      </c>
    </row>
    <row r="4003" spans="1:5" x14ac:dyDescent="0.25">
      <c r="A4003" t="s">
        <v>2570</v>
      </c>
      <c r="D4003" t="str">
        <f t="shared" si="124"/>
        <v/>
      </c>
      <c r="E4003" t="str">
        <f t="shared" si="125"/>
        <v/>
      </c>
    </row>
    <row r="4004" spans="1:5" x14ac:dyDescent="0.25">
      <c r="A4004" t="s">
        <v>1513</v>
      </c>
      <c r="D4004" t="str">
        <f t="shared" si="124"/>
        <v/>
      </c>
      <c r="E4004" t="str">
        <f t="shared" si="125"/>
        <v/>
      </c>
    </row>
    <row r="4005" spans="1:5" x14ac:dyDescent="0.25">
      <c r="A4005" t="s">
        <v>721</v>
      </c>
      <c r="D4005" t="str">
        <f t="shared" si="124"/>
        <v/>
      </c>
      <c r="E4005" t="str">
        <f t="shared" si="125"/>
        <v/>
      </c>
    </row>
    <row r="4006" spans="1:5" x14ac:dyDescent="0.25">
      <c r="A4006" t="s">
        <v>2582</v>
      </c>
      <c r="D4006" t="str">
        <f t="shared" si="124"/>
        <v/>
      </c>
      <c r="E4006" t="str">
        <f t="shared" si="125"/>
        <v/>
      </c>
    </row>
    <row r="4007" spans="1:5" x14ac:dyDescent="0.25">
      <c r="A4007" t="s">
        <v>2583</v>
      </c>
      <c r="D4007" t="str">
        <f t="shared" si="124"/>
        <v/>
      </c>
      <c r="E4007" t="str">
        <f t="shared" si="125"/>
        <v/>
      </c>
    </row>
    <row r="4008" spans="1:5" x14ac:dyDescent="0.25">
      <c r="A4008" t="s">
        <v>917</v>
      </c>
      <c r="D4008" t="str">
        <f t="shared" si="124"/>
        <v/>
      </c>
      <c r="E4008" t="str">
        <f t="shared" si="125"/>
        <v/>
      </c>
    </row>
    <row r="4009" spans="1:5" x14ac:dyDescent="0.25">
      <c r="A4009" t="s">
        <v>202</v>
      </c>
      <c r="D4009" t="str">
        <f t="shared" si="124"/>
        <v/>
      </c>
      <c r="E4009" t="str">
        <f t="shared" si="125"/>
        <v/>
      </c>
    </row>
    <row r="4010" spans="1:5" x14ac:dyDescent="0.25">
      <c r="A4010" t="s">
        <v>862</v>
      </c>
      <c r="D4010" t="str">
        <f t="shared" si="124"/>
        <v/>
      </c>
      <c r="E4010" t="str">
        <f t="shared" si="125"/>
        <v/>
      </c>
    </row>
    <row r="4011" spans="1:5" x14ac:dyDescent="0.25">
      <c r="A4011" t="s">
        <v>2584</v>
      </c>
      <c r="D4011" t="str">
        <f t="shared" si="124"/>
        <v/>
      </c>
      <c r="E4011" t="str">
        <f t="shared" si="125"/>
        <v/>
      </c>
    </row>
    <row r="4012" spans="1:5" x14ac:dyDescent="0.25">
      <c r="A4012" t="s">
        <v>2585</v>
      </c>
      <c r="D4012" t="str">
        <f t="shared" si="124"/>
        <v/>
      </c>
      <c r="E4012" t="str">
        <f t="shared" si="125"/>
        <v/>
      </c>
    </row>
    <row r="4013" spans="1:5" x14ac:dyDescent="0.25">
      <c r="A4013" t="s">
        <v>2586</v>
      </c>
      <c r="D4013" t="str">
        <f t="shared" si="124"/>
        <v/>
      </c>
      <c r="E4013" t="str">
        <f t="shared" si="125"/>
        <v/>
      </c>
    </row>
    <row r="4014" spans="1:5" x14ac:dyDescent="0.25">
      <c r="A4014" t="s">
        <v>2587</v>
      </c>
      <c r="D4014" t="str">
        <f t="shared" si="124"/>
        <v/>
      </c>
      <c r="E4014" t="str">
        <f t="shared" si="125"/>
        <v/>
      </c>
    </row>
    <row r="4015" spans="1:5" x14ac:dyDescent="0.25">
      <c r="A4015" t="s">
        <v>2588</v>
      </c>
      <c r="D4015" t="str">
        <f t="shared" si="124"/>
        <v/>
      </c>
      <c r="E4015" t="str">
        <f t="shared" si="125"/>
        <v/>
      </c>
    </row>
    <row r="4016" spans="1:5" x14ac:dyDescent="0.25">
      <c r="A4016" t="s">
        <v>390</v>
      </c>
      <c r="D4016" t="str">
        <f t="shared" si="124"/>
        <v/>
      </c>
      <c r="E4016" t="str">
        <f t="shared" si="125"/>
        <v/>
      </c>
    </row>
    <row r="4017" spans="1:5" x14ac:dyDescent="0.25">
      <c r="A4017" t="s">
        <v>722</v>
      </c>
      <c r="D4017" t="str">
        <f t="shared" si="124"/>
        <v/>
      </c>
      <c r="E4017" t="str">
        <f t="shared" si="125"/>
        <v/>
      </c>
    </row>
    <row r="4018" spans="1:5" x14ac:dyDescent="0.25">
      <c r="A4018" t="s">
        <v>723</v>
      </c>
      <c r="D4018" t="str">
        <f t="shared" si="124"/>
        <v/>
      </c>
      <c r="E4018" t="str">
        <f t="shared" si="125"/>
        <v/>
      </c>
    </row>
    <row r="4019" spans="1:5" x14ac:dyDescent="0.25">
      <c r="A4019" t="s">
        <v>2589</v>
      </c>
      <c r="D4019" t="str">
        <f t="shared" si="124"/>
        <v/>
      </c>
      <c r="E4019" t="str">
        <f t="shared" si="125"/>
        <v/>
      </c>
    </row>
    <row r="4020" spans="1:5" x14ac:dyDescent="0.25">
      <c r="A4020" t="s">
        <v>2590</v>
      </c>
      <c r="D4020" t="str">
        <f t="shared" si="124"/>
        <v/>
      </c>
      <c r="E4020" t="str">
        <f t="shared" si="125"/>
        <v/>
      </c>
    </row>
    <row r="4021" spans="1:5" x14ac:dyDescent="0.25">
      <c r="A4021" t="s">
        <v>2591</v>
      </c>
      <c r="D4021" t="str">
        <f t="shared" si="124"/>
        <v/>
      </c>
      <c r="E4021" t="str">
        <f t="shared" si="125"/>
        <v/>
      </c>
    </row>
    <row r="4022" spans="1:5" x14ac:dyDescent="0.25">
      <c r="A4022" t="s">
        <v>2592</v>
      </c>
      <c r="D4022" t="str">
        <f t="shared" si="124"/>
        <v/>
      </c>
      <c r="E4022" t="str">
        <f t="shared" si="125"/>
        <v/>
      </c>
    </row>
    <row r="4023" spans="1:5" x14ac:dyDescent="0.25">
      <c r="A4023" t="s">
        <v>1404</v>
      </c>
      <c r="D4023" t="str">
        <f t="shared" si="124"/>
        <v/>
      </c>
      <c r="E4023" t="str">
        <f t="shared" si="125"/>
        <v/>
      </c>
    </row>
    <row r="4024" spans="1:5" x14ac:dyDescent="0.25">
      <c r="A4024" t="s">
        <v>873</v>
      </c>
      <c r="D4024" t="str">
        <f t="shared" si="124"/>
        <v/>
      </c>
      <c r="E4024" t="str">
        <f t="shared" si="125"/>
        <v/>
      </c>
    </row>
    <row r="4025" spans="1:5" x14ac:dyDescent="0.25">
      <c r="A4025" t="s">
        <v>874</v>
      </c>
      <c r="D4025" t="str">
        <f t="shared" si="124"/>
        <v/>
      </c>
      <c r="E4025" t="str">
        <f t="shared" si="125"/>
        <v/>
      </c>
    </row>
    <row r="4026" spans="1:5" x14ac:dyDescent="0.25">
      <c r="A4026" t="s">
        <v>204</v>
      </c>
      <c r="D4026" t="str">
        <f t="shared" si="124"/>
        <v/>
      </c>
      <c r="E4026" t="str">
        <f t="shared" si="125"/>
        <v/>
      </c>
    </row>
    <row r="4027" spans="1:5" x14ac:dyDescent="0.25">
      <c r="A4027" t="s">
        <v>210</v>
      </c>
      <c r="D4027" t="str">
        <f t="shared" si="124"/>
        <v/>
      </c>
      <c r="E4027" t="str">
        <f t="shared" si="125"/>
        <v/>
      </c>
    </row>
    <row r="4028" spans="1:5" x14ac:dyDescent="0.25">
      <c r="A4028" t="s">
        <v>2593</v>
      </c>
      <c r="D4028" t="str">
        <f t="shared" si="124"/>
        <v/>
      </c>
      <c r="E4028" t="str">
        <f t="shared" si="125"/>
        <v/>
      </c>
    </row>
    <row r="4029" spans="1:5" x14ac:dyDescent="0.25">
      <c r="A4029" t="s">
        <v>2594</v>
      </c>
      <c r="D4029" t="str">
        <f t="shared" si="124"/>
        <v/>
      </c>
      <c r="E4029" t="str">
        <f t="shared" si="125"/>
        <v/>
      </c>
    </row>
    <row r="4030" spans="1:5" x14ac:dyDescent="0.25">
      <c r="A4030" t="s">
        <v>2595</v>
      </c>
      <c r="D4030" t="str">
        <f t="shared" si="124"/>
        <v/>
      </c>
      <c r="E4030" t="str">
        <f t="shared" si="125"/>
        <v/>
      </c>
    </row>
    <row r="4031" spans="1:5" x14ac:dyDescent="0.25">
      <c r="A4031" t="s">
        <v>933</v>
      </c>
      <c r="D4031" t="str">
        <f t="shared" si="124"/>
        <v/>
      </c>
      <c r="E4031" t="str">
        <f t="shared" si="125"/>
        <v/>
      </c>
    </row>
    <row r="4032" spans="1:5" x14ac:dyDescent="0.25">
      <c r="A4032" t="s">
        <v>202</v>
      </c>
      <c r="D4032" t="str">
        <f t="shared" si="124"/>
        <v/>
      </c>
      <c r="E4032" t="str">
        <f t="shared" si="125"/>
        <v/>
      </c>
    </row>
    <row r="4033" spans="1:5" x14ac:dyDescent="0.25">
      <c r="A4033" t="s">
        <v>862</v>
      </c>
      <c r="D4033" t="str">
        <f t="shared" si="124"/>
        <v/>
      </c>
      <c r="E4033" t="str">
        <f t="shared" si="125"/>
        <v/>
      </c>
    </row>
    <row r="4034" spans="1:5" x14ac:dyDescent="0.25">
      <c r="A4034" t="s">
        <v>905</v>
      </c>
      <c r="D4034" t="str">
        <f t="shared" si="124"/>
        <v/>
      </c>
      <c r="E4034" t="str">
        <f t="shared" si="125"/>
        <v/>
      </c>
    </row>
    <row r="4035" spans="1:5" x14ac:dyDescent="0.25">
      <c r="A4035" t="s">
        <v>2596</v>
      </c>
      <c r="D4035" t="str">
        <f t="shared" si="124"/>
        <v/>
      </c>
      <c r="E4035" t="str">
        <f t="shared" si="125"/>
        <v/>
      </c>
    </row>
    <row r="4036" spans="1:5" x14ac:dyDescent="0.25">
      <c r="A4036" t="s">
        <v>2597</v>
      </c>
      <c r="D4036" t="str">
        <f t="shared" si="124"/>
        <v/>
      </c>
      <c r="E4036" t="str">
        <f t="shared" si="125"/>
        <v/>
      </c>
    </row>
    <row r="4037" spans="1:5" x14ac:dyDescent="0.25">
      <c r="A4037" t="s">
        <v>2598</v>
      </c>
      <c r="D4037" t="str">
        <f t="shared" si="124"/>
        <v/>
      </c>
      <c r="E4037" t="str">
        <f t="shared" si="125"/>
        <v/>
      </c>
    </row>
    <row r="4038" spans="1:5" x14ac:dyDescent="0.25">
      <c r="A4038" t="s">
        <v>2599</v>
      </c>
      <c r="D4038" t="str">
        <f t="shared" si="124"/>
        <v/>
      </c>
      <c r="E4038" t="str">
        <f t="shared" si="125"/>
        <v/>
      </c>
    </row>
    <row r="4039" spans="1:5" x14ac:dyDescent="0.25">
      <c r="A4039" t="s">
        <v>316</v>
      </c>
      <c r="D4039" t="str">
        <f t="shared" ref="D4039:D4102" si="126">IFERROR(IF(COUNTIF(A4039,"*"&amp;"NOME:"&amp;"*")&gt;0,TRIM(_xlfn.TEXTBEFORE(_xlfn.TEXTAFTER(A4039,"NOME: ")," FUNCAO")),""),"")</f>
        <v/>
      </c>
      <c r="E4039" t="str">
        <f t="shared" ref="E4039:E4102" si="127">IFERROR(VALUE(TRIM(IF(D4039&lt;&gt;"",MID(MID(MID(MID(HLOOKUP("*",A4039:A4066,MATCH("*"&amp;"INTRA"&amp;"*",A4039:A4066,0),0),SEARCH("INTRA",HLOOKUP("*",A4039:A4066,MATCH("*"&amp;"INTRA"&amp;"*",A4039:A4066,0),0),1),30),SEARCH(" ",MID(HLOOKUP("*",A4039:A4066,MATCH("*"&amp;"INTRA"&amp;"*",A4039:A4066,0),0),SEARCH("INTRA",HLOOKUP("*",A4039:A4066,MATCH("*"&amp;"INTRA"&amp;"*",A4039:A4066,0),0),1),30),1)+1,20),SEARCH(" ",MID(MID(HLOOKUP("*",A4039:A4066,MATCH("*"&amp;"INTRA"&amp;"*",A4039:A4066,0),0),SEARCH("INTRA",HLOOKUP("*",A4039:A4066,MATCH("*"&amp;"INTRA"&amp;"*",A4039:A4066,0),0),1),30),SEARCH(" ",MID(HLOOKUP("*",A4039:A4066,MATCH("*"&amp;"INTRA"&amp;"*",A4039:A4066,0),0),SEARCH("INTRA",HLOOKUP("*",A4039:A4066,MATCH("*"&amp;"INTRA"&amp;"*",A4039:A4066,0),0),1),30),1)+1,20),1)+1,20),1,SEARCH(" ",MID(MID(MID(HLOOKUP("*",A4039:A4066,MATCH("*"&amp;"INTRA"&amp;"*",A4039:A4066,0),0),SEARCH("INTRA",HLOOKUP("*",A4039:A4066,MATCH("*"&amp;"INTRA"&amp;"*",A4039:A4066,0),0),1),30),SEARCH(" ",MID(HLOOKUP("*",A4039:A4066,MATCH("*"&amp;"INTRA"&amp;"*",A4039:A4066,0),0),SEARCH("INTRA",HLOOKUP("*",A4039:A4066,MATCH("*"&amp;"INTRA"&amp;"*",A4039:A4066,0),0),1),30),1)+1,20),SEARCH(" ",MID(MID(HLOOKUP("*",A4039:A4066,MATCH("*"&amp;"INTRA"&amp;"*",A4039:A4066,0),0),SEARCH("INTRA",HLOOKUP("*",A4039:A4066,MATCH("*"&amp;"INTRA"&amp;"*",A4039:A4066,0),0),1),30),SEARCH(" ",MID(HLOOKUP("*",A4039:A4066,MATCH("*"&amp;"INTRA"&amp;"*",A4039:A4066,0),0),SEARCH("INTRA",HLOOKUP("*",A4039:A4066,MATCH("*"&amp;"INTRA"&amp;"*",A4039:A4066,0),0),1),30),1)+1,20),1)+1,20))),""))),"")</f>
        <v/>
      </c>
    </row>
    <row r="4040" spans="1:5" x14ac:dyDescent="0.25">
      <c r="A4040" t="s">
        <v>665</v>
      </c>
      <c r="D4040" t="str">
        <f t="shared" si="126"/>
        <v/>
      </c>
      <c r="E4040" t="str">
        <f t="shared" si="127"/>
        <v/>
      </c>
    </row>
    <row r="4041" spans="1:5" x14ac:dyDescent="0.25">
      <c r="A4041" t="s">
        <v>307</v>
      </c>
      <c r="D4041" t="str">
        <f t="shared" si="126"/>
        <v/>
      </c>
      <c r="E4041" t="str">
        <f t="shared" si="127"/>
        <v/>
      </c>
    </row>
    <row r="4042" spans="1:5" x14ac:dyDescent="0.25">
      <c r="A4042" t="s">
        <v>359</v>
      </c>
      <c r="D4042" t="str">
        <f t="shared" si="126"/>
        <v/>
      </c>
      <c r="E4042" t="str">
        <f t="shared" si="127"/>
        <v/>
      </c>
    </row>
    <row r="4043" spans="1:5" x14ac:dyDescent="0.25">
      <c r="A4043" t="s">
        <v>394</v>
      </c>
      <c r="D4043" t="str">
        <f t="shared" si="126"/>
        <v/>
      </c>
      <c r="E4043" t="str">
        <f t="shared" si="127"/>
        <v/>
      </c>
    </row>
    <row r="4044" spans="1:5" x14ac:dyDescent="0.25">
      <c r="A4044" t="s">
        <v>230</v>
      </c>
      <c r="D4044" t="str">
        <f t="shared" si="126"/>
        <v/>
      </c>
      <c r="E4044" t="str">
        <f t="shared" si="127"/>
        <v/>
      </c>
    </row>
    <row r="4045" spans="1:5" x14ac:dyDescent="0.25">
      <c r="A4045" t="s">
        <v>2600</v>
      </c>
      <c r="D4045" t="str">
        <f t="shared" si="126"/>
        <v/>
      </c>
      <c r="E4045" t="str">
        <f t="shared" si="127"/>
        <v/>
      </c>
    </row>
    <row r="4046" spans="1:5" x14ac:dyDescent="0.25">
      <c r="A4046" t="s">
        <v>998</v>
      </c>
      <c r="D4046" t="str">
        <f t="shared" si="126"/>
        <v/>
      </c>
      <c r="E4046" t="str">
        <f t="shared" si="127"/>
        <v/>
      </c>
    </row>
    <row r="4047" spans="1:5" x14ac:dyDescent="0.25">
      <c r="A4047" t="s">
        <v>981</v>
      </c>
      <c r="D4047" t="str">
        <f t="shared" si="126"/>
        <v/>
      </c>
      <c r="E4047" t="str">
        <f t="shared" si="127"/>
        <v/>
      </c>
    </row>
    <row r="4048" spans="1:5" x14ac:dyDescent="0.25">
      <c r="A4048" t="s">
        <v>914</v>
      </c>
      <c r="D4048" t="str">
        <f t="shared" si="126"/>
        <v/>
      </c>
      <c r="E4048" t="str">
        <f t="shared" si="127"/>
        <v/>
      </c>
    </row>
    <row r="4049" spans="1:5" x14ac:dyDescent="0.25">
      <c r="A4049" t="s">
        <v>470</v>
      </c>
      <c r="D4049" t="str">
        <f t="shared" si="126"/>
        <v/>
      </c>
      <c r="E4049" t="str">
        <f t="shared" si="127"/>
        <v/>
      </c>
    </row>
    <row r="4050" spans="1:5" x14ac:dyDescent="0.25">
      <c r="A4050" t="s">
        <v>223</v>
      </c>
      <c r="D4050" t="str">
        <f t="shared" si="126"/>
        <v/>
      </c>
      <c r="E4050" t="str">
        <f t="shared" si="127"/>
        <v/>
      </c>
    </row>
    <row r="4051" spans="1:5" x14ac:dyDescent="0.25">
      <c r="A4051" t="s">
        <v>2601</v>
      </c>
      <c r="D4051" t="str">
        <f t="shared" si="126"/>
        <v/>
      </c>
      <c r="E4051" t="str">
        <f t="shared" si="127"/>
        <v/>
      </c>
    </row>
    <row r="4052" spans="1:5" x14ac:dyDescent="0.25">
      <c r="A4052" t="s">
        <v>285</v>
      </c>
      <c r="D4052" t="str">
        <f t="shared" si="126"/>
        <v/>
      </c>
      <c r="E4052" t="str">
        <f t="shared" si="127"/>
        <v/>
      </c>
    </row>
    <row r="4053" spans="1:5" x14ac:dyDescent="0.25">
      <c r="A4053">
        <v>6.99</v>
      </c>
      <c r="D4053" t="str">
        <f t="shared" si="126"/>
        <v/>
      </c>
      <c r="E4053" t="str">
        <f t="shared" si="127"/>
        <v/>
      </c>
    </row>
    <row r="4054" spans="1:5" x14ac:dyDescent="0.25">
      <c r="A4054" s="163">
        <v>2988</v>
      </c>
      <c r="D4054" t="str">
        <f t="shared" si="126"/>
        <v/>
      </c>
      <c r="E4054" t="str">
        <f t="shared" si="127"/>
        <v/>
      </c>
    </row>
    <row r="4055" spans="1:5" x14ac:dyDescent="0.25">
      <c r="A4055">
        <v>112.33</v>
      </c>
      <c r="D4055" t="str">
        <f t="shared" si="126"/>
        <v/>
      </c>
      <c r="E4055" t="str">
        <f t="shared" si="127"/>
        <v/>
      </c>
    </row>
    <row r="4056" spans="1:5" x14ac:dyDescent="0.25">
      <c r="A4056">
        <v>39.770000000000003</v>
      </c>
      <c r="D4056" t="str">
        <f t="shared" si="126"/>
        <v/>
      </c>
      <c r="E4056" t="str">
        <f t="shared" si="127"/>
        <v/>
      </c>
    </row>
    <row r="4057" spans="1:5" x14ac:dyDescent="0.25">
      <c r="A4057">
        <v>202.46</v>
      </c>
      <c r="D4057" t="str">
        <f t="shared" si="126"/>
        <v/>
      </c>
      <c r="E4057" t="str">
        <f t="shared" si="127"/>
        <v/>
      </c>
    </row>
    <row r="4058" spans="1:5" x14ac:dyDescent="0.25">
      <c r="A4058">
        <v>48.32</v>
      </c>
      <c r="D4058" t="str">
        <f t="shared" si="126"/>
        <v/>
      </c>
      <c r="E4058" t="str">
        <f t="shared" si="127"/>
        <v/>
      </c>
    </row>
    <row r="4059" spans="1:5" x14ac:dyDescent="0.25">
      <c r="A4059">
        <v>83.72</v>
      </c>
      <c r="D4059" t="str">
        <f t="shared" si="126"/>
        <v/>
      </c>
      <c r="E4059" t="str">
        <f t="shared" si="127"/>
        <v/>
      </c>
    </row>
    <row r="4060" spans="1:5" x14ac:dyDescent="0.25">
      <c r="A4060">
        <v>90.04</v>
      </c>
      <c r="D4060" t="str">
        <f t="shared" si="126"/>
        <v/>
      </c>
      <c r="E4060" t="str">
        <f t="shared" si="127"/>
        <v/>
      </c>
    </row>
    <row r="4061" spans="1:5" x14ac:dyDescent="0.25">
      <c r="A4061">
        <v>15.94</v>
      </c>
      <c r="D4061" t="str">
        <f t="shared" si="126"/>
        <v/>
      </c>
      <c r="E4061" t="str">
        <f t="shared" si="127"/>
        <v/>
      </c>
    </row>
    <row r="4062" spans="1:5" x14ac:dyDescent="0.25">
      <c r="A4062">
        <v>56.26</v>
      </c>
      <c r="D4062" t="str">
        <f t="shared" si="126"/>
        <v/>
      </c>
      <c r="E4062" t="str">
        <f t="shared" si="127"/>
        <v/>
      </c>
    </row>
    <row r="4063" spans="1:5" x14ac:dyDescent="0.25">
      <c r="A4063" t="s">
        <v>247</v>
      </c>
      <c r="D4063" t="str">
        <f t="shared" si="126"/>
        <v/>
      </c>
      <c r="E4063" t="str">
        <f t="shared" si="127"/>
        <v/>
      </c>
    </row>
    <row r="4064" spans="1:5" x14ac:dyDescent="0.25">
      <c r="A4064">
        <v>1</v>
      </c>
      <c r="D4064" t="str">
        <f t="shared" si="126"/>
        <v/>
      </c>
      <c r="E4064" t="str">
        <f t="shared" si="127"/>
        <v/>
      </c>
    </row>
    <row r="4065" spans="1:5" x14ac:dyDescent="0.25">
      <c r="A4065">
        <v>1</v>
      </c>
      <c r="D4065" t="str">
        <f t="shared" si="126"/>
        <v/>
      </c>
      <c r="E4065" t="str">
        <f t="shared" si="127"/>
        <v/>
      </c>
    </row>
    <row r="4066" spans="1:5" x14ac:dyDescent="0.25">
      <c r="A4066">
        <v>1</v>
      </c>
      <c r="D4066" t="str">
        <f t="shared" si="126"/>
        <v/>
      </c>
      <c r="E4066" t="str">
        <f t="shared" si="127"/>
        <v/>
      </c>
    </row>
    <row r="4067" spans="1:5" x14ac:dyDescent="0.25">
      <c r="A4067" t="s">
        <v>297</v>
      </c>
      <c r="D4067" t="str">
        <f t="shared" si="126"/>
        <v/>
      </c>
      <c r="E4067" t="str">
        <f t="shared" si="127"/>
        <v/>
      </c>
    </row>
    <row r="4068" spans="1:5" x14ac:dyDescent="0.25">
      <c r="A4068" t="s">
        <v>297</v>
      </c>
      <c r="D4068" t="str">
        <f t="shared" si="126"/>
        <v/>
      </c>
      <c r="E4068" t="str">
        <f t="shared" si="127"/>
        <v/>
      </c>
    </row>
    <row r="4069" spans="1:5" x14ac:dyDescent="0.25">
      <c r="A4069" t="s">
        <v>297</v>
      </c>
      <c r="D4069" t="str">
        <f t="shared" si="126"/>
        <v/>
      </c>
      <c r="E4069" t="str">
        <f t="shared" si="127"/>
        <v/>
      </c>
    </row>
    <row r="4070" spans="1:5" x14ac:dyDescent="0.25">
      <c r="A4070">
        <v>1</v>
      </c>
      <c r="D4070" t="str">
        <f t="shared" si="126"/>
        <v/>
      </c>
      <c r="E4070" t="str">
        <f t="shared" si="127"/>
        <v/>
      </c>
    </row>
    <row r="4071" spans="1:5" x14ac:dyDescent="0.25">
      <c r="A4071">
        <v>1</v>
      </c>
      <c r="D4071" t="str">
        <f t="shared" si="126"/>
        <v/>
      </c>
      <c r="E4071" t="str">
        <f t="shared" si="127"/>
        <v/>
      </c>
    </row>
    <row r="4072" spans="1:5" x14ac:dyDescent="0.25">
      <c r="A4072" t="s">
        <v>297</v>
      </c>
      <c r="D4072" t="str">
        <f t="shared" si="126"/>
        <v/>
      </c>
      <c r="E4072" t="str">
        <f t="shared" si="127"/>
        <v/>
      </c>
    </row>
    <row r="4073" spans="1:5" x14ac:dyDescent="0.25">
      <c r="A4073">
        <v>1</v>
      </c>
      <c r="D4073" t="str">
        <f t="shared" si="126"/>
        <v/>
      </c>
      <c r="E4073" t="str">
        <f t="shared" si="127"/>
        <v/>
      </c>
    </row>
    <row r="4074" spans="1:5" x14ac:dyDescent="0.25">
      <c r="A4074" t="s">
        <v>285</v>
      </c>
      <c r="D4074" t="str">
        <f t="shared" si="126"/>
        <v/>
      </c>
      <c r="E4074" t="str">
        <f t="shared" si="127"/>
        <v/>
      </c>
    </row>
    <row r="4075" spans="1:5" x14ac:dyDescent="0.25">
      <c r="A4075">
        <v>379.18</v>
      </c>
      <c r="D4075" t="str">
        <f t="shared" si="126"/>
        <v/>
      </c>
      <c r="E4075" t="str">
        <f t="shared" si="127"/>
        <v/>
      </c>
    </row>
    <row r="4076" spans="1:5" x14ac:dyDescent="0.25">
      <c r="A4076" s="163">
        <v>2927.48</v>
      </c>
      <c r="D4076" t="str">
        <f t="shared" si="126"/>
        <v/>
      </c>
      <c r="E4076" t="str">
        <f t="shared" si="127"/>
        <v/>
      </c>
    </row>
    <row r="4077" spans="1:5" x14ac:dyDescent="0.25">
      <c r="A4077">
        <v>74.14</v>
      </c>
      <c r="D4077" t="str">
        <f t="shared" si="126"/>
        <v/>
      </c>
      <c r="E4077" t="str">
        <f t="shared" si="127"/>
        <v/>
      </c>
    </row>
    <row r="4078" spans="1:5" x14ac:dyDescent="0.25">
      <c r="A4078" s="163">
        <v>2433.83</v>
      </c>
      <c r="D4078" t="str">
        <f t="shared" si="126"/>
        <v/>
      </c>
      <c r="E4078" t="str">
        <f t="shared" si="127"/>
        <v/>
      </c>
    </row>
    <row r="4079" spans="1:5" x14ac:dyDescent="0.25">
      <c r="A4079" s="163">
        <v>2433.83</v>
      </c>
      <c r="D4079" t="str">
        <f t="shared" si="126"/>
        <v/>
      </c>
      <c r="E4079" t="str">
        <f t="shared" si="127"/>
        <v/>
      </c>
    </row>
    <row r="4080" spans="1:5" x14ac:dyDescent="0.25">
      <c r="A4080">
        <v>194.71</v>
      </c>
      <c r="D4080" t="str">
        <f t="shared" si="126"/>
        <v/>
      </c>
      <c r="E4080" t="str">
        <f t="shared" si="127"/>
        <v/>
      </c>
    </row>
    <row r="4081" spans="1:5" x14ac:dyDescent="0.25">
      <c r="A4081">
        <v>379.18</v>
      </c>
      <c r="D4081" t="str">
        <f t="shared" si="126"/>
        <v/>
      </c>
      <c r="E4081" t="str">
        <f t="shared" si="127"/>
        <v/>
      </c>
    </row>
    <row r="4082" spans="1:5" x14ac:dyDescent="0.25">
      <c r="A4082">
        <v>13.16</v>
      </c>
      <c r="D4082" t="str">
        <f t="shared" si="126"/>
        <v/>
      </c>
      <c r="E4082" t="str">
        <f t="shared" si="127"/>
        <v/>
      </c>
    </row>
    <row r="4083" spans="1:5" x14ac:dyDescent="0.25">
      <c r="A4083" t="s">
        <v>604</v>
      </c>
      <c r="D4083" t="str">
        <f t="shared" si="126"/>
        <v/>
      </c>
      <c r="E4083" t="str">
        <f t="shared" si="127"/>
        <v/>
      </c>
    </row>
    <row r="4084" spans="1:5" x14ac:dyDescent="0.25">
      <c r="A4084">
        <v>209.45</v>
      </c>
      <c r="D4084" t="str">
        <f t="shared" si="126"/>
        <v/>
      </c>
      <c r="E4084" t="str">
        <f t="shared" si="127"/>
        <v/>
      </c>
    </row>
    <row r="4085" spans="1:5" x14ac:dyDescent="0.25">
      <c r="A4085">
        <v>131.87</v>
      </c>
      <c r="D4085" t="str">
        <f t="shared" si="126"/>
        <v/>
      </c>
      <c r="E4085" t="str">
        <f t="shared" si="127"/>
        <v/>
      </c>
    </row>
    <row r="4086" spans="1:5" x14ac:dyDescent="0.25">
      <c r="A4086">
        <v>486.77</v>
      </c>
      <c r="D4086" t="str">
        <f t="shared" si="126"/>
        <v/>
      </c>
      <c r="E4086" t="str">
        <f t="shared" si="127"/>
        <v/>
      </c>
    </row>
    <row r="4087" spans="1:5" x14ac:dyDescent="0.25">
      <c r="A4087">
        <v>141.16</v>
      </c>
      <c r="D4087" t="str">
        <f t="shared" si="126"/>
        <v/>
      </c>
      <c r="E4087" t="str">
        <f t="shared" si="127"/>
        <v/>
      </c>
    </row>
    <row r="4088" spans="1:5" x14ac:dyDescent="0.25">
      <c r="A4088">
        <v>73.010000000000005</v>
      </c>
      <c r="D4088" t="str">
        <f t="shared" si="126"/>
        <v/>
      </c>
      <c r="E4088" t="str">
        <f t="shared" si="127"/>
        <v/>
      </c>
    </row>
    <row r="4089" spans="1:5" x14ac:dyDescent="0.25">
      <c r="A4089">
        <v>186.3</v>
      </c>
      <c r="D4089" t="str">
        <f t="shared" si="126"/>
        <v/>
      </c>
      <c r="E4089" t="str">
        <f t="shared" si="127"/>
        <v/>
      </c>
    </row>
    <row r="4090" spans="1:5" x14ac:dyDescent="0.25">
      <c r="A4090">
        <v>624.87</v>
      </c>
      <c r="D4090" t="str">
        <f t="shared" si="126"/>
        <v/>
      </c>
      <c r="E4090" t="str">
        <f t="shared" si="127"/>
        <v/>
      </c>
    </row>
    <row r="4091" spans="1:5" x14ac:dyDescent="0.25">
      <c r="A4091" s="163">
        <v>1872.18</v>
      </c>
      <c r="D4091" t="str">
        <f t="shared" si="126"/>
        <v/>
      </c>
      <c r="E4091" t="str">
        <f t="shared" si="127"/>
        <v/>
      </c>
    </row>
    <row r="4092" spans="1:5" x14ac:dyDescent="0.25">
      <c r="A4092">
        <v>397.67</v>
      </c>
      <c r="D4092" t="str">
        <f t="shared" si="126"/>
        <v/>
      </c>
      <c r="E4092" t="str">
        <f t="shared" si="127"/>
        <v/>
      </c>
    </row>
    <row r="4093" spans="1:5" x14ac:dyDescent="0.25">
      <c r="A4093">
        <v>737.2</v>
      </c>
      <c r="D4093" t="str">
        <f t="shared" si="126"/>
        <v/>
      </c>
      <c r="E4093" t="str">
        <f t="shared" si="127"/>
        <v/>
      </c>
    </row>
    <row r="4094" spans="1:5" x14ac:dyDescent="0.25">
      <c r="A4094">
        <v>814.8</v>
      </c>
      <c r="D4094" t="str">
        <f t="shared" si="126"/>
        <v/>
      </c>
      <c r="E4094" t="str">
        <f t="shared" si="127"/>
        <v/>
      </c>
    </row>
    <row r="4095" spans="1:5" x14ac:dyDescent="0.25">
      <c r="A4095">
        <v>15.94</v>
      </c>
      <c r="D4095" t="str">
        <f t="shared" si="126"/>
        <v/>
      </c>
      <c r="E4095" t="str">
        <f t="shared" si="127"/>
        <v/>
      </c>
    </row>
    <row r="4096" spans="1:5" x14ac:dyDescent="0.25">
      <c r="A4096" s="163">
        <v>3136.93</v>
      </c>
      <c r="D4096" t="str">
        <f t="shared" si="126"/>
        <v/>
      </c>
      <c r="E4096" t="str">
        <f t="shared" si="127"/>
        <v/>
      </c>
    </row>
    <row r="4097" spans="1:5" x14ac:dyDescent="0.25">
      <c r="A4097" t="s">
        <v>300</v>
      </c>
      <c r="D4097" t="str">
        <f t="shared" si="126"/>
        <v/>
      </c>
      <c r="E4097" t="str">
        <f t="shared" si="127"/>
        <v/>
      </c>
    </row>
    <row r="4098" spans="1:5" x14ac:dyDescent="0.25">
      <c r="A4098" t="s">
        <v>250</v>
      </c>
      <c r="D4098" t="str">
        <f t="shared" si="126"/>
        <v/>
      </c>
      <c r="E4098" t="str">
        <f t="shared" si="127"/>
        <v/>
      </c>
    </row>
    <row r="4099" spans="1:5" x14ac:dyDescent="0.25">
      <c r="A4099" t="s">
        <v>724</v>
      </c>
      <c r="D4099" t="str">
        <f t="shared" si="126"/>
        <v/>
      </c>
      <c r="E4099" t="str">
        <f t="shared" si="127"/>
        <v/>
      </c>
    </row>
    <row r="4100" spans="1:5" x14ac:dyDescent="0.25">
      <c r="A4100" t="s">
        <v>725</v>
      </c>
      <c r="D4100" t="str">
        <f t="shared" si="126"/>
        <v/>
      </c>
      <c r="E4100" t="str">
        <f t="shared" si="127"/>
        <v/>
      </c>
    </row>
    <row r="4101" spans="1:5" x14ac:dyDescent="0.25">
      <c r="A4101" t="s">
        <v>726</v>
      </c>
      <c r="D4101" t="str">
        <f t="shared" si="126"/>
        <v/>
      </c>
      <c r="E4101" t="str">
        <f t="shared" si="127"/>
        <v/>
      </c>
    </row>
    <row r="4102" spans="1:5" x14ac:dyDescent="0.25">
      <c r="A4102" t="s">
        <v>609</v>
      </c>
      <c r="D4102" t="str">
        <f t="shared" si="126"/>
        <v/>
      </c>
      <c r="E4102" t="str">
        <f t="shared" si="127"/>
        <v/>
      </c>
    </row>
    <row r="4103" spans="1:5" x14ac:dyDescent="0.25">
      <c r="A4103" t="s">
        <v>610</v>
      </c>
      <c r="D4103" t="str">
        <f t="shared" ref="D4103:D4166" si="128">IFERROR(IF(COUNTIF(A4103,"*"&amp;"NOME:"&amp;"*")&gt;0,TRIM(_xlfn.TEXTBEFORE(_xlfn.TEXTAFTER(A4103,"NOME: ")," FUNCAO")),""),"")</f>
        <v/>
      </c>
      <c r="E4103" t="str">
        <f t="shared" ref="E4103:E4166" si="129">IFERROR(VALUE(TRIM(IF(D4103&lt;&gt;"",MID(MID(MID(MID(HLOOKUP("*",A4103:A4130,MATCH("*"&amp;"INTRA"&amp;"*",A4103:A4130,0),0),SEARCH("INTRA",HLOOKUP("*",A4103:A4130,MATCH("*"&amp;"INTRA"&amp;"*",A4103:A4130,0),0),1),30),SEARCH(" ",MID(HLOOKUP("*",A4103:A4130,MATCH("*"&amp;"INTRA"&amp;"*",A4103:A4130,0),0),SEARCH("INTRA",HLOOKUP("*",A4103:A4130,MATCH("*"&amp;"INTRA"&amp;"*",A4103:A4130,0),0),1),30),1)+1,20),SEARCH(" ",MID(MID(HLOOKUP("*",A4103:A4130,MATCH("*"&amp;"INTRA"&amp;"*",A4103:A4130,0),0),SEARCH("INTRA",HLOOKUP("*",A4103:A4130,MATCH("*"&amp;"INTRA"&amp;"*",A4103:A4130,0),0),1),30),SEARCH(" ",MID(HLOOKUP("*",A4103:A4130,MATCH("*"&amp;"INTRA"&amp;"*",A4103:A4130,0),0),SEARCH("INTRA",HLOOKUP("*",A4103:A4130,MATCH("*"&amp;"INTRA"&amp;"*",A4103:A4130,0),0),1),30),1)+1,20),1)+1,20),1,SEARCH(" ",MID(MID(MID(HLOOKUP("*",A4103:A4130,MATCH("*"&amp;"INTRA"&amp;"*",A4103:A4130,0),0),SEARCH("INTRA",HLOOKUP("*",A4103:A4130,MATCH("*"&amp;"INTRA"&amp;"*",A4103:A4130,0),0),1),30),SEARCH(" ",MID(HLOOKUP("*",A4103:A4130,MATCH("*"&amp;"INTRA"&amp;"*",A4103:A4130,0),0),SEARCH("INTRA",HLOOKUP("*",A4103:A4130,MATCH("*"&amp;"INTRA"&amp;"*",A4103:A4130,0),0),1),30),1)+1,20),SEARCH(" ",MID(MID(HLOOKUP("*",A4103:A4130,MATCH("*"&amp;"INTRA"&amp;"*",A4103:A4130,0),0),SEARCH("INTRA",HLOOKUP("*",A4103:A4130,MATCH("*"&amp;"INTRA"&amp;"*",A4103:A4130,0),0),1),30),SEARCH(" ",MID(HLOOKUP("*",A4103:A4130,MATCH("*"&amp;"INTRA"&amp;"*",A4103:A4130,0),0),SEARCH("INTRA",HLOOKUP("*",A4103:A4130,MATCH("*"&amp;"INTRA"&amp;"*",A4103:A4130,0),0),1),30),1)+1,20),1)+1,20))),""))),"")</f>
        <v/>
      </c>
    </row>
    <row r="4104" spans="1:5" x14ac:dyDescent="0.25">
      <c r="A4104" t="s">
        <v>727</v>
      </c>
      <c r="D4104" t="str">
        <f t="shared" si="128"/>
        <v/>
      </c>
      <c r="E4104" t="str">
        <f t="shared" si="129"/>
        <v/>
      </c>
    </row>
    <row r="4105" spans="1:5" x14ac:dyDescent="0.25">
      <c r="A4105" t="s">
        <v>628</v>
      </c>
      <c r="D4105" t="str">
        <f t="shared" si="128"/>
        <v/>
      </c>
      <c r="E4105" t="str">
        <f t="shared" si="129"/>
        <v/>
      </c>
    </row>
    <row r="4106" spans="1:5" x14ac:dyDescent="0.25">
      <c r="A4106" t="s">
        <v>728</v>
      </c>
      <c r="D4106" t="str">
        <f t="shared" si="128"/>
        <v/>
      </c>
      <c r="E4106" t="str">
        <f t="shared" si="129"/>
        <v/>
      </c>
    </row>
    <row r="4107" spans="1:5" x14ac:dyDescent="0.25">
      <c r="A4107" t="s">
        <v>611</v>
      </c>
      <c r="D4107" t="str">
        <f t="shared" si="128"/>
        <v/>
      </c>
      <c r="E4107" t="str">
        <f t="shared" si="129"/>
        <v/>
      </c>
    </row>
    <row r="4108" spans="1:5" x14ac:dyDescent="0.25">
      <c r="A4108" t="s">
        <v>590</v>
      </c>
      <c r="D4108" t="str">
        <f t="shared" si="128"/>
        <v/>
      </c>
      <c r="E4108" t="str">
        <f t="shared" si="129"/>
        <v/>
      </c>
    </row>
    <row r="4109" spans="1:5" x14ac:dyDescent="0.25">
      <c r="A4109" t="s">
        <v>591</v>
      </c>
      <c r="D4109" t="str">
        <f t="shared" si="128"/>
        <v/>
      </c>
      <c r="E4109" t="str">
        <f t="shared" si="129"/>
        <v/>
      </c>
    </row>
    <row r="4110" spans="1:5" x14ac:dyDescent="0.25">
      <c r="A4110" t="s">
        <v>592</v>
      </c>
      <c r="D4110" t="str">
        <f t="shared" si="128"/>
        <v/>
      </c>
      <c r="E4110" t="str">
        <f t="shared" si="129"/>
        <v/>
      </c>
    </row>
    <row r="4111" spans="1:5" x14ac:dyDescent="0.25">
      <c r="A4111" t="s">
        <v>613</v>
      </c>
      <c r="D4111" t="str">
        <f t="shared" si="128"/>
        <v/>
      </c>
      <c r="E4111" t="str">
        <f t="shared" si="129"/>
        <v/>
      </c>
    </row>
    <row r="4112" spans="1:5" x14ac:dyDescent="0.25">
      <c r="A4112" t="s">
        <v>614</v>
      </c>
      <c r="D4112" t="str">
        <f t="shared" si="128"/>
        <v/>
      </c>
      <c r="E4112" t="str">
        <f t="shared" si="129"/>
        <v/>
      </c>
    </row>
    <row r="4113" spans="1:5" x14ac:dyDescent="0.25">
      <c r="A4113" t="s">
        <v>2602</v>
      </c>
      <c r="D4113" t="str">
        <f t="shared" si="128"/>
        <v/>
      </c>
      <c r="E4113" t="str">
        <f t="shared" si="129"/>
        <v/>
      </c>
    </row>
    <row r="4114" spans="1:5" x14ac:dyDescent="0.25">
      <c r="A4114" t="s">
        <v>729</v>
      </c>
      <c r="D4114" t="str">
        <f t="shared" si="128"/>
        <v/>
      </c>
      <c r="E4114" t="str">
        <f t="shared" si="129"/>
        <v/>
      </c>
    </row>
    <row r="4115" spans="1:5" x14ac:dyDescent="0.25">
      <c r="A4115" t="s">
        <v>730</v>
      </c>
      <c r="D4115" t="str">
        <f t="shared" si="128"/>
        <v/>
      </c>
      <c r="E4115" t="str">
        <f t="shared" si="129"/>
        <v/>
      </c>
    </row>
    <row r="4116" spans="1:5" x14ac:dyDescent="0.25">
      <c r="A4116" t="s">
        <v>2603</v>
      </c>
      <c r="D4116" t="str">
        <f t="shared" si="128"/>
        <v/>
      </c>
      <c r="E4116" t="str">
        <f t="shared" si="129"/>
        <v/>
      </c>
    </row>
    <row r="4117" spans="1:5" x14ac:dyDescent="0.25">
      <c r="A4117" t="s">
        <v>731</v>
      </c>
      <c r="D4117" t="str">
        <f t="shared" si="128"/>
        <v/>
      </c>
      <c r="E4117" t="str">
        <f t="shared" si="129"/>
        <v/>
      </c>
    </row>
    <row r="4118" spans="1:5" x14ac:dyDescent="0.25">
      <c r="A4118" t="s">
        <v>732</v>
      </c>
      <c r="D4118" t="str">
        <f t="shared" si="128"/>
        <v/>
      </c>
      <c r="E4118" t="str">
        <f t="shared" si="129"/>
        <v/>
      </c>
    </row>
    <row r="4119" spans="1:5" x14ac:dyDescent="0.25">
      <c r="A4119" t="s">
        <v>560</v>
      </c>
      <c r="D4119" t="str">
        <f t="shared" si="128"/>
        <v/>
      </c>
      <c r="E4119" t="str">
        <f t="shared" si="129"/>
        <v/>
      </c>
    </row>
    <row r="4120" spans="1:5" x14ac:dyDescent="0.25">
      <c r="A4120" t="s">
        <v>733</v>
      </c>
      <c r="D4120" t="str">
        <f t="shared" si="128"/>
        <v/>
      </c>
      <c r="E4120" t="str">
        <f t="shared" si="129"/>
        <v/>
      </c>
    </row>
    <row r="4121" spans="1:5" x14ac:dyDescent="0.25">
      <c r="A4121" t="s">
        <v>350</v>
      </c>
      <c r="D4121" t="str">
        <f t="shared" si="128"/>
        <v/>
      </c>
      <c r="E4121" t="str">
        <f t="shared" si="129"/>
        <v/>
      </c>
    </row>
    <row r="4122" spans="1:5" x14ac:dyDescent="0.25">
      <c r="A4122" t="s">
        <v>2604</v>
      </c>
      <c r="D4122" t="str">
        <f t="shared" si="128"/>
        <v/>
      </c>
      <c r="E4122" t="str">
        <f t="shared" si="129"/>
        <v/>
      </c>
    </row>
    <row r="4123" spans="1:5" x14ac:dyDescent="0.25">
      <c r="A4123" t="s">
        <v>2605</v>
      </c>
      <c r="D4123" t="str">
        <f t="shared" si="128"/>
        <v/>
      </c>
      <c r="E4123" t="str">
        <f t="shared" si="129"/>
        <v/>
      </c>
    </row>
    <row r="4124" spans="1:5" x14ac:dyDescent="0.25">
      <c r="A4124" t="s">
        <v>2606</v>
      </c>
      <c r="D4124" t="str">
        <f t="shared" si="128"/>
        <v/>
      </c>
      <c r="E4124" t="str">
        <f t="shared" si="129"/>
        <v/>
      </c>
    </row>
    <row r="4125" spans="1:5" x14ac:dyDescent="0.25">
      <c r="A4125" t="s">
        <v>2607</v>
      </c>
      <c r="D4125" t="str">
        <f t="shared" si="128"/>
        <v/>
      </c>
      <c r="E4125" t="str">
        <f t="shared" si="129"/>
        <v/>
      </c>
    </row>
    <row r="4126" spans="1:5" x14ac:dyDescent="0.25">
      <c r="A4126" t="s">
        <v>2608</v>
      </c>
      <c r="D4126" t="str">
        <f t="shared" si="128"/>
        <v/>
      </c>
      <c r="E4126" t="str">
        <f t="shared" si="129"/>
        <v/>
      </c>
    </row>
    <row r="4127" spans="1:5" x14ac:dyDescent="0.25">
      <c r="A4127" t="s">
        <v>2609</v>
      </c>
      <c r="D4127" t="str">
        <f t="shared" si="128"/>
        <v/>
      </c>
      <c r="E4127" t="str">
        <f t="shared" si="129"/>
        <v/>
      </c>
    </row>
    <row r="4128" spans="1:5" x14ac:dyDescent="0.25">
      <c r="A4128" t="s">
        <v>2610</v>
      </c>
      <c r="D4128" t="str">
        <f t="shared" si="128"/>
        <v/>
      </c>
      <c r="E4128" t="str">
        <f t="shared" si="129"/>
        <v/>
      </c>
    </row>
    <row r="4129" spans="1:5" x14ac:dyDescent="0.25">
      <c r="A4129" t="s">
        <v>2611</v>
      </c>
      <c r="D4129" t="str">
        <f t="shared" si="128"/>
        <v/>
      </c>
      <c r="E4129" t="str">
        <f t="shared" si="129"/>
        <v/>
      </c>
    </row>
    <row r="4130" spans="1:5" x14ac:dyDescent="0.25">
      <c r="A4130" t="s">
        <v>2612</v>
      </c>
      <c r="D4130" t="str">
        <f t="shared" si="128"/>
        <v/>
      </c>
      <c r="E4130" t="str">
        <f t="shared" si="129"/>
        <v/>
      </c>
    </row>
    <row r="4131" spans="1:5" x14ac:dyDescent="0.25">
      <c r="A4131" t="s">
        <v>2613</v>
      </c>
      <c r="D4131" t="str">
        <f t="shared" si="128"/>
        <v/>
      </c>
      <c r="E4131" t="str">
        <f t="shared" si="129"/>
        <v/>
      </c>
    </row>
    <row r="4132" spans="1:5" x14ac:dyDescent="0.25">
      <c r="A4132" t="s">
        <v>734</v>
      </c>
      <c r="D4132" t="str">
        <f t="shared" si="128"/>
        <v/>
      </c>
      <c r="E4132" t="str">
        <f t="shared" si="129"/>
        <v/>
      </c>
    </row>
    <row r="4133" spans="1:5" x14ac:dyDescent="0.25">
      <c r="A4133" t="s">
        <v>2614</v>
      </c>
      <c r="D4133" t="str">
        <f t="shared" si="128"/>
        <v/>
      </c>
      <c r="E4133" t="str">
        <f t="shared" si="129"/>
        <v/>
      </c>
    </row>
    <row r="4134" spans="1:5" x14ac:dyDescent="0.25">
      <c r="A4134" t="s">
        <v>1602</v>
      </c>
      <c r="D4134" t="str">
        <f t="shared" si="128"/>
        <v/>
      </c>
      <c r="E4134" t="str">
        <f t="shared" si="129"/>
        <v/>
      </c>
    </row>
    <row r="4135" spans="1:5" x14ac:dyDescent="0.25">
      <c r="A4135" t="s">
        <v>2615</v>
      </c>
      <c r="D4135" t="str">
        <f t="shared" si="128"/>
        <v/>
      </c>
      <c r="E4135" t="str">
        <f t="shared" si="129"/>
        <v/>
      </c>
    </row>
    <row r="4136" spans="1:5" x14ac:dyDescent="0.25">
      <c r="A4136" t="s">
        <v>2616</v>
      </c>
      <c r="D4136" t="str">
        <f t="shared" si="128"/>
        <v/>
      </c>
      <c r="E4136" t="str">
        <f t="shared" si="129"/>
        <v/>
      </c>
    </row>
    <row r="4137" spans="1:5" x14ac:dyDescent="0.25">
      <c r="A4137" t="s">
        <v>244</v>
      </c>
      <c r="D4137" t="str">
        <f t="shared" si="128"/>
        <v/>
      </c>
      <c r="E4137" t="str">
        <f t="shared" si="129"/>
        <v/>
      </c>
    </row>
    <row r="4138" spans="1:5" x14ac:dyDescent="0.25">
      <c r="A4138" t="s">
        <v>2877</v>
      </c>
      <c r="D4138" t="str">
        <f t="shared" si="128"/>
        <v>VANIA APARECIDA ALVES PEREIRA</v>
      </c>
      <c r="E4138">
        <f t="shared" si="129"/>
        <v>11.06</v>
      </c>
    </row>
    <row r="4139" spans="1:5" x14ac:dyDescent="0.25">
      <c r="A4139" t="s">
        <v>2617</v>
      </c>
      <c r="D4139" t="str">
        <f t="shared" si="128"/>
        <v/>
      </c>
      <c r="E4139" t="str">
        <f t="shared" si="129"/>
        <v/>
      </c>
    </row>
    <row r="4140" spans="1:5" x14ac:dyDescent="0.25">
      <c r="A4140" t="s">
        <v>2618</v>
      </c>
      <c r="D4140" t="str">
        <f t="shared" si="128"/>
        <v/>
      </c>
      <c r="E4140" t="str">
        <f t="shared" si="129"/>
        <v/>
      </c>
    </row>
    <row r="4141" spans="1:5" x14ac:dyDescent="0.25">
      <c r="A4141" t="s">
        <v>349</v>
      </c>
      <c r="D4141" t="str">
        <f t="shared" si="128"/>
        <v/>
      </c>
      <c r="E4141" t="str">
        <f t="shared" si="129"/>
        <v/>
      </c>
    </row>
    <row r="4142" spans="1:5" x14ac:dyDescent="0.25">
      <c r="A4142" t="s">
        <v>2619</v>
      </c>
      <c r="D4142" t="str">
        <f t="shared" si="128"/>
        <v/>
      </c>
      <c r="E4142" t="str">
        <f t="shared" si="129"/>
        <v/>
      </c>
    </row>
    <row r="4143" spans="1:5" x14ac:dyDescent="0.25">
      <c r="A4143" t="s">
        <v>735</v>
      </c>
      <c r="D4143" t="str">
        <f t="shared" si="128"/>
        <v/>
      </c>
      <c r="E4143" t="str">
        <f t="shared" si="129"/>
        <v/>
      </c>
    </row>
    <row r="4144" spans="1:5" x14ac:dyDescent="0.25">
      <c r="A4144" t="s">
        <v>2620</v>
      </c>
      <c r="D4144" t="str">
        <f t="shared" si="128"/>
        <v/>
      </c>
      <c r="E4144" t="str">
        <f t="shared" si="129"/>
        <v/>
      </c>
    </row>
    <row r="4145" spans="1:5" x14ac:dyDescent="0.25">
      <c r="A4145" t="s">
        <v>2621</v>
      </c>
      <c r="D4145" t="str">
        <f t="shared" si="128"/>
        <v/>
      </c>
      <c r="E4145" t="str">
        <f t="shared" si="129"/>
        <v/>
      </c>
    </row>
    <row r="4146" spans="1:5" x14ac:dyDescent="0.25">
      <c r="A4146" t="s">
        <v>2622</v>
      </c>
      <c r="D4146" t="str">
        <f t="shared" si="128"/>
        <v/>
      </c>
      <c r="E4146" t="str">
        <f t="shared" si="129"/>
        <v/>
      </c>
    </row>
    <row r="4147" spans="1:5" x14ac:dyDescent="0.25">
      <c r="A4147" t="s">
        <v>736</v>
      </c>
      <c r="D4147" t="str">
        <f t="shared" si="128"/>
        <v/>
      </c>
      <c r="E4147" t="str">
        <f t="shared" si="129"/>
        <v/>
      </c>
    </row>
    <row r="4148" spans="1:5" x14ac:dyDescent="0.25">
      <c r="A4148" t="s">
        <v>2623</v>
      </c>
      <c r="D4148" t="str">
        <f t="shared" si="128"/>
        <v/>
      </c>
      <c r="E4148" t="str">
        <f t="shared" si="129"/>
        <v/>
      </c>
    </row>
    <row r="4149" spans="1:5" x14ac:dyDescent="0.25">
      <c r="A4149" t="s">
        <v>2624</v>
      </c>
      <c r="D4149" t="str">
        <f t="shared" si="128"/>
        <v/>
      </c>
      <c r="E4149" t="str">
        <f t="shared" si="129"/>
        <v/>
      </c>
    </row>
    <row r="4150" spans="1:5" x14ac:dyDescent="0.25">
      <c r="A4150" t="s">
        <v>2625</v>
      </c>
      <c r="D4150" t="str">
        <f t="shared" si="128"/>
        <v/>
      </c>
      <c r="E4150" t="str">
        <f t="shared" si="129"/>
        <v/>
      </c>
    </row>
    <row r="4151" spans="1:5" x14ac:dyDescent="0.25">
      <c r="A4151" t="s">
        <v>2626</v>
      </c>
      <c r="D4151" t="str">
        <f t="shared" si="128"/>
        <v/>
      </c>
      <c r="E4151" t="str">
        <f t="shared" si="129"/>
        <v/>
      </c>
    </row>
    <row r="4152" spans="1:5" x14ac:dyDescent="0.25">
      <c r="A4152" t="s">
        <v>737</v>
      </c>
      <c r="D4152" t="str">
        <f t="shared" si="128"/>
        <v/>
      </c>
      <c r="E4152" t="str">
        <f t="shared" si="129"/>
        <v/>
      </c>
    </row>
    <row r="4153" spans="1:5" x14ac:dyDescent="0.25">
      <c r="A4153" t="s">
        <v>2627</v>
      </c>
      <c r="D4153" t="str">
        <f t="shared" si="128"/>
        <v/>
      </c>
      <c r="E4153" t="str">
        <f t="shared" si="129"/>
        <v/>
      </c>
    </row>
    <row r="4154" spans="1:5" x14ac:dyDescent="0.25">
      <c r="A4154" t="s">
        <v>2628</v>
      </c>
      <c r="D4154" t="str">
        <f t="shared" si="128"/>
        <v/>
      </c>
      <c r="E4154" t="str">
        <f t="shared" si="129"/>
        <v/>
      </c>
    </row>
    <row r="4155" spans="1:5" x14ac:dyDescent="0.25">
      <c r="A4155" t="s">
        <v>2871</v>
      </c>
      <c r="D4155" t="str">
        <f t="shared" si="128"/>
        <v>VINICIUS DE SOUZA NASCIMENTO</v>
      </c>
      <c r="E4155" t="str">
        <f t="shared" si="129"/>
        <v/>
      </c>
    </row>
    <row r="4156" spans="1:5" x14ac:dyDescent="0.25">
      <c r="A4156" t="s">
        <v>2629</v>
      </c>
      <c r="D4156" t="str">
        <f t="shared" si="128"/>
        <v/>
      </c>
      <c r="E4156" t="str">
        <f t="shared" si="129"/>
        <v/>
      </c>
    </row>
    <row r="4157" spans="1:5" x14ac:dyDescent="0.25">
      <c r="A4157" t="s">
        <v>933</v>
      </c>
      <c r="D4157" t="str">
        <f t="shared" si="128"/>
        <v/>
      </c>
      <c r="E4157" t="str">
        <f t="shared" si="129"/>
        <v/>
      </c>
    </row>
    <row r="4158" spans="1:5" x14ac:dyDescent="0.25">
      <c r="A4158" t="s">
        <v>404</v>
      </c>
      <c r="D4158" t="str">
        <f t="shared" si="128"/>
        <v/>
      </c>
      <c r="E4158" t="str">
        <f t="shared" si="129"/>
        <v/>
      </c>
    </row>
    <row r="4159" spans="1:5" x14ac:dyDescent="0.25">
      <c r="A4159" t="s">
        <v>2630</v>
      </c>
      <c r="D4159" t="str">
        <f t="shared" si="128"/>
        <v/>
      </c>
      <c r="E4159" t="str">
        <f t="shared" si="129"/>
        <v/>
      </c>
    </row>
    <row r="4160" spans="1:5" x14ac:dyDescent="0.25">
      <c r="A4160" t="s">
        <v>2631</v>
      </c>
      <c r="D4160" t="str">
        <f t="shared" si="128"/>
        <v/>
      </c>
      <c r="E4160" t="str">
        <f t="shared" si="129"/>
        <v/>
      </c>
    </row>
    <row r="4161" spans="1:5" x14ac:dyDescent="0.25">
      <c r="A4161" t="s">
        <v>2632</v>
      </c>
      <c r="D4161" t="str">
        <f t="shared" si="128"/>
        <v/>
      </c>
      <c r="E4161" t="str">
        <f t="shared" si="129"/>
        <v/>
      </c>
    </row>
    <row r="4162" spans="1:5" x14ac:dyDescent="0.25">
      <c r="A4162" t="s">
        <v>2633</v>
      </c>
      <c r="D4162" t="str">
        <f t="shared" si="128"/>
        <v/>
      </c>
      <c r="E4162" t="str">
        <f t="shared" si="129"/>
        <v/>
      </c>
    </row>
    <row r="4163" spans="1:5" x14ac:dyDescent="0.25">
      <c r="A4163" t="s">
        <v>300</v>
      </c>
      <c r="D4163" t="str">
        <f t="shared" si="128"/>
        <v/>
      </c>
      <c r="E4163" t="str">
        <f t="shared" si="129"/>
        <v/>
      </c>
    </row>
    <row r="4164" spans="1:5" x14ac:dyDescent="0.25">
      <c r="A4164" t="s">
        <v>301</v>
      </c>
      <c r="D4164" t="str">
        <f t="shared" si="128"/>
        <v/>
      </c>
      <c r="E4164" t="str">
        <f t="shared" si="129"/>
        <v/>
      </c>
    </row>
    <row r="4165" spans="1:5" x14ac:dyDescent="0.25">
      <c r="A4165" t="s">
        <v>2634</v>
      </c>
      <c r="D4165" t="str">
        <f t="shared" si="128"/>
        <v/>
      </c>
      <c r="E4165" t="str">
        <f t="shared" si="129"/>
        <v/>
      </c>
    </row>
    <row r="4166" spans="1:5" x14ac:dyDescent="0.25">
      <c r="A4166" t="s">
        <v>2635</v>
      </c>
      <c r="D4166" t="str">
        <f t="shared" si="128"/>
        <v/>
      </c>
      <c r="E4166" t="str">
        <f t="shared" si="129"/>
        <v/>
      </c>
    </row>
    <row r="4167" spans="1:5" x14ac:dyDescent="0.25">
      <c r="A4167" t="s">
        <v>2636</v>
      </c>
      <c r="D4167" t="str">
        <f t="shared" ref="D4167:D4230" si="130">IFERROR(IF(COUNTIF(A4167,"*"&amp;"NOME:"&amp;"*")&gt;0,TRIM(_xlfn.TEXTBEFORE(_xlfn.TEXTAFTER(A4167,"NOME: ")," FUNCAO")),""),"")</f>
        <v/>
      </c>
      <c r="E4167" t="str">
        <f t="shared" ref="E4167:E4230" si="131">IFERROR(VALUE(TRIM(IF(D4167&lt;&gt;"",MID(MID(MID(MID(HLOOKUP("*",A4167:A4194,MATCH("*"&amp;"INTRA"&amp;"*",A4167:A4194,0),0),SEARCH("INTRA",HLOOKUP("*",A4167:A4194,MATCH("*"&amp;"INTRA"&amp;"*",A4167:A4194,0),0),1),30),SEARCH(" ",MID(HLOOKUP("*",A4167:A4194,MATCH("*"&amp;"INTRA"&amp;"*",A4167:A4194,0),0),SEARCH("INTRA",HLOOKUP("*",A4167:A4194,MATCH("*"&amp;"INTRA"&amp;"*",A4167:A4194,0),0),1),30),1)+1,20),SEARCH(" ",MID(MID(HLOOKUP("*",A4167:A4194,MATCH("*"&amp;"INTRA"&amp;"*",A4167:A4194,0),0),SEARCH("INTRA",HLOOKUP("*",A4167:A4194,MATCH("*"&amp;"INTRA"&amp;"*",A4167:A4194,0),0),1),30),SEARCH(" ",MID(HLOOKUP("*",A4167:A4194,MATCH("*"&amp;"INTRA"&amp;"*",A4167:A4194,0),0),SEARCH("INTRA",HLOOKUP("*",A4167:A4194,MATCH("*"&amp;"INTRA"&amp;"*",A4167:A4194,0),0),1),30),1)+1,20),1)+1,20),1,SEARCH(" ",MID(MID(MID(HLOOKUP("*",A4167:A4194,MATCH("*"&amp;"INTRA"&amp;"*",A4167:A4194,0),0),SEARCH("INTRA",HLOOKUP("*",A4167:A4194,MATCH("*"&amp;"INTRA"&amp;"*",A4167:A4194,0),0),1),30),SEARCH(" ",MID(HLOOKUP("*",A4167:A4194,MATCH("*"&amp;"INTRA"&amp;"*",A4167:A4194,0),0),SEARCH("INTRA",HLOOKUP("*",A4167:A4194,MATCH("*"&amp;"INTRA"&amp;"*",A4167:A4194,0),0),1),30),1)+1,20),SEARCH(" ",MID(MID(HLOOKUP("*",A4167:A4194,MATCH("*"&amp;"INTRA"&amp;"*",A4167:A4194,0),0),SEARCH("INTRA",HLOOKUP("*",A4167:A4194,MATCH("*"&amp;"INTRA"&amp;"*",A4167:A4194,0),0),1),30),SEARCH(" ",MID(HLOOKUP("*",A4167:A4194,MATCH("*"&amp;"INTRA"&amp;"*",A4167:A4194,0),0),SEARCH("INTRA",HLOOKUP("*",A4167:A4194,MATCH("*"&amp;"INTRA"&amp;"*",A4167:A4194,0),0),1),30),1)+1,20),1)+1,20))),""))),"")</f>
        <v/>
      </c>
    </row>
    <row r="4168" spans="1:5" x14ac:dyDescent="0.25">
      <c r="A4168" t="s">
        <v>2637</v>
      </c>
      <c r="D4168" t="str">
        <f t="shared" si="130"/>
        <v/>
      </c>
      <c r="E4168" t="str">
        <f t="shared" si="131"/>
        <v/>
      </c>
    </row>
    <row r="4169" spans="1:5" x14ac:dyDescent="0.25">
      <c r="A4169" t="s">
        <v>1931</v>
      </c>
      <c r="D4169" t="str">
        <f t="shared" si="130"/>
        <v/>
      </c>
      <c r="E4169" t="str">
        <f t="shared" si="131"/>
        <v/>
      </c>
    </row>
    <row r="4170" spans="1:5" x14ac:dyDescent="0.25">
      <c r="A4170" t="s">
        <v>738</v>
      </c>
      <c r="D4170" t="str">
        <f t="shared" si="130"/>
        <v/>
      </c>
      <c r="E4170" t="str">
        <f t="shared" si="131"/>
        <v/>
      </c>
    </row>
    <row r="4171" spans="1:5" x14ac:dyDescent="0.25">
      <c r="A4171" t="s">
        <v>203</v>
      </c>
      <c r="D4171" t="str">
        <f t="shared" si="130"/>
        <v/>
      </c>
      <c r="E4171" t="str">
        <f t="shared" si="131"/>
        <v/>
      </c>
    </row>
    <row r="4172" spans="1:5" x14ac:dyDescent="0.25">
      <c r="A4172" t="s">
        <v>739</v>
      </c>
      <c r="D4172" t="str">
        <f t="shared" si="130"/>
        <v/>
      </c>
      <c r="E4172" t="str">
        <f t="shared" si="131"/>
        <v/>
      </c>
    </row>
    <row r="4173" spans="1:5" x14ac:dyDescent="0.25">
      <c r="A4173" t="s">
        <v>2638</v>
      </c>
      <c r="D4173" t="str">
        <f t="shared" si="130"/>
        <v/>
      </c>
      <c r="E4173" t="str">
        <f t="shared" si="131"/>
        <v/>
      </c>
    </row>
    <row r="4174" spans="1:5" x14ac:dyDescent="0.25">
      <c r="A4174" t="s">
        <v>740</v>
      </c>
      <c r="D4174" t="str">
        <f t="shared" si="130"/>
        <v/>
      </c>
      <c r="E4174" t="str">
        <f t="shared" si="131"/>
        <v/>
      </c>
    </row>
    <row r="4175" spans="1:5" x14ac:dyDescent="0.25">
      <c r="A4175" t="s">
        <v>2639</v>
      </c>
      <c r="D4175" t="str">
        <f t="shared" si="130"/>
        <v/>
      </c>
      <c r="E4175" t="str">
        <f t="shared" si="131"/>
        <v/>
      </c>
    </row>
    <row r="4176" spans="1:5" x14ac:dyDescent="0.25">
      <c r="A4176" t="s">
        <v>1289</v>
      </c>
      <c r="D4176" t="str">
        <f t="shared" si="130"/>
        <v/>
      </c>
      <c r="E4176" t="str">
        <f t="shared" si="131"/>
        <v/>
      </c>
    </row>
    <row r="4177" spans="1:5" x14ac:dyDescent="0.25">
      <c r="A4177" t="s">
        <v>2640</v>
      </c>
      <c r="D4177" t="str">
        <f t="shared" si="130"/>
        <v/>
      </c>
      <c r="E4177" t="str">
        <f t="shared" si="131"/>
        <v/>
      </c>
    </row>
    <row r="4178" spans="1:5" x14ac:dyDescent="0.25">
      <c r="A4178" t="s">
        <v>2641</v>
      </c>
      <c r="D4178" t="str">
        <f t="shared" si="130"/>
        <v/>
      </c>
      <c r="E4178" t="str">
        <f t="shared" si="131"/>
        <v/>
      </c>
    </row>
    <row r="4179" spans="1:5" x14ac:dyDescent="0.25">
      <c r="A4179" t="s">
        <v>1419</v>
      </c>
      <c r="D4179" t="str">
        <f t="shared" si="130"/>
        <v/>
      </c>
      <c r="E4179" t="str">
        <f t="shared" si="131"/>
        <v/>
      </c>
    </row>
    <row r="4180" spans="1:5" x14ac:dyDescent="0.25">
      <c r="A4180" t="s">
        <v>2642</v>
      </c>
      <c r="D4180" t="str">
        <f t="shared" si="130"/>
        <v/>
      </c>
      <c r="E4180" t="str">
        <f t="shared" si="131"/>
        <v/>
      </c>
    </row>
    <row r="4181" spans="1:5" x14ac:dyDescent="0.25">
      <c r="A4181" t="s">
        <v>689</v>
      </c>
      <c r="D4181" t="str">
        <f t="shared" si="130"/>
        <v/>
      </c>
      <c r="E4181" t="str">
        <f t="shared" si="131"/>
        <v/>
      </c>
    </row>
    <row r="4182" spans="1:5" x14ac:dyDescent="0.25">
      <c r="A4182" t="s">
        <v>314</v>
      </c>
      <c r="D4182" t="str">
        <f t="shared" si="130"/>
        <v/>
      </c>
      <c r="E4182" t="str">
        <f t="shared" si="131"/>
        <v/>
      </c>
    </row>
    <row r="4183" spans="1:5" x14ac:dyDescent="0.25">
      <c r="A4183" t="s">
        <v>2643</v>
      </c>
      <c r="D4183" t="str">
        <f t="shared" si="130"/>
        <v/>
      </c>
      <c r="E4183" t="str">
        <f t="shared" si="131"/>
        <v/>
      </c>
    </row>
    <row r="4184" spans="1:5" x14ac:dyDescent="0.25">
      <c r="A4184" t="s">
        <v>2644</v>
      </c>
      <c r="D4184" t="str">
        <f t="shared" si="130"/>
        <v>WALLACE ANTONIO GE OLIVEIRA</v>
      </c>
      <c r="E4184">
        <f t="shared" si="131"/>
        <v>165.9</v>
      </c>
    </row>
    <row r="4185" spans="1:5" x14ac:dyDescent="0.25">
      <c r="A4185" t="s">
        <v>2645</v>
      </c>
      <c r="D4185" t="str">
        <f t="shared" si="130"/>
        <v/>
      </c>
      <c r="E4185" t="str">
        <f t="shared" si="131"/>
        <v/>
      </c>
    </row>
    <row r="4186" spans="1:5" x14ac:dyDescent="0.25">
      <c r="A4186" t="s">
        <v>933</v>
      </c>
      <c r="D4186" t="str">
        <f t="shared" si="130"/>
        <v/>
      </c>
      <c r="E4186" t="str">
        <f t="shared" si="131"/>
        <v/>
      </c>
    </row>
    <row r="4187" spans="1:5" x14ac:dyDescent="0.25">
      <c r="A4187" t="s">
        <v>202</v>
      </c>
      <c r="D4187" t="str">
        <f t="shared" si="130"/>
        <v/>
      </c>
      <c r="E4187" t="str">
        <f t="shared" si="131"/>
        <v/>
      </c>
    </row>
    <row r="4188" spans="1:5" x14ac:dyDescent="0.25">
      <c r="A4188" t="s">
        <v>862</v>
      </c>
      <c r="D4188" t="str">
        <f t="shared" si="130"/>
        <v/>
      </c>
      <c r="E4188" t="str">
        <f t="shared" si="131"/>
        <v/>
      </c>
    </row>
    <row r="4189" spans="1:5" x14ac:dyDescent="0.25">
      <c r="A4189" t="s">
        <v>2646</v>
      </c>
      <c r="D4189" t="str">
        <f t="shared" si="130"/>
        <v/>
      </c>
      <c r="E4189" t="str">
        <f t="shared" si="131"/>
        <v/>
      </c>
    </row>
    <row r="4190" spans="1:5" x14ac:dyDescent="0.25">
      <c r="A4190" t="s">
        <v>1786</v>
      </c>
      <c r="D4190" t="str">
        <f t="shared" si="130"/>
        <v/>
      </c>
      <c r="E4190" t="str">
        <f t="shared" si="131"/>
        <v/>
      </c>
    </row>
    <row r="4191" spans="1:5" x14ac:dyDescent="0.25">
      <c r="A4191" t="s">
        <v>2647</v>
      </c>
      <c r="D4191" t="str">
        <f t="shared" si="130"/>
        <v/>
      </c>
      <c r="E4191" t="str">
        <f t="shared" si="131"/>
        <v/>
      </c>
    </row>
    <row r="4192" spans="1:5" x14ac:dyDescent="0.25">
      <c r="A4192" t="s">
        <v>233</v>
      </c>
      <c r="D4192" t="str">
        <f t="shared" si="130"/>
        <v/>
      </c>
      <c r="E4192" t="str">
        <f t="shared" si="131"/>
        <v/>
      </c>
    </row>
    <row r="4193" spans="1:5" x14ac:dyDescent="0.25">
      <c r="A4193" t="s">
        <v>413</v>
      </c>
      <c r="D4193" t="str">
        <f t="shared" si="130"/>
        <v/>
      </c>
      <c r="E4193" t="str">
        <f t="shared" si="131"/>
        <v/>
      </c>
    </row>
    <row r="4194" spans="1:5" x14ac:dyDescent="0.25">
      <c r="A4194" t="s">
        <v>469</v>
      </c>
      <c r="D4194" t="str">
        <f t="shared" si="130"/>
        <v/>
      </c>
      <c r="E4194" t="str">
        <f t="shared" si="131"/>
        <v/>
      </c>
    </row>
    <row r="4195" spans="1:5" x14ac:dyDescent="0.25">
      <c r="A4195" t="s">
        <v>307</v>
      </c>
      <c r="D4195" t="str">
        <f t="shared" si="130"/>
        <v/>
      </c>
      <c r="E4195" t="str">
        <f t="shared" si="131"/>
        <v/>
      </c>
    </row>
    <row r="4196" spans="1:5" x14ac:dyDescent="0.25">
      <c r="A4196" t="s">
        <v>489</v>
      </c>
      <c r="D4196" t="str">
        <f t="shared" si="130"/>
        <v/>
      </c>
      <c r="E4196" t="str">
        <f t="shared" si="131"/>
        <v/>
      </c>
    </row>
    <row r="4197" spans="1:5" x14ac:dyDescent="0.25">
      <c r="A4197" t="s">
        <v>309</v>
      </c>
      <c r="D4197" t="str">
        <f t="shared" si="130"/>
        <v/>
      </c>
      <c r="E4197" t="str">
        <f t="shared" si="131"/>
        <v/>
      </c>
    </row>
    <row r="4198" spans="1:5" x14ac:dyDescent="0.25">
      <c r="A4198" t="s">
        <v>219</v>
      </c>
      <c r="D4198" t="str">
        <f t="shared" si="130"/>
        <v/>
      </c>
      <c r="E4198" t="str">
        <f t="shared" si="131"/>
        <v/>
      </c>
    </row>
    <row r="4199" spans="1:5" x14ac:dyDescent="0.25">
      <c r="A4199" t="s">
        <v>2648</v>
      </c>
      <c r="D4199" t="str">
        <f t="shared" si="130"/>
        <v/>
      </c>
      <c r="E4199" t="str">
        <f t="shared" si="131"/>
        <v/>
      </c>
    </row>
    <row r="4200" spans="1:5" x14ac:dyDescent="0.25">
      <c r="A4200" t="s">
        <v>966</v>
      </c>
      <c r="D4200" t="str">
        <f t="shared" si="130"/>
        <v/>
      </c>
      <c r="E4200" t="str">
        <f t="shared" si="131"/>
        <v/>
      </c>
    </row>
    <row r="4201" spans="1:5" x14ac:dyDescent="0.25">
      <c r="A4201" t="s">
        <v>981</v>
      </c>
      <c r="D4201" t="str">
        <f t="shared" si="130"/>
        <v/>
      </c>
      <c r="E4201" t="str">
        <f t="shared" si="131"/>
        <v/>
      </c>
    </row>
    <row r="4202" spans="1:5" x14ac:dyDescent="0.25">
      <c r="A4202" t="s">
        <v>1034</v>
      </c>
      <c r="D4202" t="str">
        <f t="shared" si="130"/>
        <v/>
      </c>
      <c r="E4202" t="str">
        <f t="shared" si="131"/>
        <v/>
      </c>
    </row>
    <row r="4203" spans="1:5" x14ac:dyDescent="0.25">
      <c r="A4203" t="s">
        <v>414</v>
      </c>
      <c r="D4203" t="str">
        <f t="shared" si="130"/>
        <v/>
      </c>
      <c r="E4203" t="str">
        <f t="shared" si="131"/>
        <v/>
      </c>
    </row>
    <row r="4204" spans="1:5" x14ac:dyDescent="0.25">
      <c r="A4204" t="s">
        <v>223</v>
      </c>
      <c r="D4204" t="str">
        <f t="shared" si="130"/>
        <v/>
      </c>
      <c r="E4204" t="str">
        <f t="shared" si="131"/>
        <v/>
      </c>
    </row>
    <row r="4205" spans="1:5" x14ac:dyDescent="0.25">
      <c r="A4205" t="s">
        <v>2649</v>
      </c>
      <c r="D4205" t="str">
        <f t="shared" si="130"/>
        <v/>
      </c>
      <c r="E4205" t="str">
        <f t="shared" si="131"/>
        <v/>
      </c>
    </row>
    <row r="4206" spans="1:5" x14ac:dyDescent="0.25">
      <c r="A4206" t="s">
        <v>2650</v>
      </c>
      <c r="D4206" t="str">
        <f t="shared" si="130"/>
        <v/>
      </c>
      <c r="E4206" t="str">
        <f t="shared" si="131"/>
        <v/>
      </c>
    </row>
    <row r="4207" spans="1:5" x14ac:dyDescent="0.25">
      <c r="A4207" t="s">
        <v>1419</v>
      </c>
      <c r="D4207" t="str">
        <f t="shared" si="130"/>
        <v/>
      </c>
      <c r="E4207" t="str">
        <f t="shared" si="131"/>
        <v/>
      </c>
    </row>
    <row r="4208" spans="1:5" x14ac:dyDescent="0.25">
      <c r="A4208" t="s">
        <v>2642</v>
      </c>
      <c r="D4208" t="str">
        <f t="shared" si="130"/>
        <v/>
      </c>
      <c r="E4208" t="str">
        <f t="shared" si="131"/>
        <v/>
      </c>
    </row>
    <row r="4209" spans="1:5" x14ac:dyDescent="0.25">
      <c r="A4209" t="s">
        <v>689</v>
      </c>
      <c r="D4209" t="str">
        <f t="shared" si="130"/>
        <v/>
      </c>
      <c r="E4209" t="str">
        <f t="shared" si="131"/>
        <v/>
      </c>
    </row>
    <row r="4210" spans="1:5" x14ac:dyDescent="0.25">
      <c r="A4210" t="s">
        <v>396</v>
      </c>
      <c r="D4210" t="str">
        <f t="shared" si="130"/>
        <v/>
      </c>
      <c r="E4210" t="str">
        <f t="shared" si="131"/>
        <v/>
      </c>
    </row>
    <row r="4211" spans="1:5" x14ac:dyDescent="0.25">
      <c r="A4211" t="s">
        <v>2872</v>
      </c>
      <c r="D4211" t="str">
        <f t="shared" si="130"/>
        <v>WALTER ANTONIO DE OLIVEIRA FIL</v>
      </c>
      <c r="E4211">
        <f t="shared" si="131"/>
        <v>88.48</v>
      </c>
    </row>
    <row r="4212" spans="1:5" x14ac:dyDescent="0.25">
      <c r="A4212" t="s">
        <v>2651</v>
      </c>
      <c r="D4212" t="str">
        <f t="shared" si="130"/>
        <v/>
      </c>
      <c r="E4212" t="str">
        <f t="shared" si="131"/>
        <v/>
      </c>
    </row>
    <row r="4213" spans="1:5" x14ac:dyDescent="0.25">
      <c r="A4213" t="s">
        <v>2652</v>
      </c>
      <c r="D4213" t="str">
        <f t="shared" si="130"/>
        <v/>
      </c>
      <c r="E4213" t="str">
        <f t="shared" si="131"/>
        <v/>
      </c>
    </row>
    <row r="4214" spans="1:5" x14ac:dyDescent="0.25">
      <c r="A4214" t="s">
        <v>202</v>
      </c>
      <c r="D4214" t="str">
        <f t="shared" si="130"/>
        <v/>
      </c>
      <c r="E4214" t="str">
        <f t="shared" si="131"/>
        <v/>
      </c>
    </row>
    <row r="4215" spans="1:5" x14ac:dyDescent="0.25">
      <c r="A4215" t="s">
        <v>862</v>
      </c>
      <c r="D4215" t="str">
        <f t="shared" si="130"/>
        <v/>
      </c>
      <c r="E4215" t="str">
        <f t="shared" si="131"/>
        <v/>
      </c>
    </row>
    <row r="4216" spans="1:5" x14ac:dyDescent="0.25">
      <c r="A4216" t="s">
        <v>2653</v>
      </c>
      <c r="D4216" t="str">
        <f t="shared" si="130"/>
        <v/>
      </c>
      <c r="E4216" t="str">
        <f t="shared" si="131"/>
        <v/>
      </c>
    </row>
    <row r="4217" spans="1:5" x14ac:dyDescent="0.25">
      <c r="A4217" t="s">
        <v>2654</v>
      </c>
      <c r="D4217" t="str">
        <f t="shared" si="130"/>
        <v/>
      </c>
      <c r="E4217" t="str">
        <f t="shared" si="131"/>
        <v/>
      </c>
    </row>
    <row r="4218" spans="1:5" x14ac:dyDescent="0.25">
      <c r="A4218" t="s">
        <v>2655</v>
      </c>
      <c r="D4218" t="str">
        <f t="shared" si="130"/>
        <v/>
      </c>
      <c r="E4218" t="str">
        <f t="shared" si="131"/>
        <v/>
      </c>
    </row>
    <row r="4219" spans="1:5" x14ac:dyDescent="0.25">
      <c r="A4219" t="s">
        <v>2878</v>
      </c>
      <c r="D4219" t="str">
        <f t="shared" si="130"/>
        <v/>
      </c>
      <c r="E4219" t="str">
        <f t="shared" si="131"/>
        <v/>
      </c>
    </row>
    <row r="4220" spans="1:5" x14ac:dyDescent="0.25">
      <c r="A4220" t="s">
        <v>2656</v>
      </c>
      <c r="D4220" t="str">
        <f t="shared" si="130"/>
        <v/>
      </c>
      <c r="E4220" t="str">
        <f t="shared" si="131"/>
        <v/>
      </c>
    </row>
    <row r="4221" spans="1:5" x14ac:dyDescent="0.25">
      <c r="A4221" t="s">
        <v>2657</v>
      </c>
      <c r="D4221" t="str">
        <f t="shared" si="130"/>
        <v/>
      </c>
      <c r="E4221" t="str">
        <f t="shared" si="131"/>
        <v/>
      </c>
    </row>
    <row r="4222" spans="1:5" x14ac:dyDescent="0.25">
      <c r="A4222" t="s">
        <v>741</v>
      </c>
      <c r="D4222" t="str">
        <f t="shared" si="130"/>
        <v/>
      </c>
      <c r="E4222" t="str">
        <f t="shared" si="131"/>
        <v/>
      </c>
    </row>
    <row r="4223" spans="1:5" x14ac:dyDescent="0.25">
      <c r="A4223" t="s">
        <v>307</v>
      </c>
      <c r="D4223" t="str">
        <f t="shared" si="130"/>
        <v/>
      </c>
      <c r="E4223" t="str">
        <f t="shared" si="131"/>
        <v/>
      </c>
    </row>
    <row r="4224" spans="1:5" x14ac:dyDescent="0.25">
      <c r="A4224" t="s">
        <v>2658</v>
      </c>
      <c r="D4224" t="str">
        <f t="shared" si="130"/>
        <v/>
      </c>
      <c r="E4224" t="str">
        <f t="shared" si="131"/>
        <v/>
      </c>
    </row>
    <row r="4225" spans="1:5" x14ac:dyDescent="0.25">
      <c r="A4225" t="s">
        <v>511</v>
      </c>
      <c r="D4225" t="str">
        <f t="shared" si="130"/>
        <v/>
      </c>
      <c r="E4225" t="str">
        <f t="shared" si="131"/>
        <v/>
      </c>
    </row>
    <row r="4226" spans="1:5" x14ac:dyDescent="0.25">
      <c r="A4226" t="s">
        <v>2659</v>
      </c>
      <c r="D4226" t="str">
        <f t="shared" si="130"/>
        <v/>
      </c>
      <c r="E4226" t="str">
        <f t="shared" si="131"/>
        <v/>
      </c>
    </row>
    <row r="4227" spans="1:5" x14ac:dyDescent="0.25">
      <c r="A4227" t="s">
        <v>2660</v>
      </c>
      <c r="D4227" t="str">
        <f t="shared" si="130"/>
        <v/>
      </c>
      <c r="E4227" t="str">
        <f t="shared" si="131"/>
        <v/>
      </c>
    </row>
    <row r="4228" spans="1:5" x14ac:dyDescent="0.25">
      <c r="A4228" t="s">
        <v>966</v>
      </c>
      <c r="D4228" t="str">
        <f t="shared" si="130"/>
        <v/>
      </c>
      <c r="E4228" t="str">
        <f t="shared" si="131"/>
        <v/>
      </c>
    </row>
    <row r="4229" spans="1:5" x14ac:dyDescent="0.25">
      <c r="A4229" t="s">
        <v>742</v>
      </c>
      <c r="D4229" t="str">
        <f t="shared" si="130"/>
        <v/>
      </c>
      <c r="E4229" t="str">
        <f t="shared" si="131"/>
        <v/>
      </c>
    </row>
    <row r="4230" spans="1:5" x14ac:dyDescent="0.25">
      <c r="A4230" t="s">
        <v>913</v>
      </c>
      <c r="D4230" t="str">
        <f t="shared" si="130"/>
        <v/>
      </c>
      <c r="E4230" t="str">
        <f t="shared" si="131"/>
        <v/>
      </c>
    </row>
    <row r="4231" spans="1:5" x14ac:dyDescent="0.25">
      <c r="A4231" t="s">
        <v>1034</v>
      </c>
      <c r="D4231" t="str">
        <f t="shared" ref="D4231:D4294" si="132">IFERROR(IF(COUNTIF(A4231,"*"&amp;"NOME:"&amp;"*")&gt;0,TRIM(_xlfn.TEXTBEFORE(_xlfn.TEXTAFTER(A4231,"NOME: ")," FUNCAO")),""),"")</f>
        <v/>
      </c>
      <c r="E4231" t="str">
        <f t="shared" ref="E4231:E4294" si="133">IFERROR(VALUE(TRIM(IF(D4231&lt;&gt;"",MID(MID(MID(MID(HLOOKUP("*",A4231:A4258,MATCH("*"&amp;"INTRA"&amp;"*",A4231:A4258,0),0),SEARCH("INTRA",HLOOKUP("*",A4231:A4258,MATCH("*"&amp;"INTRA"&amp;"*",A4231:A4258,0),0),1),30),SEARCH(" ",MID(HLOOKUP("*",A4231:A4258,MATCH("*"&amp;"INTRA"&amp;"*",A4231:A4258,0),0),SEARCH("INTRA",HLOOKUP("*",A4231:A4258,MATCH("*"&amp;"INTRA"&amp;"*",A4231:A4258,0),0),1),30),1)+1,20),SEARCH(" ",MID(MID(HLOOKUP("*",A4231:A4258,MATCH("*"&amp;"INTRA"&amp;"*",A4231:A4258,0),0),SEARCH("INTRA",HLOOKUP("*",A4231:A4258,MATCH("*"&amp;"INTRA"&amp;"*",A4231:A4258,0),0),1),30),SEARCH(" ",MID(HLOOKUP("*",A4231:A4258,MATCH("*"&amp;"INTRA"&amp;"*",A4231:A4258,0),0),SEARCH("INTRA",HLOOKUP("*",A4231:A4258,MATCH("*"&amp;"INTRA"&amp;"*",A4231:A4258,0),0),1),30),1)+1,20),1)+1,20),1,SEARCH(" ",MID(MID(MID(HLOOKUP("*",A4231:A4258,MATCH("*"&amp;"INTRA"&amp;"*",A4231:A4258,0),0),SEARCH("INTRA",HLOOKUP("*",A4231:A4258,MATCH("*"&amp;"INTRA"&amp;"*",A4231:A4258,0),0),1),30),SEARCH(" ",MID(HLOOKUP("*",A4231:A4258,MATCH("*"&amp;"INTRA"&amp;"*",A4231:A4258,0),0),SEARCH("INTRA",HLOOKUP("*",A4231:A4258,MATCH("*"&amp;"INTRA"&amp;"*",A4231:A4258,0),0),1),30),1)+1,20),SEARCH(" ",MID(MID(HLOOKUP("*",A4231:A4258,MATCH("*"&amp;"INTRA"&amp;"*",A4231:A4258,0),0),SEARCH("INTRA",HLOOKUP("*",A4231:A4258,MATCH("*"&amp;"INTRA"&amp;"*",A4231:A4258,0),0),1),30),SEARCH(" ",MID(HLOOKUP("*",A4231:A4258,MATCH("*"&amp;"INTRA"&amp;"*",A4231:A4258,0),0),SEARCH("INTRA",HLOOKUP("*",A4231:A4258,MATCH("*"&amp;"INTRA"&amp;"*",A4231:A4258,0),0),1),30),1)+1,20),1)+1,20))),""))),"")</f>
        <v/>
      </c>
    </row>
    <row r="4232" spans="1:5" x14ac:dyDescent="0.25">
      <c r="A4232" t="s">
        <v>575</v>
      </c>
      <c r="D4232" t="str">
        <f t="shared" si="132"/>
        <v/>
      </c>
      <c r="E4232" t="str">
        <f t="shared" si="133"/>
        <v/>
      </c>
    </row>
    <row r="4233" spans="1:5" x14ac:dyDescent="0.25">
      <c r="A4233" t="s">
        <v>2661</v>
      </c>
      <c r="D4233" t="str">
        <f t="shared" si="132"/>
        <v/>
      </c>
      <c r="E4233" t="str">
        <f t="shared" si="133"/>
        <v/>
      </c>
    </row>
    <row r="4234" spans="1:5" x14ac:dyDescent="0.25">
      <c r="A4234" t="s">
        <v>470</v>
      </c>
      <c r="D4234" t="str">
        <f t="shared" si="132"/>
        <v/>
      </c>
      <c r="E4234" t="str">
        <f t="shared" si="133"/>
        <v/>
      </c>
    </row>
    <row r="4235" spans="1:5" x14ac:dyDescent="0.25">
      <c r="A4235" t="s">
        <v>223</v>
      </c>
      <c r="D4235" t="str">
        <f t="shared" si="132"/>
        <v/>
      </c>
      <c r="E4235" t="str">
        <f t="shared" si="133"/>
        <v/>
      </c>
    </row>
    <row r="4236" spans="1:5" x14ac:dyDescent="0.25">
      <c r="A4236" t="s">
        <v>2662</v>
      </c>
      <c r="D4236" t="str">
        <f t="shared" si="132"/>
        <v/>
      </c>
      <c r="E4236" t="str">
        <f t="shared" si="133"/>
        <v/>
      </c>
    </row>
    <row r="4237" spans="1:5" x14ac:dyDescent="0.25">
      <c r="A4237" t="s">
        <v>349</v>
      </c>
      <c r="D4237" t="str">
        <f t="shared" si="132"/>
        <v/>
      </c>
      <c r="E4237" t="str">
        <f t="shared" si="133"/>
        <v/>
      </c>
    </row>
    <row r="4238" spans="1:5" x14ac:dyDescent="0.25">
      <c r="A4238" t="s">
        <v>1129</v>
      </c>
      <c r="D4238" t="str">
        <f t="shared" si="132"/>
        <v/>
      </c>
      <c r="E4238" t="str">
        <f t="shared" si="133"/>
        <v/>
      </c>
    </row>
    <row r="4239" spans="1:5" x14ac:dyDescent="0.25">
      <c r="A4239">
        <v>176</v>
      </c>
      <c r="D4239" t="str">
        <f t="shared" si="132"/>
        <v/>
      </c>
      <c r="E4239" t="str">
        <f t="shared" si="133"/>
        <v/>
      </c>
    </row>
    <row r="4240" spans="1:5" x14ac:dyDescent="0.25">
      <c r="A4240">
        <v>0</v>
      </c>
      <c r="D4240" t="str">
        <f t="shared" si="132"/>
        <v/>
      </c>
      <c r="E4240" t="str">
        <f t="shared" si="133"/>
        <v/>
      </c>
    </row>
    <row r="4241" spans="1:5" x14ac:dyDescent="0.25">
      <c r="A4241">
        <v>24</v>
      </c>
      <c r="D4241" t="str">
        <f t="shared" si="132"/>
        <v/>
      </c>
      <c r="E4241" t="str">
        <f t="shared" si="133"/>
        <v/>
      </c>
    </row>
    <row r="4242" spans="1:5" x14ac:dyDescent="0.25">
      <c r="A4242">
        <v>0</v>
      </c>
      <c r="D4242" t="str">
        <f t="shared" si="132"/>
        <v/>
      </c>
      <c r="E4242" t="str">
        <f t="shared" si="133"/>
        <v/>
      </c>
    </row>
    <row r="4243" spans="1:5" x14ac:dyDescent="0.25">
      <c r="A4243">
        <v>6</v>
      </c>
      <c r="D4243" t="str">
        <f t="shared" si="132"/>
        <v/>
      </c>
      <c r="E4243" t="str">
        <f t="shared" si="133"/>
        <v/>
      </c>
    </row>
    <row r="4244" spans="1:5" x14ac:dyDescent="0.25">
      <c r="A4244">
        <v>6</v>
      </c>
      <c r="D4244" t="str">
        <f t="shared" si="132"/>
        <v/>
      </c>
      <c r="E4244" t="str">
        <f t="shared" si="133"/>
        <v/>
      </c>
    </row>
    <row r="4245" spans="1:5" x14ac:dyDescent="0.25">
      <c r="A4245">
        <v>21</v>
      </c>
      <c r="D4245" t="str">
        <f t="shared" si="132"/>
        <v/>
      </c>
      <c r="E4245" t="str">
        <f t="shared" si="133"/>
        <v/>
      </c>
    </row>
    <row r="4246" spans="1:5" x14ac:dyDescent="0.25">
      <c r="A4246">
        <v>3</v>
      </c>
      <c r="D4246" t="str">
        <f t="shared" si="132"/>
        <v/>
      </c>
      <c r="E4246" t="str">
        <f t="shared" si="133"/>
        <v/>
      </c>
    </row>
    <row r="4247" spans="1:5" x14ac:dyDescent="0.25">
      <c r="A4247" t="s">
        <v>249</v>
      </c>
      <c r="D4247" t="str">
        <f t="shared" si="132"/>
        <v/>
      </c>
      <c r="E4247" t="str">
        <f t="shared" si="133"/>
        <v/>
      </c>
    </row>
    <row r="4248" spans="1:5" x14ac:dyDescent="0.25">
      <c r="A4248" t="s">
        <v>269</v>
      </c>
      <c r="D4248" t="str">
        <f t="shared" si="132"/>
        <v/>
      </c>
      <c r="E4248" t="str">
        <f t="shared" si="133"/>
        <v/>
      </c>
    </row>
    <row r="4249" spans="1:5" x14ac:dyDescent="0.25">
      <c r="A4249" t="s">
        <v>743</v>
      </c>
      <c r="D4249" t="str">
        <f t="shared" si="132"/>
        <v/>
      </c>
      <c r="E4249" t="str">
        <f t="shared" si="133"/>
        <v/>
      </c>
    </row>
    <row r="4250" spans="1:5" x14ac:dyDescent="0.25">
      <c r="A4250" t="s">
        <v>1632</v>
      </c>
      <c r="D4250" t="str">
        <f t="shared" si="132"/>
        <v/>
      </c>
      <c r="E4250" t="str">
        <f t="shared" si="133"/>
        <v/>
      </c>
    </row>
    <row r="4251" spans="1:5" x14ac:dyDescent="0.25">
      <c r="A4251" t="s">
        <v>744</v>
      </c>
      <c r="D4251" t="str">
        <f t="shared" si="132"/>
        <v/>
      </c>
      <c r="E4251" t="str">
        <f t="shared" si="133"/>
        <v/>
      </c>
    </row>
    <row r="4252" spans="1:5" x14ac:dyDescent="0.25">
      <c r="A4252" t="s">
        <v>459</v>
      </c>
      <c r="D4252" t="str">
        <f t="shared" si="132"/>
        <v/>
      </c>
      <c r="E4252" t="str">
        <f t="shared" si="133"/>
        <v/>
      </c>
    </row>
    <row r="4253" spans="1:5" x14ac:dyDescent="0.25">
      <c r="A4253" t="s">
        <v>2663</v>
      </c>
      <c r="D4253" t="str">
        <f t="shared" si="132"/>
        <v/>
      </c>
      <c r="E4253" t="str">
        <f t="shared" si="133"/>
        <v/>
      </c>
    </row>
    <row r="4254" spans="1:5" x14ac:dyDescent="0.25">
      <c r="A4254" t="s">
        <v>745</v>
      </c>
      <c r="D4254" t="str">
        <f t="shared" si="132"/>
        <v/>
      </c>
      <c r="E4254" t="str">
        <f t="shared" si="133"/>
        <v/>
      </c>
    </row>
    <row r="4255" spans="1:5" x14ac:dyDescent="0.25">
      <c r="A4255" t="s">
        <v>255</v>
      </c>
      <c r="D4255" t="str">
        <f t="shared" si="132"/>
        <v/>
      </c>
      <c r="E4255" t="str">
        <f t="shared" si="133"/>
        <v/>
      </c>
    </row>
    <row r="4256" spans="1:5" x14ac:dyDescent="0.25">
      <c r="A4256" t="s">
        <v>1129</v>
      </c>
      <c r="D4256" t="str">
        <f t="shared" si="132"/>
        <v/>
      </c>
      <c r="E4256" t="str">
        <f t="shared" si="133"/>
        <v/>
      </c>
    </row>
    <row r="4257" spans="1:5" x14ac:dyDescent="0.25">
      <c r="A4257">
        <v>6</v>
      </c>
      <c r="D4257" t="str">
        <f t="shared" si="132"/>
        <v/>
      </c>
      <c r="E4257" t="str">
        <f t="shared" si="133"/>
        <v/>
      </c>
    </row>
    <row r="4258" spans="1:5" x14ac:dyDescent="0.25">
      <c r="A4258">
        <v>0</v>
      </c>
      <c r="D4258" t="str">
        <f t="shared" si="132"/>
        <v/>
      </c>
      <c r="E4258" t="str">
        <f t="shared" si="133"/>
        <v/>
      </c>
    </row>
    <row r="4259" spans="1:5" x14ac:dyDescent="0.25">
      <c r="A4259">
        <v>2</v>
      </c>
      <c r="D4259" t="str">
        <f t="shared" si="132"/>
        <v/>
      </c>
      <c r="E4259" t="str">
        <f t="shared" si="133"/>
        <v/>
      </c>
    </row>
    <row r="4260" spans="1:5" x14ac:dyDescent="0.25">
      <c r="A4260">
        <v>14</v>
      </c>
      <c r="D4260" t="str">
        <f t="shared" si="132"/>
        <v/>
      </c>
      <c r="E4260" t="str">
        <f t="shared" si="133"/>
        <v/>
      </c>
    </row>
    <row r="4261" spans="1:5" x14ac:dyDescent="0.25">
      <c r="A4261">
        <v>1.1100000000000001</v>
      </c>
      <c r="D4261" t="str">
        <f t="shared" si="132"/>
        <v/>
      </c>
      <c r="E4261" t="str">
        <f t="shared" si="133"/>
        <v/>
      </c>
    </row>
    <row r="4262" spans="1:5" x14ac:dyDescent="0.25">
      <c r="A4262">
        <v>1.1100000000000001</v>
      </c>
      <c r="D4262" t="str">
        <f t="shared" si="132"/>
        <v/>
      </c>
      <c r="E4262" t="str">
        <f t="shared" si="133"/>
        <v/>
      </c>
    </row>
    <row r="4263" spans="1:5" x14ac:dyDescent="0.25">
      <c r="A4263" t="s">
        <v>651</v>
      </c>
      <c r="D4263" t="str">
        <f t="shared" si="132"/>
        <v/>
      </c>
      <c r="E4263" t="str">
        <f t="shared" si="133"/>
        <v/>
      </c>
    </row>
    <row r="4264" spans="1:5" x14ac:dyDescent="0.25">
      <c r="A4264" t="s">
        <v>746</v>
      </c>
      <c r="D4264" t="str">
        <f t="shared" si="132"/>
        <v/>
      </c>
      <c r="E4264" t="str">
        <f t="shared" si="133"/>
        <v/>
      </c>
    </row>
    <row r="4265" spans="1:5" x14ac:dyDescent="0.25">
      <c r="A4265" t="s">
        <v>2664</v>
      </c>
      <c r="D4265" t="str">
        <f t="shared" si="132"/>
        <v/>
      </c>
      <c r="E4265" t="str">
        <f t="shared" si="133"/>
        <v/>
      </c>
    </row>
    <row r="4266" spans="1:5" x14ac:dyDescent="0.25">
      <c r="A4266" t="s">
        <v>2665</v>
      </c>
      <c r="D4266" t="str">
        <f t="shared" si="132"/>
        <v/>
      </c>
      <c r="E4266" t="str">
        <f t="shared" si="133"/>
        <v/>
      </c>
    </row>
    <row r="4267" spans="1:5" x14ac:dyDescent="0.25">
      <c r="A4267" t="s">
        <v>747</v>
      </c>
      <c r="D4267" t="str">
        <f t="shared" si="132"/>
        <v/>
      </c>
      <c r="E4267" t="str">
        <f t="shared" si="133"/>
        <v/>
      </c>
    </row>
    <row r="4268" spans="1:5" x14ac:dyDescent="0.25">
      <c r="A4268" t="s">
        <v>2666</v>
      </c>
      <c r="D4268" t="str">
        <f t="shared" si="132"/>
        <v/>
      </c>
      <c r="E4268" t="str">
        <f t="shared" si="133"/>
        <v/>
      </c>
    </row>
    <row r="4269" spans="1:5" x14ac:dyDescent="0.25">
      <c r="A4269" t="s">
        <v>748</v>
      </c>
      <c r="D4269" t="str">
        <f t="shared" si="132"/>
        <v/>
      </c>
      <c r="E4269" t="str">
        <f t="shared" si="133"/>
        <v/>
      </c>
    </row>
    <row r="4270" spans="1:5" x14ac:dyDescent="0.25">
      <c r="A4270" t="s">
        <v>749</v>
      </c>
      <c r="D4270" t="str">
        <f t="shared" si="132"/>
        <v/>
      </c>
      <c r="E4270" t="str">
        <f t="shared" si="133"/>
        <v/>
      </c>
    </row>
    <row r="4271" spans="1:5" x14ac:dyDescent="0.25">
      <c r="A4271" t="s">
        <v>750</v>
      </c>
      <c r="D4271" t="str">
        <f t="shared" si="132"/>
        <v/>
      </c>
      <c r="E4271" t="str">
        <f t="shared" si="133"/>
        <v/>
      </c>
    </row>
    <row r="4272" spans="1:5" x14ac:dyDescent="0.25">
      <c r="A4272" t="s">
        <v>250</v>
      </c>
      <c r="D4272" t="str">
        <f t="shared" si="132"/>
        <v/>
      </c>
      <c r="E4272" t="str">
        <f t="shared" si="133"/>
        <v/>
      </c>
    </row>
    <row r="4273" spans="1:5" x14ac:dyDescent="0.25">
      <c r="A4273" t="s">
        <v>370</v>
      </c>
      <c r="D4273" t="str">
        <f t="shared" si="132"/>
        <v/>
      </c>
      <c r="E4273" t="str">
        <f t="shared" si="133"/>
        <v/>
      </c>
    </row>
    <row r="4274" spans="1:5" x14ac:dyDescent="0.25">
      <c r="A4274" t="s">
        <v>371</v>
      </c>
      <c r="D4274" t="str">
        <f t="shared" si="132"/>
        <v/>
      </c>
      <c r="E4274" t="str">
        <f t="shared" si="133"/>
        <v/>
      </c>
    </row>
    <row r="4275" spans="1:5" x14ac:dyDescent="0.25">
      <c r="A4275" t="s">
        <v>372</v>
      </c>
      <c r="D4275" t="str">
        <f t="shared" si="132"/>
        <v/>
      </c>
      <c r="E4275" t="str">
        <f t="shared" si="133"/>
        <v/>
      </c>
    </row>
    <row r="4276" spans="1:5" x14ac:dyDescent="0.25">
      <c r="A4276" t="s">
        <v>443</v>
      </c>
      <c r="D4276" t="str">
        <f t="shared" si="132"/>
        <v/>
      </c>
      <c r="E4276" t="str">
        <f t="shared" si="133"/>
        <v/>
      </c>
    </row>
    <row r="4277" spans="1:5" x14ac:dyDescent="0.25">
      <c r="A4277" t="s">
        <v>537</v>
      </c>
      <c r="D4277" t="str">
        <f t="shared" si="132"/>
        <v/>
      </c>
      <c r="E4277" t="str">
        <f t="shared" si="133"/>
        <v/>
      </c>
    </row>
    <row r="4278" spans="1:5" x14ac:dyDescent="0.25">
      <c r="A4278" t="s">
        <v>538</v>
      </c>
      <c r="D4278" t="str">
        <f t="shared" si="132"/>
        <v/>
      </c>
      <c r="E4278" t="str">
        <f t="shared" si="133"/>
        <v/>
      </c>
    </row>
    <row r="4279" spans="1:5" x14ac:dyDescent="0.25">
      <c r="A4279" t="s">
        <v>539</v>
      </c>
      <c r="D4279" t="str">
        <f t="shared" si="132"/>
        <v/>
      </c>
      <c r="E4279" t="str">
        <f t="shared" si="133"/>
        <v/>
      </c>
    </row>
    <row r="4280" spans="1:5" x14ac:dyDescent="0.25">
      <c r="A4280" t="s">
        <v>448</v>
      </c>
      <c r="D4280" t="str">
        <f t="shared" si="132"/>
        <v/>
      </c>
      <c r="E4280" t="str">
        <f t="shared" si="133"/>
        <v/>
      </c>
    </row>
    <row r="4281" spans="1:5" x14ac:dyDescent="0.25">
      <c r="A4281" t="s">
        <v>330</v>
      </c>
      <c r="D4281" t="str">
        <f t="shared" si="132"/>
        <v/>
      </c>
      <c r="E4281" t="str">
        <f t="shared" si="133"/>
        <v/>
      </c>
    </row>
    <row r="4282" spans="1:5" x14ac:dyDescent="0.25">
      <c r="A4282" t="s">
        <v>751</v>
      </c>
      <c r="D4282" t="str">
        <f t="shared" si="132"/>
        <v/>
      </c>
      <c r="E4282" t="str">
        <f t="shared" si="133"/>
        <v/>
      </c>
    </row>
    <row r="4283" spans="1:5" x14ac:dyDescent="0.25">
      <c r="A4283" t="s">
        <v>752</v>
      </c>
      <c r="D4283" t="str">
        <f t="shared" si="132"/>
        <v/>
      </c>
      <c r="E4283" t="str">
        <f t="shared" si="133"/>
        <v/>
      </c>
    </row>
    <row r="4284" spans="1:5" x14ac:dyDescent="0.25">
      <c r="A4284" t="s">
        <v>2667</v>
      </c>
      <c r="D4284" t="str">
        <f t="shared" si="132"/>
        <v/>
      </c>
      <c r="E4284" t="str">
        <f t="shared" si="133"/>
        <v/>
      </c>
    </row>
    <row r="4285" spans="1:5" x14ac:dyDescent="0.25">
      <c r="A4285" t="s">
        <v>2668</v>
      </c>
      <c r="D4285" t="str">
        <f t="shared" si="132"/>
        <v/>
      </c>
      <c r="E4285" t="str">
        <f t="shared" si="133"/>
        <v/>
      </c>
    </row>
    <row r="4286" spans="1:5" x14ac:dyDescent="0.25">
      <c r="A4286" t="s">
        <v>2669</v>
      </c>
      <c r="D4286" t="str">
        <f t="shared" si="132"/>
        <v/>
      </c>
      <c r="E4286" t="str">
        <f t="shared" si="133"/>
        <v/>
      </c>
    </row>
    <row r="4287" spans="1:5" x14ac:dyDescent="0.25">
      <c r="A4287" t="s">
        <v>753</v>
      </c>
      <c r="D4287" t="str">
        <f t="shared" si="132"/>
        <v/>
      </c>
      <c r="E4287" t="str">
        <f t="shared" si="133"/>
        <v/>
      </c>
    </row>
    <row r="4288" spans="1:5" x14ac:dyDescent="0.25">
      <c r="A4288" t="s">
        <v>2670</v>
      </c>
      <c r="D4288" t="str">
        <f t="shared" si="132"/>
        <v/>
      </c>
      <c r="E4288" t="str">
        <f t="shared" si="133"/>
        <v/>
      </c>
    </row>
    <row r="4289" spans="1:5" x14ac:dyDescent="0.25">
      <c r="A4289" t="s">
        <v>1924</v>
      </c>
      <c r="D4289" t="str">
        <f t="shared" si="132"/>
        <v/>
      </c>
      <c r="E4289" t="str">
        <f t="shared" si="133"/>
        <v/>
      </c>
    </row>
    <row r="4290" spans="1:5" x14ac:dyDescent="0.25">
      <c r="A4290" t="s">
        <v>2671</v>
      </c>
      <c r="D4290" t="str">
        <f t="shared" si="132"/>
        <v/>
      </c>
      <c r="E4290" t="str">
        <f t="shared" si="133"/>
        <v/>
      </c>
    </row>
    <row r="4291" spans="1:5" x14ac:dyDescent="0.25">
      <c r="A4291" t="s">
        <v>1421</v>
      </c>
      <c r="D4291" t="str">
        <f t="shared" si="132"/>
        <v/>
      </c>
      <c r="E4291" t="str">
        <f t="shared" si="133"/>
        <v/>
      </c>
    </row>
    <row r="4292" spans="1:5" x14ac:dyDescent="0.25">
      <c r="A4292" t="s">
        <v>754</v>
      </c>
      <c r="D4292" t="str">
        <f t="shared" si="132"/>
        <v/>
      </c>
      <c r="E4292" t="str">
        <f t="shared" si="133"/>
        <v/>
      </c>
    </row>
    <row r="4293" spans="1:5" x14ac:dyDescent="0.25">
      <c r="A4293" t="s">
        <v>2873</v>
      </c>
      <c r="D4293" t="str">
        <f t="shared" si="132"/>
        <v>WANDERLEY LOURENCO BARBOSA</v>
      </c>
      <c r="E4293" t="str">
        <f t="shared" si="133"/>
        <v/>
      </c>
    </row>
    <row r="4294" spans="1:5" x14ac:dyDescent="0.25">
      <c r="A4294" t="s">
        <v>2672</v>
      </c>
      <c r="D4294" t="str">
        <f t="shared" si="132"/>
        <v/>
      </c>
      <c r="E4294" t="str">
        <f t="shared" si="133"/>
        <v/>
      </c>
    </row>
    <row r="4295" spans="1:5" x14ac:dyDescent="0.25">
      <c r="A4295" t="s">
        <v>2673</v>
      </c>
      <c r="D4295" t="str">
        <f t="shared" ref="D4295:D4358" si="134">IFERROR(IF(COUNTIF(A4295,"*"&amp;"NOME:"&amp;"*")&gt;0,TRIM(_xlfn.TEXTBEFORE(_xlfn.TEXTAFTER(A4295,"NOME: ")," FUNCAO")),""),"")</f>
        <v/>
      </c>
      <c r="E4295" t="str">
        <f t="shared" ref="E4295:E4358" si="135">IFERROR(VALUE(TRIM(IF(D4295&lt;&gt;"",MID(MID(MID(MID(HLOOKUP("*",A4295:A4322,MATCH("*"&amp;"INTRA"&amp;"*",A4295:A4322,0),0),SEARCH("INTRA",HLOOKUP("*",A4295:A4322,MATCH("*"&amp;"INTRA"&amp;"*",A4295:A4322,0),0),1),30),SEARCH(" ",MID(HLOOKUP("*",A4295:A4322,MATCH("*"&amp;"INTRA"&amp;"*",A4295:A4322,0),0),SEARCH("INTRA",HLOOKUP("*",A4295:A4322,MATCH("*"&amp;"INTRA"&amp;"*",A4295:A4322,0),0),1),30),1)+1,20),SEARCH(" ",MID(MID(HLOOKUP("*",A4295:A4322,MATCH("*"&amp;"INTRA"&amp;"*",A4295:A4322,0),0),SEARCH("INTRA",HLOOKUP("*",A4295:A4322,MATCH("*"&amp;"INTRA"&amp;"*",A4295:A4322,0),0),1),30),SEARCH(" ",MID(HLOOKUP("*",A4295:A4322,MATCH("*"&amp;"INTRA"&amp;"*",A4295:A4322,0),0),SEARCH("INTRA",HLOOKUP("*",A4295:A4322,MATCH("*"&amp;"INTRA"&amp;"*",A4295:A4322,0),0),1),30),1)+1,20),1)+1,20),1,SEARCH(" ",MID(MID(MID(HLOOKUP("*",A4295:A4322,MATCH("*"&amp;"INTRA"&amp;"*",A4295:A4322,0),0),SEARCH("INTRA",HLOOKUP("*",A4295:A4322,MATCH("*"&amp;"INTRA"&amp;"*",A4295:A4322,0),0),1),30),SEARCH(" ",MID(HLOOKUP("*",A4295:A4322,MATCH("*"&amp;"INTRA"&amp;"*",A4295:A4322,0),0),SEARCH("INTRA",HLOOKUP("*",A4295:A4322,MATCH("*"&amp;"INTRA"&amp;"*",A4295:A4322,0),0),1),30),1)+1,20),SEARCH(" ",MID(MID(HLOOKUP("*",A4295:A4322,MATCH("*"&amp;"INTRA"&amp;"*",A4295:A4322,0),0),SEARCH("INTRA",HLOOKUP("*",A4295:A4322,MATCH("*"&amp;"INTRA"&amp;"*",A4295:A4322,0),0),1),30),SEARCH(" ",MID(HLOOKUP("*",A4295:A4322,MATCH("*"&amp;"INTRA"&amp;"*",A4295:A4322,0),0),SEARCH("INTRA",HLOOKUP("*",A4295:A4322,MATCH("*"&amp;"INTRA"&amp;"*",A4295:A4322,0),0),1),30),1)+1,20),1)+1,20))),""))),"")</f>
        <v/>
      </c>
    </row>
    <row r="4296" spans="1:5" x14ac:dyDescent="0.25">
      <c r="A4296" t="s">
        <v>300</v>
      </c>
      <c r="D4296" t="str">
        <f t="shared" si="134"/>
        <v/>
      </c>
      <c r="E4296" t="str">
        <f t="shared" si="135"/>
        <v/>
      </c>
    </row>
    <row r="4297" spans="1:5" x14ac:dyDescent="0.25">
      <c r="A4297" t="s">
        <v>525</v>
      </c>
      <c r="D4297" t="str">
        <f t="shared" si="134"/>
        <v/>
      </c>
      <c r="E4297" t="str">
        <f t="shared" si="135"/>
        <v/>
      </c>
    </row>
    <row r="4298" spans="1:5" x14ac:dyDescent="0.25">
      <c r="A4298" t="s">
        <v>1901</v>
      </c>
      <c r="D4298" t="str">
        <f t="shared" si="134"/>
        <v/>
      </c>
      <c r="E4298" t="str">
        <f t="shared" si="135"/>
        <v/>
      </c>
    </row>
    <row r="4299" spans="1:5" x14ac:dyDescent="0.25">
      <c r="A4299" t="s">
        <v>2674</v>
      </c>
      <c r="D4299" t="str">
        <f t="shared" si="134"/>
        <v/>
      </c>
      <c r="E4299" t="str">
        <f t="shared" si="135"/>
        <v/>
      </c>
    </row>
    <row r="4300" spans="1:5" x14ac:dyDescent="0.25">
      <c r="A4300" t="s">
        <v>2675</v>
      </c>
      <c r="D4300" t="str">
        <f t="shared" si="134"/>
        <v/>
      </c>
      <c r="E4300" t="str">
        <f t="shared" si="135"/>
        <v/>
      </c>
    </row>
    <row r="4301" spans="1:5" x14ac:dyDescent="0.25">
      <c r="A4301" t="s">
        <v>2676</v>
      </c>
      <c r="D4301" t="str">
        <f t="shared" si="134"/>
        <v/>
      </c>
      <c r="E4301" t="str">
        <f t="shared" si="135"/>
        <v/>
      </c>
    </row>
    <row r="4302" spans="1:5" x14ac:dyDescent="0.25">
      <c r="A4302" t="s">
        <v>2677</v>
      </c>
      <c r="D4302" t="str">
        <f t="shared" si="134"/>
        <v/>
      </c>
      <c r="E4302" t="str">
        <f t="shared" si="135"/>
        <v/>
      </c>
    </row>
    <row r="4303" spans="1:5" x14ac:dyDescent="0.25">
      <c r="A4303" t="s">
        <v>1931</v>
      </c>
      <c r="D4303" t="str">
        <f t="shared" si="134"/>
        <v/>
      </c>
      <c r="E4303" t="str">
        <f t="shared" si="135"/>
        <v/>
      </c>
    </row>
    <row r="4304" spans="1:5" x14ac:dyDescent="0.25">
      <c r="A4304" t="s">
        <v>2678</v>
      </c>
      <c r="D4304" t="str">
        <f t="shared" si="134"/>
        <v/>
      </c>
      <c r="E4304" t="str">
        <f t="shared" si="135"/>
        <v/>
      </c>
    </row>
    <row r="4305" spans="1:5" x14ac:dyDescent="0.25">
      <c r="A4305" t="s">
        <v>458</v>
      </c>
      <c r="D4305" t="str">
        <f t="shared" si="134"/>
        <v/>
      </c>
      <c r="E4305" t="str">
        <f t="shared" si="135"/>
        <v/>
      </c>
    </row>
    <row r="4306" spans="1:5" x14ac:dyDescent="0.25">
      <c r="A4306" t="s">
        <v>755</v>
      </c>
      <c r="D4306" t="str">
        <f t="shared" si="134"/>
        <v/>
      </c>
      <c r="E4306" t="str">
        <f t="shared" si="135"/>
        <v/>
      </c>
    </row>
    <row r="4307" spans="1:5" x14ac:dyDescent="0.25">
      <c r="A4307" t="s">
        <v>756</v>
      </c>
      <c r="D4307" t="str">
        <f t="shared" si="134"/>
        <v/>
      </c>
      <c r="E4307" t="str">
        <f t="shared" si="135"/>
        <v/>
      </c>
    </row>
    <row r="4308" spans="1:5" x14ac:dyDescent="0.25">
      <c r="A4308" t="s">
        <v>2679</v>
      </c>
      <c r="D4308" t="str">
        <f t="shared" si="134"/>
        <v/>
      </c>
      <c r="E4308" t="str">
        <f t="shared" si="135"/>
        <v/>
      </c>
    </row>
    <row r="4309" spans="1:5" x14ac:dyDescent="0.25">
      <c r="A4309" t="s">
        <v>2680</v>
      </c>
      <c r="D4309" t="str">
        <f t="shared" si="134"/>
        <v/>
      </c>
      <c r="E4309" t="str">
        <f t="shared" si="135"/>
        <v/>
      </c>
    </row>
    <row r="4310" spans="1:5" x14ac:dyDescent="0.25">
      <c r="A4310" t="s">
        <v>1935</v>
      </c>
      <c r="D4310" t="str">
        <f t="shared" si="134"/>
        <v/>
      </c>
      <c r="E4310" t="str">
        <f t="shared" si="135"/>
        <v/>
      </c>
    </row>
    <row r="4311" spans="1:5" x14ac:dyDescent="0.25">
      <c r="A4311" t="s">
        <v>1289</v>
      </c>
      <c r="D4311" t="str">
        <f t="shared" si="134"/>
        <v/>
      </c>
      <c r="E4311" t="str">
        <f t="shared" si="135"/>
        <v/>
      </c>
    </row>
    <row r="4312" spans="1:5" x14ac:dyDescent="0.25">
      <c r="A4312" t="s">
        <v>1145</v>
      </c>
      <c r="D4312" t="str">
        <f t="shared" si="134"/>
        <v/>
      </c>
      <c r="E4312" t="str">
        <f t="shared" si="135"/>
        <v/>
      </c>
    </row>
    <row r="4313" spans="1:5" x14ac:dyDescent="0.25">
      <c r="A4313" t="s">
        <v>757</v>
      </c>
      <c r="D4313" t="str">
        <f t="shared" si="134"/>
        <v/>
      </c>
      <c r="E4313" t="str">
        <f t="shared" si="135"/>
        <v/>
      </c>
    </row>
    <row r="4314" spans="1:5" x14ac:dyDescent="0.25">
      <c r="A4314" t="s">
        <v>534</v>
      </c>
      <c r="D4314" t="str">
        <f t="shared" si="134"/>
        <v/>
      </c>
      <c r="E4314" t="str">
        <f t="shared" si="135"/>
        <v/>
      </c>
    </row>
    <row r="4315" spans="1:5" x14ac:dyDescent="0.25">
      <c r="A4315" t="s">
        <v>2681</v>
      </c>
      <c r="D4315" t="str">
        <f t="shared" si="134"/>
        <v/>
      </c>
      <c r="E4315" t="str">
        <f t="shared" si="135"/>
        <v/>
      </c>
    </row>
    <row r="4316" spans="1:5" x14ac:dyDescent="0.25">
      <c r="A4316" t="s">
        <v>2682</v>
      </c>
      <c r="D4316" t="str">
        <f t="shared" si="134"/>
        <v/>
      </c>
      <c r="E4316" t="str">
        <f t="shared" si="135"/>
        <v/>
      </c>
    </row>
    <row r="4317" spans="1:5" x14ac:dyDescent="0.25">
      <c r="A4317" t="s">
        <v>2683</v>
      </c>
      <c r="D4317" t="str">
        <f t="shared" si="134"/>
        <v/>
      </c>
      <c r="E4317" t="str">
        <f t="shared" si="135"/>
        <v/>
      </c>
    </row>
    <row r="4318" spans="1:5" x14ac:dyDescent="0.25">
      <c r="A4318" t="s">
        <v>2684</v>
      </c>
      <c r="D4318" t="str">
        <f t="shared" si="134"/>
        <v/>
      </c>
      <c r="E4318" t="str">
        <f t="shared" si="135"/>
        <v/>
      </c>
    </row>
    <row r="4319" spans="1:5" x14ac:dyDescent="0.25">
      <c r="A4319" t="s">
        <v>1481</v>
      </c>
      <c r="D4319" t="str">
        <f t="shared" si="134"/>
        <v/>
      </c>
      <c r="E4319" t="str">
        <f t="shared" si="135"/>
        <v/>
      </c>
    </row>
    <row r="4320" spans="1:5" x14ac:dyDescent="0.25">
      <c r="A4320" t="s">
        <v>404</v>
      </c>
      <c r="D4320" t="str">
        <f t="shared" si="134"/>
        <v/>
      </c>
      <c r="E4320" t="str">
        <f t="shared" si="135"/>
        <v/>
      </c>
    </row>
    <row r="4321" spans="1:5" x14ac:dyDescent="0.25">
      <c r="A4321" t="s">
        <v>1459</v>
      </c>
      <c r="D4321" t="str">
        <f t="shared" si="134"/>
        <v/>
      </c>
      <c r="E4321" t="str">
        <f t="shared" si="135"/>
        <v/>
      </c>
    </row>
    <row r="4322" spans="1:5" x14ac:dyDescent="0.25">
      <c r="A4322" t="s">
        <v>2685</v>
      </c>
      <c r="D4322" t="str">
        <f t="shared" si="134"/>
        <v/>
      </c>
      <c r="E4322" t="str">
        <f t="shared" si="135"/>
        <v/>
      </c>
    </row>
    <row r="4323" spans="1:5" x14ac:dyDescent="0.25">
      <c r="A4323" t="s">
        <v>1461</v>
      </c>
      <c r="D4323" t="str">
        <f t="shared" si="134"/>
        <v/>
      </c>
      <c r="E4323" t="str">
        <f t="shared" si="135"/>
        <v/>
      </c>
    </row>
    <row r="4324" spans="1:5" x14ac:dyDescent="0.25">
      <c r="A4324" t="s">
        <v>758</v>
      </c>
      <c r="D4324" t="str">
        <f t="shared" si="134"/>
        <v/>
      </c>
      <c r="E4324" t="str">
        <f t="shared" si="135"/>
        <v/>
      </c>
    </row>
    <row r="4325" spans="1:5" x14ac:dyDescent="0.25">
      <c r="A4325" t="s">
        <v>351</v>
      </c>
      <c r="D4325" t="str">
        <f t="shared" si="134"/>
        <v/>
      </c>
      <c r="E4325" t="str">
        <f t="shared" si="135"/>
        <v/>
      </c>
    </row>
    <row r="4326" spans="1:5" x14ac:dyDescent="0.25">
      <c r="A4326" t="s">
        <v>2686</v>
      </c>
      <c r="D4326" t="str">
        <f t="shared" si="134"/>
        <v/>
      </c>
      <c r="E4326" t="str">
        <f t="shared" si="135"/>
        <v/>
      </c>
    </row>
    <row r="4327" spans="1:5" x14ac:dyDescent="0.25">
      <c r="A4327" t="s">
        <v>300</v>
      </c>
      <c r="D4327" t="str">
        <f t="shared" si="134"/>
        <v/>
      </c>
      <c r="E4327" t="str">
        <f t="shared" si="135"/>
        <v/>
      </c>
    </row>
    <row r="4328" spans="1:5" x14ac:dyDescent="0.25">
      <c r="A4328" t="s">
        <v>301</v>
      </c>
      <c r="D4328" t="str">
        <f t="shared" si="134"/>
        <v/>
      </c>
      <c r="E4328" t="str">
        <f t="shared" si="135"/>
        <v/>
      </c>
    </row>
    <row r="4329" spans="1:5" x14ac:dyDescent="0.25">
      <c r="A4329" t="s">
        <v>2687</v>
      </c>
      <c r="D4329" t="str">
        <f t="shared" si="134"/>
        <v/>
      </c>
      <c r="E4329" t="str">
        <f t="shared" si="135"/>
        <v/>
      </c>
    </row>
    <row r="4330" spans="1:5" x14ac:dyDescent="0.25">
      <c r="A4330" t="s">
        <v>2688</v>
      </c>
      <c r="D4330" t="str">
        <f t="shared" si="134"/>
        <v/>
      </c>
      <c r="E4330" t="str">
        <f t="shared" si="135"/>
        <v/>
      </c>
    </row>
    <row r="4331" spans="1:5" x14ac:dyDescent="0.25">
      <c r="A4331" t="s">
        <v>2689</v>
      </c>
      <c r="D4331" t="str">
        <f t="shared" si="134"/>
        <v/>
      </c>
      <c r="E4331" t="str">
        <f t="shared" si="135"/>
        <v/>
      </c>
    </row>
    <row r="4332" spans="1:5" x14ac:dyDescent="0.25">
      <c r="A4332" t="s">
        <v>527</v>
      </c>
      <c r="D4332" t="str">
        <f t="shared" si="134"/>
        <v/>
      </c>
      <c r="E4332" t="str">
        <f t="shared" si="135"/>
        <v/>
      </c>
    </row>
    <row r="4333" spans="1:5" x14ac:dyDescent="0.25">
      <c r="A4333" t="s">
        <v>1931</v>
      </c>
      <c r="D4333" t="str">
        <f t="shared" si="134"/>
        <v/>
      </c>
      <c r="E4333" t="str">
        <f t="shared" si="135"/>
        <v/>
      </c>
    </row>
    <row r="4334" spans="1:5" x14ac:dyDescent="0.25">
      <c r="A4334" t="s">
        <v>2690</v>
      </c>
      <c r="D4334" t="str">
        <f t="shared" si="134"/>
        <v/>
      </c>
      <c r="E4334" t="str">
        <f t="shared" si="135"/>
        <v/>
      </c>
    </row>
    <row r="4335" spans="1:5" x14ac:dyDescent="0.25">
      <c r="A4335" t="s">
        <v>203</v>
      </c>
      <c r="D4335" t="str">
        <f t="shared" si="134"/>
        <v/>
      </c>
      <c r="E4335" t="str">
        <f t="shared" si="135"/>
        <v/>
      </c>
    </row>
    <row r="4336" spans="1:5" x14ac:dyDescent="0.25">
      <c r="A4336" t="s">
        <v>2691</v>
      </c>
      <c r="D4336" t="str">
        <f t="shared" si="134"/>
        <v/>
      </c>
      <c r="E4336" t="str">
        <f t="shared" si="135"/>
        <v/>
      </c>
    </row>
    <row r="4337" spans="1:5" x14ac:dyDescent="0.25">
      <c r="A4337" t="s">
        <v>1614</v>
      </c>
      <c r="D4337" t="str">
        <f t="shared" si="134"/>
        <v/>
      </c>
      <c r="E4337" t="str">
        <f t="shared" si="135"/>
        <v/>
      </c>
    </row>
    <row r="4338" spans="1:5" x14ac:dyDescent="0.25">
      <c r="A4338" t="s">
        <v>1629</v>
      </c>
      <c r="D4338" t="str">
        <f t="shared" si="134"/>
        <v/>
      </c>
      <c r="E4338" t="str">
        <f t="shared" si="135"/>
        <v/>
      </c>
    </row>
    <row r="4339" spans="1:5" x14ac:dyDescent="0.25">
      <c r="A4339" t="s">
        <v>2692</v>
      </c>
      <c r="D4339" t="str">
        <f t="shared" si="134"/>
        <v/>
      </c>
      <c r="E4339" t="str">
        <f t="shared" si="135"/>
        <v/>
      </c>
    </row>
    <row r="4340" spans="1:5" x14ac:dyDescent="0.25">
      <c r="A4340" t="s">
        <v>1289</v>
      </c>
      <c r="D4340" t="str">
        <f t="shared" si="134"/>
        <v/>
      </c>
      <c r="E4340" t="str">
        <f t="shared" si="135"/>
        <v/>
      </c>
    </row>
    <row r="4341" spans="1:5" x14ac:dyDescent="0.25">
      <c r="A4341" t="s">
        <v>1145</v>
      </c>
      <c r="D4341" t="str">
        <f t="shared" si="134"/>
        <v/>
      </c>
      <c r="E4341" t="str">
        <f t="shared" si="135"/>
        <v/>
      </c>
    </row>
    <row r="4342" spans="1:5" x14ac:dyDescent="0.25">
      <c r="A4342" t="s">
        <v>2693</v>
      </c>
      <c r="D4342" t="str">
        <f t="shared" si="134"/>
        <v/>
      </c>
      <c r="E4342" t="str">
        <f t="shared" si="135"/>
        <v/>
      </c>
    </row>
    <row r="4343" spans="1:5" x14ac:dyDescent="0.25">
      <c r="A4343" t="s">
        <v>2694</v>
      </c>
      <c r="D4343" t="str">
        <f t="shared" si="134"/>
        <v/>
      </c>
      <c r="E4343" t="str">
        <f t="shared" si="135"/>
        <v/>
      </c>
    </row>
    <row r="4344" spans="1:5" x14ac:dyDescent="0.25">
      <c r="A4344" t="s">
        <v>2695</v>
      </c>
      <c r="D4344" t="str">
        <f t="shared" si="134"/>
        <v/>
      </c>
      <c r="E4344" t="str">
        <f t="shared" si="135"/>
        <v/>
      </c>
    </row>
    <row r="4345" spans="1:5" x14ac:dyDescent="0.25">
      <c r="A4345" t="s">
        <v>2696</v>
      </c>
      <c r="D4345" t="str">
        <f t="shared" si="134"/>
        <v/>
      </c>
      <c r="E4345" t="str">
        <f t="shared" si="135"/>
        <v/>
      </c>
    </row>
    <row r="4346" spans="1:5" x14ac:dyDescent="0.25">
      <c r="A4346" t="s">
        <v>1147</v>
      </c>
      <c r="D4346" t="str">
        <f t="shared" si="134"/>
        <v/>
      </c>
      <c r="E4346" t="str">
        <f t="shared" si="135"/>
        <v/>
      </c>
    </row>
    <row r="4347" spans="1:5" x14ac:dyDescent="0.25">
      <c r="A4347" t="s">
        <v>2671</v>
      </c>
      <c r="D4347" t="str">
        <f t="shared" si="134"/>
        <v/>
      </c>
      <c r="E4347" t="str">
        <f t="shared" si="135"/>
        <v/>
      </c>
    </row>
    <row r="4348" spans="1:5" x14ac:dyDescent="0.25">
      <c r="A4348" t="s">
        <v>1149</v>
      </c>
      <c r="D4348" t="str">
        <f t="shared" si="134"/>
        <v/>
      </c>
      <c r="E4348" t="str">
        <f t="shared" si="135"/>
        <v/>
      </c>
    </row>
    <row r="4349" spans="1:5" x14ac:dyDescent="0.25">
      <c r="A4349" t="s">
        <v>759</v>
      </c>
      <c r="D4349" t="str">
        <f t="shared" si="134"/>
        <v/>
      </c>
      <c r="E4349" t="str">
        <f t="shared" si="135"/>
        <v/>
      </c>
    </row>
    <row r="4350" spans="1:5" x14ac:dyDescent="0.25">
      <c r="A4350" t="s">
        <v>2874</v>
      </c>
      <c r="D4350" t="str">
        <f t="shared" si="134"/>
        <v>WILLIAM SILVA PEREIRA SERRADOR</v>
      </c>
      <c r="E4350">
        <f t="shared" si="135"/>
        <v>66.36</v>
      </c>
    </row>
    <row r="4351" spans="1:5" x14ac:dyDescent="0.25">
      <c r="A4351" t="s">
        <v>2697</v>
      </c>
      <c r="D4351" t="str">
        <f t="shared" si="134"/>
        <v/>
      </c>
      <c r="E4351" t="str">
        <f t="shared" si="135"/>
        <v/>
      </c>
    </row>
    <row r="4352" spans="1:5" x14ac:dyDescent="0.25">
      <c r="A4352" t="s">
        <v>2698</v>
      </c>
      <c r="D4352" t="str">
        <f t="shared" si="134"/>
        <v/>
      </c>
      <c r="E4352" t="str">
        <f t="shared" si="135"/>
        <v/>
      </c>
    </row>
    <row r="4353" spans="1:5" x14ac:dyDescent="0.25">
      <c r="A4353" t="s">
        <v>202</v>
      </c>
      <c r="D4353" t="str">
        <f t="shared" si="134"/>
        <v/>
      </c>
      <c r="E4353" t="str">
        <f t="shared" si="135"/>
        <v/>
      </c>
    </row>
    <row r="4354" spans="1:5" x14ac:dyDescent="0.25">
      <c r="A4354" t="s">
        <v>862</v>
      </c>
      <c r="D4354" t="str">
        <f t="shared" si="134"/>
        <v/>
      </c>
      <c r="E4354" t="str">
        <f t="shared" si="135"/>
        <v/>
      </c>
    </row>
    <row r="4355" spans="1:5" x14ac:dyDescent="0.25">
      <c r="A4355" t="s">
        <v>2699</v>
      </c>
      <c r="D4355" t="str">
        <f t="shared" si="134"/>
        <v/>
      </c>
      <c r="E4355" t="str">
        <f t="shared" si="135"/>
        <v/>
      </c>
    </row>
    <row r="4356" spans="1:5" x14ac:dyDescent="0.25">
      <c r="A4356" t="s">
        <v>2700</v>
      </c>
      <c r="D4356" t="str">
        <f t="shared" si="134"/>
        <v/>
      </c>
      <c r="E4356" t="str">
        <f t="shared" si="135"/>
        <v/>
      </c>
    </row>
    <row r="4357" spans="1:5" x14ac:dyDescent="0.25">
      <c r="A4357" t="s">
        <v>2701</v>
      </c>
      <c r="D4357" t="str">
        <f t="shared" si="134"/>
        <v/>
      </c>
      <c r="E4357" t="str">
        <f t="shared" si="135"/>
        <v/>
      </c>
    </row>
    <row r="4358" spans="1:5" x14ac:dyDescent="0.25">
      <c r="A4358" t="s">
        <v>2702</v>
      </c>
      <c r="D4358" t="str">
        <f t="shared" si="134"/>
        <v/>
      </c>
      <c r="E4358" t="str">
        <f t="shared" si="135"/>
        <v/>
      </c>
    </row>
    <row r="4359" spans="1:5" x14ac:dyDescent="0.25">
      <c r="A4359" t="s">
        <v>2703</v>
      </c>
      <c r="D4359" t="str">
        <f t="shared" ref="D4359:D4393" si="136">IFERROR(IF(COUNTIF(A4359,"*"&amp;"NOME:"&amp;"*")&gt;0,TRIM(_xlfn.TEXTBEFORE(_xlfn.TEXTAFTER(A4359,"NOME: ")," FUNCAO")),""),"")</f>
        <v/>
      </c>
      <c r="E4359" t="str">
        <f t="shared" ref="E4359:E4393" si="137">IFERROR(VALUE(TRIM(IF(D4359&lt;&gt;"",MID(MID(MID(MID(HLOOKUP("*",A4359:A4386,MATCH("*"&amp;"INTRA"&amp;"*",A4359:A4386,0),0),SEARCH("INTRA",HLOOKUP("*",A4359:A4386,MATCH("*"&amp;"INTRA"&amp;"*",A4359:A4386,0),0),1),30),SEARCH(" ",MID(HLOOKUP("*",A4359:A4386,MATCH("*"&amp;"INTRA"&amp;"*",A4359:A4386,0),0),SEARCH("INTRA",HLOOKUP("*",A4359:A4386,MATCH("*"&amp;"INTRA"&amp;"*",A4359:A4386,0),0),1),30),1)+1,20),SEARCH(" ",MID(MID(HLOOKUP("*",A4359:A4386,MATCH("*"&amp;"INTRA"&amp;"*",A4359:A4386,0),0),SEARCH("INTRA",HLOOKUP("*",A4359:A4386,MATCH("*"&amp;"INTRA"&amp;"*",A4359:A4386,0),0),1),30),SEARCH(" ",MID(HLOOKUP("*",A4359:A4386,MATCH("*"&amp;"INTRA"&amp;"*",A4359:A4386,0),0),SEARCH("INTRA",HLOOKUP("*",A4359:A4386,MATCH("*"&amp;"INTRA"&amp;"*",A4359:A4386,0),0),1),30),1)+1,20),1)+1,20),1,SEARCH(" ",MID(MID(MID(HLOOKUP("*",A4359:A4386,MATCH("*"&amp;"INTRA"&amp;"*",A4359:A4386,0),0),SEARCH("INTRA",HLOOKUP("*",A4359:A4386,MATCH("*"&amp;"INTRA"&amp;"*",A4359:A4386,0),0),1),30),SEARCH(" ",MID(HLOOKUP("*",A4359:A4386,MATCH("*"&amp;"INTRA"&amp;"*",A4359:A4386,0),0),SEARCH("INTRA",HLOOKUP("*",A4359:A4386,MATCH("*"&amp;"INTRA"&amp;"*",A4359:A4386,0),0),1),30),1)+1,20),SEARCH(" ",MID(MID(HLOOKUP("*",A4359:A4386,MATCH("*"&amp;"INTRA"&amp;"*",A4359:A4386,0),0),SEARCH("INTRA",HLOOKUP("*",A4359:A4386,MATCH("*"&amp;"INTRA"&amp;"*",A4359:A4386,0),0),1),30),SEARCH(" ",MID(HLOOKUP("*",A4359:A4386,MATCH("*"&amp;"INTRA"&amp;"*",A4359:A4386,0),0),SEARCH("INTRA",HLOOKUP("*",A4359:A4386,MATCH("*"&amp;"INTRA"&amp;"*",A4359:A4386,0),0),1),30),1)+1,20),1)+1,20))),""))),"")</f>
        <v/>
      </c>
    </row>
    <row r="4360" spans="1:5" x14ac:dyDescent="0.25">
      <c r="A4360" t="s">
        <v>2704</v>
      </c>
      <c r="D4360" t="str">
        <f t="shared" si="136"/>
        <v/>
      </c>
      <c r="E4360" t="str">
        <f t="shared" si="137"/>
        <v/>
      </c>
    </row>
    <row r="4361" spans="1:5" x14ac:dyDescent="0.25">
      <c r="A4361" t="s">
        <v>2705</v>
      </c>
      <c r="D4361" t="str">
        <f t="shared" si="136"/>
        <v/>
      </c>
      <c r="E4361" t="str">
        <f t="shared" si="137"/>
        <v/>
      </c>
    </row>
    <row r="4362" spans="1:5" x14ac:dyDescent="0.25">
      <c r="A4362" t="s">
        <v>2706</v>
      </c>
      <c r="D4362" t="str">
        <f t="shared" si="136"/>
        <v/>
      </c>
      <c r="E4362" t="str">
        <f t="shared" si="137"/>
        <v/>
      </c>
    </row>
    <row r="4363" spans="1:5" x14ac:dyDescent="0.25">
      <c r="A4363" t="s">
        <v>760</v>
      </c>
      <c r="D4363" t="str">
        <f t="shared" si="136"/>
        <v/>
      </c>
      <c r="E4363" t="str">
        <f t="shared" si="137"/>
        <v/>
      </c>
    </row>
    <row r="4364" spans="1:5" x14ac:dyDescent="0.25">
      <c r="A4364" t="s">
        <v>761</v>
      </c>
      <c r="D4364" t="str">
        <f t="shared" si="136"/>
        <v/>
      </c>
      <c r="E4364" t="str">
        <f t="shared" si="137"/>
        <v/>
      </c>
    </row>
    <row r="4365" spans="1:5" x14ac:dyDescent="0.25">
      <c r="A4365" t="s">
        <v>2707</v>
      </c>
      <c r="D4365" t="str">
        <f t="shared" si="136"/>
        <v/>
      </c>
      <c r="E4365" t="str">
        <f t="shared" si="137"/>
        <v/>
      </c>
    </row>
    <row r="4366" spans="1:5" x14ac:dyDescent="0.25">
      <c r="A4366" t="s">
        <v>2708</v>
      </c>
      <c r="D4366" t="str">
        <f t="shared" si="136"/>
        <v/>
      </c>
      <c r="E4366" t="str">
        <f t="shared" si="137"/>
        <v/>
      </c>
    </row>
    <row r="4367" spans="1:5" x14ac:dyDescent="0.25">
      <c r="A4367" t="s">
        <v>1199</v>
      </c>
      <c r="D4367" t="str">
        <f t="shared" si="136"/>
        <v/>
      </c>
      <c r="E4367" t="str">
        <f t="shared" si="137"/>
        <v/>
      </c>
    </row>
    <row r="4368" spans="1:5" x14ac:dyDescent="0.25">
      <c r="A4368" t="s">
        <v>461</v>
      </c>
      <c r="D4368" t="str">
        <f t="shared" si="136"/>
        <v/>
      </c>
      <c r="E4368" t="str">
        <f t="shared" si="137"/>
        <v/>
      </c>
    </row>
    <row r="4369" spans="1:5" x14ac:dyDescent="0.25">
      <c r="A4369" t="s">
        <v>981</v>
      </c>
      <c r="D4369" t="str">
        <f t="shared" si="136"/>
        <v/>
      </c>
      <c r="E4369" t="str">
        <f t="shared" si="137"/>
        <v/>
      </c>
    </row>
    <row r="4370" spans="1:5" x14ac:dyDescent="0.25">
      <c r="A4370" t="s">
        <v>1034</v>
      </c>
      <c r="D4370" t="str">
        <f t="shared" si="136"/>
        <v/>
      </c>
      <c r="E4370" t="str">
        <f t="shared" si="137"/>
        <v/>
      </c>
    </row>
    <row r="4371" spans="1:5" x14ac:dyDescent="0.25">
      <c r="A4371" t="s">
        <v>462</v>
      </c>
      <c r="D4371" t="str">
        <f t="shared" si="136"/>
        <v/>
      </c>
      <c r="E4371" t="str">
        <f t="shared" si="137"/>
        <v/>
      </c>
    </row>
    <row r="4372" spans="1:5" x14ac:dyDescent="0.25">
      <c r="A4372" t="s">
        <v>2709</v>
      </c>
      <c r="D4372" t="str">
        <f t="shared" si="136"/>
        <v/>
      </c>
      <c r="E4372" t="str">
        <f t="shared" si="137"/>
        <v/>
      </c>
    </row>
    <row r="4373" spans="1:5" x14ac:dyDescent="0.25">
      <c r="A4373" t="s">
        <v>762</v>
      </c>
      <c r="D4373" t="str">
        <f t="shared" si="136"/>
        <v/>
      </c>
      <c r="E4373" t="str">
        <f t="shared" si="137"/>
        <v/>
      </c>
    </row>
    <row r="4374" spans="1:5" x14ac:dyDescent="0.25">
      <c r="A4374" t="s">
        <v>763</v>
      </c>
      <c r="D4374" t="str">
        <f t="shared" si="136"/>
        <v/>
      </c>
      <c r="E4374" t="str">
        <f t="shared" si="137"/>
        <v/>
      </c>
    </row>
    <row r="4375" spans="1:5" x14ac:dyDescent="0.25">
      <c r="A4375" t="s">
        <v>2710</v>
      </c>
      <c r="D4375" t="str">
        <f t="shared" si="136"/>
        <v/>
      </c>
      <c r="E4375" t="str">
        <f t="shared" si="137"/>
        <v/>
      </c>
    </row>
    <row r="4376" spans="1:5" x14ac:dyDescent="0.25">
      <c r="A4376" t="s">
        <v>2711</v>
      </c>
      <c r="D4376" t="str">
        <f t="shared" si="136"/>
        <v/>
      </c>
      <c r="E4376" t="str">
        <f t="shared" si="137"/>
        <v/>
      </c>
    </row>
    <row r="4377" spans="1:5" x14ac:dyDescent="0.25">
      <c r="A4377" t="s">
        <v>247</v>
      </c>
      <c r="D4377" t="str">
        <f t="shared" si="136"/>
        <v/>
      </c>
      <c r="E4377" t="str">
        <f t="shared" si="137"/>
        <v/>
      </c>
    </row>
    <row r="4378" spans="1:5" x14ac:dyDescent="0.25">
      <c r="A4378" t="s">
        <v>764</v>
      </c>
      <c r="D4378" t="str">
        <f t="shared" si="136"/>
        <v/>
      </c>
      <c r="E4378" t="str">
        <f t="shared" si="137"/>
        <v/>
      </c>
    </row>
    <row r="4379" spans="1:5" x14ac:dyDescent="0.25">
      <c r="A4379">
        <v>1</v>
      </c>
      <c r="D4379" t="str">
        <f t="shared" si="136"/>
        <v/>
      </c>
      <c r="E4379" t="str">
        <f t="shared" si="137"/>
        <v/>
      </c>
    </row>
    <row r="4380" spans="1:5" x14ac:dyDescent="0.25">
      <c r="A4380">
        <v>1</v>
      </c>
      <c r="D4380" t="str">
        <f t="shared" si="136"/>
        <v/>
      </c>
      <c r="E4380" t="str">
        <f t="shared" si="137"/>
        <v/>
      </c>
    </row>
    <row r="4381" spans="1:5" x14ac:dyDescent="0.25">
      <c r="A4381" t="s">
        <v>297</v>
      </c>
      <c r="D4381" t="str">
        <f t="shared" si="136"/>
        <v/>
      </c>
      <c r="E4381" t="str">
        <f t="shared" si="137"/>
        <v/>
      </c>
    </row>
    <row r="4382" spans="1:5" x14ac:dyDescent="0.25">
      <c r="A4382" t="s">
        <v>297</v>
      </c>
      <c r="D4382" t="str">
        <f t="shared" si="136"/>
        <v/>
      </c>
      <c r="E4382" t="str">
        <f t="shared" si="137"/>
        <v/>
      </c>
    </row>
    <row r="4383" spans="1:5" x14ac:dyDescent="0.25">
      <c r="A4383" t="s">
        <v>297</v>
      </c>
      <c r="D4383" t="str">
        <f t="shared" si="136"/>
        <v/>
      </c>
      <c r="E4383" t="str">
        <f t="shared" si="137"/>
        <v/>
      </c>
    </row>
    <row r="4384" spans="1:5" x14ac:dyDescent="0.25">
      <c r="A4384">
        <v>1</v>
      </c>
      <c r="D4384" t="str">
        <f t="shared" si="136"/>
        <v/>
      </c>
      <c r="E4384" t="str">
        <f t="shared" si="137"/>
        <v/>
      </c>
    </row>
    <row r="4385" spans="1:5" x14ac:dyDescent="0.25">
      <c r="A4385">
        <v>1</v>
      </c>
      <c r="D4385" t="str">
        <f t="shared" si="136"/>
        <v/>
      </c>
      <c r="E4385" t="str">
        <f t="shared" si="137"/>
        <v/>
      </c>
    </row>
    <row r="4386" spans="1:5" x14ac:dyDescent="0.25">
      <c r="A4386" t="s">
        <v>297</v>
      </c>
      <c r="D4386" t="str">
        <f t="shared" si="136"/>
        <v/>
      </c>
      <c r="E4386" t="str">
        <f t="shared" si="137"/>
        <v/>
      </c>
    </row>
    <row r="4387" spans="1:5" x14ac:dyDescent="0.25">
      <c r="A4387">
        <v>1</v>
      </c>
      <c r="D4387" t="str">
        <f t="shared" si="136"/>
        <v/>
      </c>
      <c r="E4387" t="str">
        <f t="shared" si="137"/>
        <v/>
      </c>
    </row>
    <row r="4388" spans="1:5" x14ac:dyDescent="0.25">
      <c r="A4388">
        <v>1</v>
      </c>
      <c r="D4388" t="str">
        <f t="shared" si="136"/>
        <v/>
      </c>
      <c r="E4388" t="str">
        <f t="shared" si="137"/>
        <v/>
      </c>
    </row>
    <row r="4389" spans="1:5" x14ac:dyDescent="0.25">
      <c r="A4389">
        <v>1</v>
      </c>
      <c r="D4389" t="str">
        <f t="shared" si="136"/>
        <v/>
      </c>
      <c r="E4389" t="str">
        <f t="shared" si="137"/>
        <v/>
      </c>
    </row>
    <row r="4390" spans="1:5" x14ac:dyDescent="0.25">
      <c r="A4390">
        <v>1</v>
      </c>
      <c r="D4390" t="str">
        <f t="shared" si="136"/>
        <v/>
      </c>
      <c r="E4390" t="str">
        <f t="shared" si="137"/>
        <v/>
      </c>
    </row>
    <row r="4391" spans="1:5" x14ac:dyDescent="0.25">
      <c r="A4391" t="s">
        <v>297</v>
      </c>
      <c r="D4391" t="str">
        <f t="shared" si="136"/>
        <v/>
      </c>
      <c r="E4391" t="str">
        <f t="shared" si="137"/>
        <v/>
      </c>
    </row>
    <row r="4392" spans="1:5" x14ac:dyDescent="0.25">
      <c r="A4392" t="s">
        <v>297</v>
      </c>
      <c r="D4392" t="str">
        <f t="shared" si="136"/>
        <v/>
      </c>
      <c r="E4392" t="str">
        <f t="shared" si="137"/>
        <v/>
      </c>
    </row>
    <row r="4393" spans="1:5" x14ac:dyDescent="0.25">
      <c r="A4393" t="s">
        <v>297</v>
      </c>
      <c r="D4393" t="str">
        <f t="shared" si="136"/>
        <v/>
      </c>
      <c r="E4393" t="str">
        <f t="shared" si="137"/>
        <v/>
      </c>
    </row>
    <row r="4394" spans="1:5" x14ac:dyDescent="0.25">
      <c r="A4394">
        <v>1</v>
      </c>
    </row>
    <row r="4395" spans="1:5" x14ac:dyDescent="0.25">
      <c r="A4395" t="s">
        <v>297</v>
      </c>
    </row>
    <row r="4396" spans="1:5" x14ac:dyDescent="0.25">
      <c r="A4396" t="s">
        <v>297</v>
      </c>
    </row>
    <row r="4397" spans="1:5" x14ac:dyDescent="0.25">
      <c r="A4397">
        <v>1</v>
      </c>
    </row>
    <row r="4398" spans="1:5" x14ac:dyDescent="0.25">
      <c r="A4398" t="s">
        <v>297</v>
      </c>
    </row>
    <row r="4399" spans="1:5" x14ac:dyDescent="0.25">
      <c r="A4399">
        <v>1</v>
      </c>
    </row>
    <row r="4400" spans="1:5" x14ac:dyDescent="0.25">
      <c r="A4400">
        <v>1</v>
      </c>
    </row>
    <row r="4401" spans="1:1" x14ac:dyDescent="0.25">
      <c r="A4401" t="s">
        <v>297</v>
      </c>
    </row>
    <row r="4402" spans="1:1" x14ac:dyDescent="0.25">
      <c r="A4402" t="s">
        <v>297</v>
      </c>
    </row>
    <row r="4403" spans="1:1" x14ac:dyDescent="0.25">
      <c r="A4403" t="s">
        <v>286</v>
      </c>
    </row>
    <row r="4404" spans="1:1" x14ac:dyDescent="0.25">
      <c r="A4404">
        <v>703</v>
      </c>
    </row>
    <row r="4405" spans="1:1" x14ac:dyDescent="0.25">
      <c r="A4405">
        <v>707</v>
      </c>
    </row>
    <row r="4406" spans="1:1" x14ac:dyDescent="0.25">
      <c r="A4406">
        <v>711</v>
      </c>
    </row>
    <row r="4407" spans="1:1" x14ac:dyDescent="0.25">
      <c r="A4407">
        <v>718</v>
      </c>
    </row>
    <row r="4408" spans="1:1" x14ac:dyDescent="0.25">
      <c r="A4408">
        <v>719</v>
      </c>
    </row>
    <row r="4409" spans="1:1" x14ac:dyDescent="0.25">
      <c r="A4409">
        <v>721</v>
      </c>
    </row>
    <row r="4410" spans="1:1" x14ac:dyDescent="0.25">
      <c r="A4410">
        <v>724</v>
      </c>
    </row>
    <row r="4411" spans="1:1" x14ac:dyDescent="0.25">
      <c r="A4411">
        <v>727</v>
      </c>
    </row>
    <row r="4412" spans="1:1" x14ac:dyDescent="0.25">
      <c r="A4412">
        <v>728</v>
      </c>
    </row>
    <row r="4413" spans="1:1" x14ac:dyDescent="0.25">
      <c r="A4413">
        <v>729</v>
      </c>
    </row>
    <row r="4414" spans="1:1" x14ac:dyDescent="0.25">
      <c r="A4414">
        <v>731</v>
      </c>
    </row>
    <row r="4415" spans="1:1" x14ac:dyDescent="0.25">
      <c r="A4415">
        <v>737</v>
      </c>
    </row>
    <row r="4416" spans="1:1" x14ac:dyDescent="0.25">
      <c r="A4416">
        <v>739</v>
      </c>
    </row>
    <row r="4417" spans="1:1" x14ac:dyDescent="0.25">
      <c r="A4417">
        <v>741</v>
      </c>
    </row>
    <row r="4418" spans="1:1" x14ac:dyDescent="0.25">
      <c r="A4418">
        <v>755</v>
      </c>
    </row>
    <row r="4419" spans="1:1" x14ac:dyDescent="0.25">
      <c r="A4419">
        <v>756</v>
      </c>
    </row>
    <row r="4420" spans="1:1" x14ac:dyDescent="0.25">
      <c r="A4420">
        <v>757</v>
      </c>
    </row>
    <row r="4421" spans="1:1" x14ac:dyDescent="0.25">
      <c r="A4421">
        <v>759</v>
      </c>
    </row>
    <row r="4422" spans="1:1" x14ac:dyDescent="0.25">
      <c r="A4422">
        <v>767</v>
      </c>
    </row>
    <row r="4423" spans="1:1" x14ac:dyDescent="0.25">
      <c r="A4423">
        <v>768</v>
      </c>
    </row>
    <row r="4424" spans="1:1" x14ac:dyDescent="0.25">
      <c r="A4424">
        <v>769</v>
      </c>
    </row>
    <row r="4425" spans="1:1" x14ac:dyDescent="0.25">
      <c r="A4425">
        <v>799</v>
      </c>
    </row>
    <row r="4426" spans="1:1" x14ac:dyDescent="0.25">
      <c r="A4426">
        <v>800</v>
      </c>
    </row>
    <row r="4427" spans="1:1" x14ac:dyDescent="0.25">
      <c r="A4427">
        <v>808</v>
      </c>
    </row>
    <row r="4428" spans="1:1" x14ac:dyDescent="0.25">
      <c r="A4428">
        <v>825</v>
      </c>
    </row>
    <row r="4429" spans="1:1" x14ac:dyDescent="0.25">
      <c r="A4429">
        <v>828</v>
      </c>
    </row>
    <row r="4430" spans="1:1" x14ac:dyDescent="0.25">
      <c r="A4430">
        <v>829</v>
      </c>
    </row>
    <row r="4431" spans="1:1" x14ac:dyDescent="0.25">
      <c r="A4431">
        <v>836</v>
      </c>
    </row>
    <row r="4432" spans="1:1" x14ac:dyDescent="0.25">
      <c r="A4432">
        <v>841</v>
      </c>
    </row>
    <row r="4433" spans="1:1" x14ac:dyDescent="0.25">
      <c r="A4433">
        <v>851</v>
      </c>
    </row>
    <row r="4434" spans="1:1" x14ac:dyDescent="0.25">
      <c r="A4434">
        <v>853</v>
      </c>
    </row>
    <row r="4435" spans="1:1" x14ac:dyDescent="0.25">
      <c r="A4435">
        <v>878</v>
      </c>
    </row>
    <row r="4436" spans="1:1" x14ac:dyDescent="0.25">
      <c r="A4436">
        <v>880</v>
      </c>
    </row>
    <row r="4437" spans="1:1" x14ac:dyDescent="0.25">
      <c r="A4437">
        <v>898</v>
      </c>
    </row>
    <row r="4438" spans="1:1" x14ac:dyDescent="0.25">
      <c r="A4438">
        <v>915</v>
      </c>
    </row>
    <row r="4439" spans="1:1" x14ac:dyDescent="0.25">
      <c r="A4439">
        <v>916</v>
      </c>
    </row>
    <row r="4440" spans="1:1" x14ac:dyDescent="0.25">
      <c r="A4440">
        <v>953</v>
      </c>
    </row>
    <row r="4441" spans="1:1" x14ac:dyDescent="0.25">
      <c r="A4441" t="s">
        <v>2712</v>
      </c>
    </row>
    <row r="4442" spans="1:1" x14ac:dyDescent="0.25">
      <c r="A4442" t="s">
        <v>1602</v>
      </c>
    </row>
    <row r="4443" spans="1:1" x14ac:dyDescent="0.25">
      <c r="A4443" t="s">
        <v>2713</v>
      </c>
    </row>
    <row r="4444" spans="1:1" x14ac:dyDescent="0.25">
      <c r="A4444" t="s">
        <v>1581</v>
      </c>
    </row>
    <row r="4445" spans="1:1" x14ac:dyDescent="0.25">
      <c r="A4445" t="s">
        <v>656</v>
      </c>
    </row>
    <row r="4446" spans="1:1" x14ac:dyDescent="0.25">
      <c r="A4446" t="s">
        <v>765</v>
      </c>
    </row>
    <row r="4447" spans="1:1" x14ac:dyDescent="0.25">
      <c r="A4447" t="s">
        <v>288</v>
      </c>
    </row>
    <row r="4448" spans="1:1" x14ac:dyDescent="0.25">
      <c r="A4448" t="s">
        <v>250</v>
      </c>
    </row>
    <row r="4449" spans="1:1" x14ac:dyDescent="0.25">
      <c r="A4449" t="s">
        <v>370</v>
      </c>
    </row>
    <row r="4450" spans="1:1" x14ac:dyDescent="0.25">
      <c r="A4450" t="s">
        <v>371</v>
      </c>
    </row>
    <row r="4451" spans="1:1" x14ac:dyDescent="0.25">
      <c r="A4451" t="s">
        <v>442</v>
      </c>
    </row>
    <row r="4452" spans="1:1" x14ac:dyDescent="0.25">
      <c r="A4452" t="s">
        <v>766</v>
      </c>
    </row>
    <row r="4453" spans="1:1" x14ac:dyDescent="0.25">
      <c r="A4453" t="s">
        <v>766</v>
      </c>
    </row>
    <row r="4454" spans="1:1" x14ac:dyDescent="0.25">
      <c r="A4454" t="s">
        <v>767</v>
      </c>
    </row>
    <row r="4455" spans="1:1" x14ac:dyDescent="0.25">
      <c r="A4455" t="s">
        <v>768</v>
      </c>
    </row>
    <row r="4456" spans="1:1" x14ac:dyDescent="0.25">
      <c r="A4456" t="s">
        <v>769</v>
      </c>
    </row>
    <row r="4457" spans="1:1" x14ac:dyDescent="0.25">
      <c r="A4457" t="s">
        <v>770</v>
      </c>
    </row>
    <row r="4458" spans="1:1" x14ac:dyDescent="0.25">
      <c r="A4458" t="s">
        <v>771</v>
      </c>
    </row>
    <row r="4459" spans="1:1" x14ac:dyDescent="0.25">
      <c r="A4459" t="s">
        <v>772</v>
      </c>
    </row>
    <row r="4460" spans="1:1" x14ac:dyDescent="0.25">
      <c r="A4460" t="s">
        <v>773</v>
      </c>
    </row>
    <row r="4461" spans="1:1" x14ac:dyDescent="0.25">
      <c r="A4461" t="s">
        <v>774</v>
      </c>
    </row>
    <row r="4462" spans="1:1" x14ac:dyDescent="0.25">
      <c r="A4462" t="s">
        <v>775</v>
      </c>
    </row>
    <row r="4463" spans="1:1" x14ac:dyDescent="0.25">
      <c r="A4463" t="s">
        <v>776</v>
      </c>
    </row>
    <row r="4464" spans="1:1" x14ac:dyDescent="0.25">
      <c r="A4464" t="s">
        <v>290</v>
      </c>
    </row>
    <row r="4465" spans="1:1" x14ac:dyDescent="0.25">
      <c r="A4465" t="s">
        <v>777</v>
      </c>
    </row>
    <row r="4466" spans="1:1" x14ac:dyDescent="0.25">
      <c r="A4466" t="s">
        <v>778</v>
      </c>
    </row>
    <row r="4467" spans="1:1" x14ac:dyDescent="0.25">
      <c r="A4467" t="s">
        <v>779</v>
      </c>
    </row>
    <row r="4468" spans="1:1" x14ac:dyDescent="0.25">
      <c r="A4468" t="s">
        <v>331</v>
      </c>
    </row>
    <row r="4469" spans="1:1" x14ac:dyDescent="0.25">
      <c r="A4469" t="s">
        <v>780</v>
      </c>
    </row>
    <row r="4470" spans="1:1" x14ac:dyDescent="0.25">
      <c r="A4470" t="s">
        <v>781</v>
      </c>
    </row>
    <row r="4471" spans="1:1" x14ac:dyDescent="0.25">
      <c r="A4471" t="s">
        <v>782</v>
      </c>
    </row>
    <row r="4472" spans="1:1" x14ac:dyDescent="0.25">
      <c r="A4472" t="s">
        <v>783</v>
      </c>
    </row>
    <row r="4473" spans="1:1" x14ac:dyDescent="0.25">
      <c r="A4473" t="s">
        <v>784</v>
      </c>
    </row>
    <row r="4474" spans="1:1" x14ac:dyDescent="0.25">
      <c r="A4474" t="s">
        <v>544</v>
      </c>
    </row>
    <row r="4475" spans="1:1" x14ac:dyDescent="0.25">
      <c r="A4475" t="s">
        <v>785</v>
      </c>
    </row>
    <row r="4476" spans="1:1" x14ac:dyDescent="0.25">
      <c r="A4476" t="s">
        <v>786</v>
      </c>
    </row>
    <row r="4477" spans="1:1" x14ac:dyDescent="0.25">
      <c r="A4477" t="s">
        <v>787</v>
      </c>
    </row>
    <row r="4478" spans="1:1" x14ac:dyDescent="0.25">
      <c r="A4478" t="s">
        <v>334</v>
      </c>
    </row>
    <row r="4479" spans="1:1" x14ac:dyDescent="0.25">
      <c r="A4479" t="s">
        <v>788</v>
      </c>
    </row>
    <row r="4480" spans="1:1" x14ac:dyDescent="0.25">
      <c r="A4480" t="s">
        <v>335</v>
      </c>
    </row>
    <row r="4481" spans="1:1" x14ac:dyDescent="0.25">
      <c r="A4481" t="s">
        <v>336</v>
      </c>
    </row>
    <row r="4482" spans="1:1" x14ac:dyDescent="0.25">
      <c r="A4482" t="s">
        <v>789</v>
      </c>
    </row>
    <row r="4483" spans="1:1" x14ac:dyDescent="0.25">
      <c r="A4483" t="s">
        <v>790</v>
      </c>
    </row>
    <row r="4484" spans="1:1" x14ac:dyDescent="0.25">
      <c r="A4484" t="s">
        <v>337</v>
      </c>
    </row>
    <row r="4485" spans="1:1" x14ac:dyDescent="0.25">
      <c r="A4485" t="s">
        <v>338</v>
      </c>
    </row>
    <row r="4486" spans="1:1" x14ac:dyDescent="0.25">
      <c r="A4486" t="s">
        <v>791</v>
      </c>
    </row>
    <row r="4487" spans="1:1" x14ac:dyDescent="0.25">
      <c r="A4487" t="s">
        <v>792</v>
      </c>
    </row>
    <row r="4488" spans="1:1" x14ac:dyDescent="0.25">
      <c r="A4488" t="s">
        <v>793</v>
      </c>
    </row>
    <row r="4489" spans="1:1" x14ac:dyDescent="0.25">
      <c r="A4489" t="s">
        <v>781</v>
      </c>
    </row>
    <row r="4490" spans="1:1" x14ac:dyDescent="0.25">
      <c r="A4490" t="s">
        <v>794</v>
      </c>
    </row>
    <row r="4491" spans="1:1" x14ac:dyDescent="0.25">
      <c r="A4491" t="s">
        <v>795</v>
      </c>
    </row>
    <row r="4492" spans="1:1" x14ac:dyDescent="0.25">
      <c r="A4492" t="s">
        <v>339</v>
      </c>
    </row>
    <row r="4493" spans="1:1" x14ac:dyDescent="0.25">
      <c r="A4493" t="s">
        <v>796</v>
      </c>
    </row>
    <row r="4494" spans="1:1" x14ac:dyDescent="0.25">
      <c r="A4494" t="s">
        <v>545</v>
      </c>
    </row>
    <row r="4495" spans="1:1" x14ac:dyDescent="0.25">
      <c r="A4495" t="s">
        <v>1129</v>
      </c>
    </row>
    <row r="4496" spans="1:1" x14ac:dyDescent="0.25">
      <c r="A4496">
        <v>23447.65</v>
      </c>
    </row>
    <row r="4497" spans="1:1" x14ac:dyDescent="0.25">
      <c r="A4497">
        <v>0</v>
      </c>
    </row>
    <row r="4498" spans="1:1" x14ac:dyDescent="0.25">
      <c r="A4498">
        <v>0</v>
      </c>
    </row>
    <row r="4499" spans="1:1" x14ac:dyDescent="0.25">
      <c r="A4499">
        <v>0</v>
      </c>
    </row>
    <row r="4500" spans="1:1" x14ac:dyDescent="0.25">
      <c r="A4500">
        <v>0</v>
      </c>
    </row>
    <row r="4501" spans="1:1" x14ac:dyDescent="0.25">
      <c r="A4501">
        <v>8</v>
      </c>
    </row>
    <row r="4502" spans="1:1" x14ac:dyDescent="0.25">
      <c r="A4502">
        <v>8</v>
      </c>
    </row>
    <row r="4503" spans="1:1" x14ac:dyDescent="0.25">
      <c r="A4503">
        <v>2</v>
      </c>
    </row>
    <row r="4504" spans="1:1" x14ac:dyDescent="0.25">
      <c r="A4504">
        <v>12</v>
      </c>
    </row>
    <row r="4505" spans="1:1" x14ac:dyDescent="0.25">
      <c r="A4505">
        <v>12.12</v>
      </c>
    </row>
    <row r="4506" spans="1:1" x14ac:dyDescent="0.25">
      <c r="A4506">
        <v>14.36</v>
      </c>
    </row>
    <row r="4507" spans="1:1" x14ac:dyDescent="0.25">
      <c r="A4507">
        <v>1.1200000000000001</v>
      </c>
    </row>
    <row r="4508" spans="1:1" x14ac:dyDescent="0.25">
      <c r="A4508">
        <v>51</v>
      </c>
    </row>
    <row r="4509" spans="1:1" x14ac:dyDescent="0.25">
      <c r="A4509">
        <v>1.1200000000000001</v>
      </c>
    </row>
    <row r="4510" spans="1:1" x14ac:dyDescent="0.25">
      <c r="A4510">
        <v>1.1200000000000001</v>
      </c>
    </row>
    <row r="4511" spans="1:1" x14ac:dyDescent="0.25">
      <c r="A4511">
        <v>3206</v>
      </c>
    </row>
    <row r="4512" spans="1:1" x14ac:dyDescent="0.25">
      <c r="A4512">
        <v>90.14</v>
      </c>
    </row>
    <row r="4513" spans="1:1" x14ac:dyDescent="0.25">
      <c r="A4513">
        <v>0</v>
      </c>
    </row>
    <row r="4514" spans="1:1" x14ac:dyDescent="0.25">
      <c r="A4514">
        <v>22</v>
      </c>
    </row>
    <row r="4515" spans="1:1" x14ac:dyDescent="0.25">
      <c r="A4515">
        <v>0</v>
      </c>
    </row>
    <row r="4516" spans="1:1" x14ac:dyDescent="0.25">
      <c r="A4516">
        <v>0</v>
      </c>
    </row>
    <row r="4517" spans="1:1" x14ac:dyDescent="0.25">
      <c r="A4517">
        <v>0</v>
      </c>
    </row>
    <row r="4518" spans="1:1" x14ac:dyDescent="0.25">
      <c r="A4518">
        <v>278.05</v>
      </c>
    </row>
    <row r="4519" spans="1:1" x14ac:dyDescent="0.25">
      <c r="A4519">
        <v>12.12</v>
      </c>
    </row>
    <row r="4520" spans="1:1" x14ac:dyDescent="0.25">
      <c r="A4520">
        <v>1</v>
      </c>
    </row>
    <row r="4521" spans="1:1" x14ac:dyDescent="0.25">
      <c r="A4521">
        <v>56</v>
      </c>
    </row>
    <row r="4522" spans="1:1" x14ac:dyDescent="0.25">
      <c r="A4522">
        <v>51.55</v>
      </c>
    </row>
    <row r="4523" spans="1:1" x14ac:dyDescent="0.25">
      <c r="A4523">
        <v>14.36</v>
      </c>
    </row>
    <row r="4524" spans="1:1" x14ac:dyDescent="0.25">
      <c r="A4524">
        <v>85</v>
      </c>
    </row>
    <row r="4525" spans="1:1" x14ac:dyDescent="0.25">
      <c r="A4525">
        <v>50</v>
      </c>
    </row>
    <row r="4526" spans="1:1" x14ac:dyDescent="0.25">
      <c r="A4526">
        <v>28</v>
      </c>
    </row>
    <row r="4527" spans="1:1" x14ac:dyDescent="0.25">
      <c r="A4527">
        <v>59</v>
      </c>
    </row>
    <row r="4528" spans="1:1" x14ac:dyDescent="0.25">
      <c r="A4528">
        <v>0</v>
      </c>
    </row>
    <row r="4529" spans="1:1" x14ac:dyDescent="0.25">
      <c r="A4529">
        <v>1.1200000000000001</v>
      </c>
    </row>
    <row r="4530" spans="1:1" x14ac:dyDescent="0.25">
      <c r="A4530">
        <v>1.1200000000000001</v>
      </c>
    </row>
    <row r="4531" spans="1:1" x14ac:dyDescent="0.25">
      <c r="A4531">
        <v>83</v>
      </c>
    </row>
    <row r="4532" spans="1:1" x14ac:dyDescent="0.25">
      <c r="A4532">
        <v>0</v>
      </c>
    </row>
    <row r="4533" spans="1:1" x14ac:dyDescent="0.25">
      <c r="A4533">
        <v>0</v>
      </c>
    </row>
    <row r="4534" spans="1:1" x14ac:dyDescent="0.25">
      <c r="A4534">
        <v>244.55</v>
      </c>
    </row>
    <row r="4535" spans="1:1" x14ac:dyDescent="0.25">
      <c r="A4535">
        <v>18</v>
      </c>
    </row>
    <row r="4536" spans="1:1" x14ac:dyDescent="0.25">
      <c r="A4536">
        <v>0</v>
      </c>
    </row>
    <row r="4537" spans="1:1" x14ac:dyDescent="0.25">
      <c r="A4537">
        <v>1.1200000000000001</v>
      </c>
    </row>
    <row r="4538" spans="1:1" x14ac:dyDescent="0.25">
      <c r="A4538">
        <v>0</v>
      </c>
    </row>
    <row r="4539" spans="1:1" x14ac:dyDescent="0.25">
      <c r="A4539">
        <v>122</v>
      </c>
    </row>
    <row r="4540" spans="1:1" x14ac:dyDescent="0.25">
      <c r="A4540">
        <v>0</v>
      </c>
    </row>
    <row r="4541" spans="1:1" x14ac:dyDescent="0.25">
      <c r="A4541" t="s">
        <v>330</v>
      </c>
    </row>
    <row r="4542" spans="1:1" x14ac:dyDescent="0.25">
      <c r="A4542" t="s">
        <v>2714</v>
      </c>
    </row>
    <row r="4543" spans="1:1" x14ac:dyDescent="0.25">
      <c r="A4543" t="s">
        <v>2715</v>
      </c>
    </row>
    <row r="4544" spans="1:1" x14ac:dyDescent="0.25">
      <c r="A4544" t="s">
        <v>2716</v>
      </c>
    </row>
    <row r="4545" spans="1:1" x14ac:dyDescent="0.25">
      <c r="A4545" t="s">
        <v>2717</v>
      </c>
    </row>
    <row r="4546" spans="1:1" x14ac:dyDescent="0.25">
      <c r="A4546" t="s">
        <v>2718</v>
      </c>
    </row>
    <row r="4547" spans="1:1" x14ac:dyDescent="0.25">
      <c r="A4547" t="s">
        <v>797</v>
      </c>
    </row>
    <row r="4548" spans="1:1" x14ac:dyDescent="0.25">
      <c r="A4548" t="s">
        <v>2719</v>
      </c>
    </row>
    <row r="4549" spans="1:1" x14ac:dyDescent="0.25">
      <c r="A4549" t="s">
        <v>798</v>
      </c>
    </row>
    <row r="4550" spans="1:1" x14ac:dyDescent="0.25">
      <c r="A4550" t="s">
        <v>2720</v>
      </c>
    </row>
    <row r="4551" spans="1:1" x14ac:dyDescent="0.25">
      <c r="A4551" t="s">
        <v>2721</v>
      </c>
    </row>
    <row r="4552" spans="1:1" x14ac:dyDescent="0.25">
      <c r="A4552" t="s">
        <v>2722</v>
      </c>
    </row>
    <row r="4553" spans="1:1" x14ac:dyDescent="0.25">
      <c r="A4553" t="s">
        <v>799</v>
      </c>
    </row>
    <row r="4554" spans="1:1" x14ac:dyDescent="0.25">
      <c r="A4554" t="s">
        <v>2723</v>
      </c>
    </row>
    <row r="4555" spans="1:1" x14ac:dyDescent="0.25">
      <c r="A4555" t="s">
        <v>800</v>
      </c>
    </row>
    <row r="4556" spans="1:1" x14ac:dyDescent="0.25">
      <c r="A4556" t="s">
        <v>800</v>
      </c>
    </row>
    <row r="4557" spans="1:1" x14ac:dyDescent="0.25">
      <c r="A4557" t="s">
        <v>2724</v>
      </c>
    </row>
    <row r="4558" spans="1:1" x14ac:dyDescent="0.25">
      <c r="A4558" t="s">
        <v>2725</v>
      </c>
    </row>
    <row r="4559" spans="1:1" x14ac:dyDescent="0.25">
      <c r="A4559" t="s">
        <v>2726</v>
      </c>
    </row>
    <row r="4560" spans="1:1" x14ac:dyDescent="0.25">
      <c r="A4560" t="s">
        <v>1893</v>
      </c>
    </row>
    <row r="4561" spans="1:1" x14ac:dyDescent="0.25">
      <c r="A4561" t="s">
        <v>2727</v>
      </c>
    </row>
    <row r="4562" spans="1:1" x14ac:dyDescent="0.25">
      <c r="A4562" t="s">
        <v>2728</v>
      </c>
    </row>
    <row r="4563" spans="1:1" x14ac:dyDescent="0.25">
      <c r="A4563" t="s">
        <v>2729</v>
      </c>
    </row>
    <row r="4564" spans="1:1" x14ac:dyDescent="0.25">
      <c r="A4564" t="s">
        <v>2730</v>
      </c>
    </row>
    <row r="4565" spans="1:1" x14ac:dyDescent="0.25">
      <c r="A4565" t="s">
        <v>2731</v>
      </c>
    </row>
    <row r="4566" spans="1:1" x14ac:dyDescent="0.25">
      <c r="A4566" t="s">
        <v>801</v>
      </c>
    </row>
    <row r="4567" spans="1:1" x14ac:dyDescent="0.25">
      <c r="A4567" t="s">
        <v>2732</v>
      </c>
    </row>
    <row r="4568" spans="1:1" x14ac:dyDescent="0.25">
      <c r="A4568" t="s">
        <v>2733</v>
      </c>
    </row>
    <row r="4569" spans="1:1" x14ac:dyDescent="0.25">
      <c r="A4569" t="s">
        <v>2734</v>
      </c>
    </row>
    <row r="4570" spans="1:1" x14ac:dyDescent="0.25">
      <c r="A4570" t="s">
        <v>802</v>
      </c>
    </row>
    <row r="4571" spans="1:1" x14ac:dyDescent="0.25">
      <c r="A4571" t="s">
        <v>2735</v>
      </c>
    </row>
    <row r="4572" spans="1:1" x14ac:dyDescent="0.25">
      <c r="A4572" t="s">
        <v>2736</v>
      </c>
    </row>
    <row r="4573" spans="1:1" x14ac:dyDescent="0.25">
      <c r="A4573" t="s">
        <v>2737</v>
      </c>
    </row>
    <row r="4574" spans="1:1" x14ac:dyDescent="0.25">
      <c r="A4574" t="s">
        <v>2738</v>
      </c>
    </row>
    <row r="4575" spans="1:1" x14ac:dyDescent="0.25">
      <c r="A4575" t="s">
        <v>2739</v>
      </c>
    </row>
    <row r="4576" spans="1:1" x14ac:dyDescent="0.25">
      <c r="A4576" t="s">
        <v>2740</v>
      </c>
    </row>
    <row r="4577" spans="1:1" x14ac:dyDescent="0.25">
      <c r="A4577" t="s">
        <v>2741</v>
      </c>
    </row>
    <row r="4578" spans="1:1" x14ac:dyDescent="0.25">
      <c r="A4578" t="s">
        <v>2742</v>
      </c>
    </row>
    <row r="4579" spans="1:1" x14ac:dyDescent="0.25">
      <c r="A4579" t="s">
        <v>2743</v>
      </c>
    </row>
    <row r="4580" spans="1:1" x14ac:dyDescent="0.25">
      <c r="A4580" t="s">
        <v>2744</v>
      </c>
    </row>
    <row r="4581" spans="1:1" x14ac:dyDescent="0.25">
      <c r="A4581" t="s">
        <v>2745</v>
      </c>
    </row>
    <row r="4582" spans="1:1" x14ac:dyDescent="0.25">
      <c r="A4582" t="s">
        <v>2746</v>
      </c>
    </row>
    <row r="4583" spans="1:1" x14ac:dyDescent="0.25">
      <c r="A4583" t="s">
        <v>2739</v>
      </c>
    </row>
    <row r="4584" spans="1:1" x14ac:dyDescent="0.25">
      <c r="A4584" t="s">
        <v>803</v>
      </c>
    </row>
    <row r="4585" spans="1:1" x14ac:dyDescent="0.25">
      <c r="A4585" t="s">
        <v>2747</v>
      </c>
    </row>
    <row r="4586" spans="1:1" x14ac:dyDescent="0.25">
      <c r="A4586" t="s">
        <v>804</v>
      </c>
    </row>
    <row r="4587" spans="1:1" x14ac:dyDescent="0.25">
      <c r="A4587" t="s">
        <v>250</v>
      </c>
    </row>
    <row r="4588" spans="1:1" x14ac:dyDescent="0.25">
      <c r="A4588" t="s">
        <v>805</v>
      </c>
    </row>
    <row r="4589" spans="1:1" x14ac:dyDescent="0.25">
      <c r="A4589" t="s">
        <v>806</v>
      </c>
    </row>
    <row r="4590" spans="1:1" x14ac:dyDescent="0.25">
      <c r="A4590" t="s">
        <v>1941</v>
      </c>
    </row>
    <row r="4591" spans="1:1" x14ac:dyDescent="0.25">
      <c r="A4591" t="s">
        <v>2748</v>
      </c>
    </row>
    <row r="4592" spans="1:1" x14ac:dyDescent="0.25">
      <c r="A4592" t="s">
        <v>807</v>
      </c>
    </row>
    <row r="4593" spans="1:1" x14ac:dyDescent="0.25">
      <c r="A4593" t="s">
        <v>2749</v>
      </c>
    </row>
    <row r="4594" spans="1:1" x14ac:dyDescent="0.25">
      <c r="A4594" t="s">
        <v>252</v>
      </c>
    </row>
    <row r="4595" spans="1:1" x14ac:dyDescent="0.25">
      <c r="A4595" t="s">
        <v>808</v>
      </c>
    </row>
    <row r="4596" spans="1:1" x14ac:dyDescent="0.25">
      <c r="A4596" t="s">
        <v>809</v>
      </c>
    </row>
    <row r="4597" spans="1:1" x14ac:dyDescent="0.25">
      <c r="A4597" t="s">
        <v>810</v>
      </c>
    </row>
    <row r="4598" spans="1:1" x14ac:dyDescent="0.25">
      <c r="A4598" t="s">
        <v>2750</v>
      </c>
    </row>
    <row r="4599" spans="1:1" x14ac:dyDescent="0.25">
      <c r="A4599" t="s">
        <v>2751</v>
      </c>
    </row>
    <row r="4600" spans="1:1" x14ac:dyDescent="0.25">
      <c r="A4600" t="s">
        <v>1387</v>
      </c>
    </row>
    <row r="4601" spans="1:1" x14ac:dyDescent="0.25">
      <c r="A4601" t="s">
        <v>2752</v>
      </c>
    </row>
    <row r="4602" spans="1:1" x14ac:dyDescent="0.25">
      <c r="A4602" t="s">
        <v>253</v>
      </c>
    </row>
    <row r="4603" spans="1:1" x14ac:dyDescent="0.25">
      <c r="A4603" t="s">
        <v>1388</v>
      </c>
    </row>
    <row r="4604" spans="1:1" x14ac:dyDescent="0.25">
      <c r="A4604" t="s">
        <v>2094</v>
      </c>
    </row>
    <row r="4605" spans="1:1" x14ac:dyDescent="0.25">
      <c r="A4605" t="s">
        <v>811</v>
      </c>
    </row>
    <row r="4606" spans="1:1" x14ac:dyDescent="0.25">
      <c r="A4606" t="s">
        <v>2753</v>
      </c>
    </row>
    <row r="4607" spans="1:1" x14ac:dyDescent="0.25">
      <c r="A4607" t="s">
        <v>2754</v>
      </c>
    </row>
    <row r="4608" spans="1:1" x14ac:dyDescent="0.25">
      <c r="A4608" t="s">
        <v>2755</v>
      </c>
    </row>
    <row r="4609" spans="1:1" x14ac:dyDescent="0.25">
      <c r="A4609" t="s">
        <v>812</v>
      </c>
    </row>
    <row r="4610" spans="1:1" x14ac:dyDescent="0.25">
      <c r="A4610" t="s">
        <v>813</v>
      </c>
    </row>
    <row r="4611" spans="1:1" x14ac:dyDescent="0.25">
      <c r="A4611" t="s">
        <v>1390</v>
      </c>
    </row>
    <row r="4612" spans="1:1" x14ac:dyDescent="0.25">
      <c r="A4612" t="s">
        <v>2756</v>
      </c>
    </row>
    <row r="4613" spans="1:1" x14ac:dyDescent="0.25">
      <c r="A4613" t="s">
        <v>2757</v>
      </c>
    </row>
    <row r="4614" spans="1:1" x14ac:dyDescent="0.25">
      <c r="A4614" t="s">
        <v>2758</v>
      </c>
    </row>
    <row r="4615" spans="1:1" x14ac:dyDescent="0.25">
      <c r="A4615" t="s">
        <v>388</v>
      </c>
    </row>
    <row r="4616" spans="1:1" x14ac:dyDescent="0.25">
      <c r="A4616" t="s">
        <v>1115</v>
      </c>
    </row>
    <row r="4617" spans="1:1" x14ac:dyDescent="0.25">
      <c r="A4617" t="s">
        <v>2759</v>
      </c>
    </row>
    <row r="4618" spans="1:1" x14ac:dyDescent="0.25">
      <c r="A4618" t="s">
        <v>2760</v>
      </c>
    </row>
    <row r="4619" spans="1:1" x14ac:dyDescent="0.25">
      <c r="A4619" t="s">
        <v>2761</v>
      </c>
    </row>
    <row r="4620" spans="1:1" x14ac:dyDescent="0.25">
      <c r="A4620" t="s">
        <v>2762</v>
      </c>
    </row>
    <row r="4621" spans="1:1" x14ac:dyDescent="0.25">
      <c r="A4621" t="s">
        <v>2763</v>
      </c>
    </row>
    <row r="4622" spans="1:1" x14ac:dyDescent="0.25">
      <c r="A4622" t="s">
        <v>2764</v>
      </c>
    </row>
    <row r="4623" spans="1:1" x14ac:dyDescent="0.25">
      <c r="A4623" t="s">
        <v>2765</v>
      </c>
    </row>
    <row r="4624" spans="1:1" x14ac:dyDescent="0.25">
      <c r="A4624" t="s">
        <v>2766</v>
      </c>
    </row>
    <row r="4625" spans="1:1" x14ac:dyDescent="0.25">
      <c r="A4625" t="s">
        <v>2767</v>
      </c>
    </row>
    <row r="4626" spans="1:1" x14ac:dyDescent="0.25">
      <c r="A4626" t="s">
        <v>2768</v>
      </c>
    </row>
    <row r="4627" spans="1:1" x14ac:dyDescent="0.25">
      <c r="A4627" t="s">
        <v>2769</v>
      </c>
    </row>
    <row r="4628" spans="1:1" x14ac:dyDescent="0.25">
      <c r="A4628" t="s">
        <v>2770</v>
      </c>
    </row>
    <row r="4629" spans="1:1" x14ac:dyDescent="0.25">
      <c r="A4629" t="s">
        <v>2771</v>
      </c>
    </row>
    <row r="4630" spans="1:1" x14ac:dyDescent="0.25">
      <c r="A4630" t="s">
        <v>2772</v>
      </c>
    </row>
    <row r="4631" spans="1:1" x14ac:dyDescent="0.25">
      <c r="A4631" t="s">
        <v>2773</v>
      </c>
    </row>
    <row r="4632" spans="1:1" x14ac:dyDescent="0.25">
      <c r="A4632" t="s">
        <v>2774</v>
      </c>
    </row>
    <row r="4633" spans="1:1" x14ac:dyDescent="0.25">
      <c r="A4633" t="s">
        <v>2775</v>
      </c>
    </row>
    <row r="4634" spans="1:1" x14ac:dyDescent="0.25">
      <c r="A4634" t="s">
        <v>2776</v>
      </c>
    </row>
    <row r="4635" spans="1:1" x14ac:dyDescent="0.25">
      <c r="A4635" t="s">
        <v>2777</v>
      </c>
    </row>
    <row r="4636" spans="1:1" x14ac:dyDescent="0.25">
      <c r="A4636" t="s">
        <v>2778</v>
      </c>
    </row>
    <row r="4637" spans="1:1" x14ac:dyDescent="0.25">
      <c r="A4637" t="s">
        <v>2779</v>
      </c>
    </row>
    <row r="4638" spans="1:1" x14ac:dyDescent="0.25">
      <c r="A4638" t="s">
        <v>2780</v>
      </c>
    </row>
    <row r="4639" spans="1:1" x14ac:dyDescent="0.25">
      <c r="A4639" t="s">
        <v>2781</v>
      </c>
    </row>
    <row r="4640" spans="1:1" x14ac:dyDescent="0.25">
      <c r="A4640" t="s">
        <v>2782</v>
      </c>
    </row>
    <row r="4641" spans="1:1" x14ac:dyDescent="0.25">
      <c r="A4641" t="s">
        <v>2783</v>
      </c>
    </row>
    <row r="4642" spans="1:1" x14ac:dyDescent="0.25">
      <c r="A4642" t="s">
        <v>2784</v>
      </c>
    </row>
    <row r="4643" spans="1:1" x14ac:dyDescent="0.25">
      <c r="A4643" t="s">
        <v>2785</v>
      </c>
    </row>
    <row r="4644" spans="1:1" x14ac:dyDescent="0.25">
      <c r="A4644" t="s">
        <v>2786</v>
      </c>
    </row>
    <row r="4645" spans="1:1" x14ac:dyDescent="0.25">
      <c r="A4645" t="s">
        <v>269</v>
      </c>
    </row>
    <row r="4646" spans="1:1" x14ac:dyDescent="0.25">
      <c r="A4646" t="s">
        <v>703</v>
      </c>
    </row>
    <row r="4647" spans="1:1" x14ac:dyDescent="0.25">
      <c r="A4647" t="s">
        <v>814</v>
      </c>
    </row>
    <row r="4648" spans="1:1" x14ac:dyDescent="0.25">
      <c r="A4648" t="s">
        <v>341</v>
      </c>
    </row>
    <row r="4649" spans="1:1" x14ac:dyDescent="0.25">
      <c r="A4649" t="s">
        <v>815</v>
      </c>
    </row>
    <row r="4650" spans="1:1" x14ac:dyDescent="0.25">
      <c r="A4650" t="s">
        <v>271</v>
      </c>
    </row>
    <row r="4651" spans="1:1" x14ac:dyDescent="0.25">
      <c r="A4651" t="s">
        <v>816</v>
      </c>
    </row>
    <row r="4652" spans="1:1" x14ac:dyDescent="0.25">
      <c r="A4652" t="s">
        <v>2787</v>
      </c>
    </row>
    <row r="4653" spans="1:1" x14ac:dyDescent="0.25">
      <c r="A4653" t="s">
        <v>272</v>
      </c>
    </row>
    <row r="4654" spans="1:1" x14ac:dyDescent="0.25">
      <c r="A4654" t="s">
        <v>817</v>
      </c>
    </row>
    <row r="4655" spans="1:1" x14ac:dyDescent="0.25">
      <c r="A4655" t="s">
        <v>818</v>
      </c>
    </row>
    <row r="4656" spans="1:1" x14ac:dyDescent="0.25">
      <c r="A4656" t="s">
        <v>819</v>
      </c>
    </row>
    <row r="4657" spans="1:1" x14ac:dyDescent="0.25">
      <c r="A4657" t="s">
        <v>820</v>
      </c>
    </row>
    <row r="4658" spans="1:1" x14ac:dyDescent="0.25">
      <c r="A4658" t="s">
        <v>821</v>
      </c>
    </row>
    <row r="4659" spans="1:1" x14ac:dyDescent="0.25">
      <c r="A4659" t="s">
        <v>822</v>
      </c>
    </row>
    <row r="4660" spans="1:1" x14ac:dyDescent="0.25">
      <c r="A4660" t="s">
        <v>823</v>
      </c>
    </row>
    <row r="4661" spans="1:1" x14ac:dyDescent="0.25">
      <c r="A4661" t="s">
        <v>824</v>
      </c>
    </row>
    <row r="4662" spans="1:1" x14ac:dyDescent="0.25">
      <c r="A4662" t="s">
        <v>825</v>
      </c>
    </row>
    <row r="4663" spans="1:1" x14ac:dyDescent="0.25">
      <c r="A4663" t="s">
        <v>276</v>
      </c>
    </row>
    <row r="4664" spans="1:1" x14ac:dyDescent="0.25">
      <c r="A4664" t="s">
        <v>706</v>
      </c>
    </row>
    <row r="4665" spans="1:1" x14ac:dyDescent="0.25">
      <c r="A4665" t="s">
        <v>707</v>
      </c>
    </row>
    <row r="4666" spans="1:1" x14ac:dyDescent="0.25">
      <c r="A4666" t="s">
        <v>708</v>
      </c>
    </row>
    <row r="4667" spans="1:1" x14ac:dyDescent="0.25">
      <c r="A4667" t="s">
        <v>280</v>
      </c>
    </row>
    <row r="4668" spans="1:1" x14ac:dyDescent="0.25">
      <c r="A4668" t="s">
        <v>1123</v>
      </c>
    </row>
    <row r="4669" spans="1:1" x14ac:dyDescent="0.25">
      <c r="A4669" t="s">
        <v>826</v>
      </c>
    </row>
    <row r="4670" spans="1:1" x14ac:dyDescent="0.25">
      <c r="A4670" t="s">
        <v>281</v>
      </c>
    </row>
    <row r="4671" spans="1:1" x14ac:dyDescent="0.25">
      <c r="A4671" t="s">
        <v>2788</v>
      </c>
    </row>
    <row r="4672" spans="1:1" x14ac:dyDescent="0.25">
      <c r="A4672" t="s">
        <v>2789</v>
      </c>
    </row>
    <row r="4673" spans="1:1" x14ac:dyDescent="0.25">
      <c r="A4673" t="s">
        <v>2230</v>
      </c>
    </row>
    <row r="4674" spans="1:1" x14ac:dyDescent="0.25">
      <c r="A4674" t="s">
        <v>827</v>
      </c>
    </row>
    <row r="4675" spans="1:1" x14ac:dyDescent="0.25">
      <c r="A4675" t="s">
        <v>828</v>
      </c>
    </row>
    <row r="4676" spans="1:1" x14ac:dyDescent="0.25">
      <c r="A4676" t="s">
        <v>347</v>
      </c>
    </row>
    <row r="4677" spans="1:1" x14ac:dyDescent="0.25">
      <c r="A4677" t="s">
        <v>829</v>
      </c>
    </row>
    <row r="4678" spans="1:1" x14ac:dyDescent="0.25">
      <c r="A4678" t="s">
        <v>796</v>
      </c>
    </row>
    <row r="4679" spans="1:1" x14ac:dyDescent="0.25">
      <c r="A4679" t="s">
        <v>830</v>
      </c>
    </row>
    <row r="4680" spans="1:1" x14ac:dyDescent="0.25">
      <c r="A4680" t="s">
        <v>348</v>
      </c>
    </row>
    <row r="4681" spans="1:1" x14ac:dyDescent="0.25">
      <c r="A4681" t="s">
        <v>348</v>
      </c>
    </row>
    <row r="4682" spans="1:1" x14ac:dyDescent="0.25">
      <c r="A4682" t="s">
        <v>284</v>
      </c>
    </row>
    <row r="4683" spans="1:1" x14ac:dyDescent="0.25">
      <c r="A4683" t="s">
        <v>285</v>
      </c>
    </row>
    <row r="4684" spans="1:1" x14ac:dyDescent="0.25">
      <c r="A4684" t="s">
        <v>831</v>
      </c>
    </row>
    <row r="4685" spans="1:1" x14ac:dyDescent="0.25">
      <c r="A4685" t="s">
        <v>2790</v>
      </c>
    </row>
    <row r="4686" spans="1:1" x14ac:dyDescent="0.25">
      <c r="A4686" t="s">
        <v>832</v>
      </c>
    </row>
    <row r="4687" spans="1:1" x14ac:dyDescent="0.25">
      <c r="A4687">
        <v>16.22</v>
      </c>
    </row>
    <row r="4688" spans="1:1" x14ac:dyDescent="0.25">
      <c r="A4688" t="s">
        <v>2791</v>
      </c>
    </row>
    <row r="4689" spans="1:1" x14ac:dyDescent="0.25">
      <c r="A4689">
        <v>202.82</v>
      </c>
    </row>
    <row r="4690" spans="1:1" x14ac:dyDescent="0.25">
      <c r="A4690" t="s">
        <v>833</v>
      </c>
    </row>
    <row r="4691" spans="1:1" x14ac:dyDescent="0.25">
      <c r="A4691" s="163">
        <v>306151.28000000003</v>
      </c>
    </row>
    <row r="4692" spans="1:1" x14ac:dyDescent="0.25">
      <c r="A4692" s="163">
        <v>24492.33</v>
      </c>
    </row>
    <row r="4693" spans="1:1" x14ac:dyDescent="0.25">
      <c r="A4693" s="163">
        <v>19695.05</v>
      </c>
    </row>
    <row r="4694" spans="1:1" x14ac:dyDescent="0.25">
      <c r="A4694" s="163">
        <v>2843.85</v>
      </c>
    </row>
    <row r="4695" spans="1:1" x14ac:dyDescent="0.25">
      <c r="A4695" s="163">
        <v>1579.2</v>
      </c>
    </row>
    <row r="4696" spans="1:1" x14ac:dyDescent="0.25">
      <c r="A4696">
        <v>664.69</v>
      </c>
    </row>
    <row r="4697" spans="1:1" x14ac:dyDescent="0.25">
      <c r="A4697" s="163">
        <v>8137.41</v>
      </c>
    </row>
    <row r="4698" spans="1:1" x14ac:dyDescent="0.25">
      <c r="A4698" s="163">
        <v>25137.97</v>
      </c>
    </row>
    <row r="4699" spans="1:1" x14ac:dyDescent="0.25">
      <c r="A4699" s="163">
        <v>2251.16</v>
      </c>
    </row>
    <row r="4700" spans="1:1" x14ac:dyDescent="0.25">
      <c r="A4700">
        <v>15.21</v>
      </c>
    </row>
    <row r="4701" spans="1:1" x14ac:dyDescent="0.25">
      <c r="A4701" s="163">
        <v>15692.53</v>
      </c>
    </row>
    <row r="4702" spans="1:1" x14ac:dyDescent="0.25">
      <c r="A4702" s="163">
        <v>62105.27</v>
      </c>
    </row>
    <row r="4703" spans="1:1" x14ac:dyDescent="0.25">
      <c r="A4703" s="163">
        <v>18010.37</v>
      </c>
    </row>
    <row r="4704" spans="1:1" x14ac:dyDescent="0.25">
      <c r="A4704" s="163">
        <v>9315.51</v>
      </c>
    </row>
    <row r="4705" spans="1:1" x14ac:dyDescent="0.25">
      <c r="A4705" s="163">
        <v>227613.43</v>
      </c>
    </row>
    <row r="4706" spans="1:1" x14ac:dyDescent="0.25">
      <c r="A4706" s="163">
        <v>11584.84</v>
      </c>
    </row>
    <row r="4707" spans="1:1" x14ac:dyDescent="0.25">
      <c r="A4707" s="163">
        <v>5797.56</v>
      </c>
    </row>
    <row r="4708" spans="1:1" x14ac:dyDescent="0.25">
      <c r="A4708" s="163">
        <v>235050.25</v>
      </c>
    </row>
    <row r="4709" spans="1:1" x14ac:dyDescent="0.25">
      <c r="A4709" s="163">
        <v>8308.9</v>
      </c>
    </row>
    <row r="4710" spans="1:1" x14ac:dyDescent="0.25">
      <c r="A4710">
        <v>292.82</v>
      </c>
    </row>
    <row r="4711" spans="1:1" x14ac:dyDescent="0.25">
      <c r="A4711" s="163">
        <v>38867.01</v>
      </c>
    </row>
    <row r="4712" spans="1:1" x14ac:dyDescent="0.25">
      <c r="A4712" s="163">
        <v>8688.7000000000007</v>
      </c>
    </row>
    <row r="4713" spans="1:1" x14ac:dyDescent="0.25">
      <c r="A4713" s="163">
        <v>9169.5</v>
      </c>
    </row>
    <row r="4714" spans="1:1" x14ac:dyDescent="0.25">
      <c r="A4714" s="163">
        <v>40918.15</v>
      </c>
    </row>
    <row r="4715" spans="1:1" x14ac:dyDescent="0.25">
      <c r="A4715">
        <v>26.32</v>
      </c>
    </row>
    <row r="4716" spans="1:1" x14ac:dyDescent="0.25">
      <c r="A4716">
        <v>334.9</v>
      </c>
    </row>
    <row r="4717" spans="1:1" x14ac:dyDescent="0.25">
      <c r="A4717">
        <v>337</v>
      </c>
    </row>
    <row r="4718" spans="1:1" x14ac:dyDescent="0.25">
      <c r="A4718">
        <v>15.94</v>
      </c>
    </row>
    <row r="4719" spans="1:1" x14ac:dyDescent="0.25">
      <c r="A4719" s="163">
        <v>1676.5</v>
      </c>
    </row>
    <row r="4720" spans="1:1" x14ac:dyDescent="0.25">
      <c r="A4720" s="163">
        <v>31903.01</v>
      </c>
    </row>
    <row r="4721" spans="1:1" x14ac:dyDescent="0.25">
      <c r="A4721" t="s">
        <v>834</v>
      </c>
    </row>
    <row r="4722" spans="1:1" x14ac:dyDescent="0.25">
      <c r="A4722">
        <v>39</v>
      </c>
    </row>
    <row r="4723" spans="1:1" x14ac:dyDescent="0.25">
      <c r="A4723">
        <v>40</v>
      </c>
    </row>
    <row r="4724" spans="1:1" x14ac:dyDescent="0.25">
      <c r="A4724">
        <v>70</v>
      </c>
    </row>
    <row r="4725" spans="1:1" x14ac:dyDescent="0.25">
      <c r="A4725">
        <v>71</v>
      </c>
    </row>
    <row r="4726" spans="1:1" x14ac:dyDescent="0.25">
      <c r="A4726">
        <v>72</v>
      </c>
    </row>
    <row r="4727" spans="1:1" x14ac:dyDescent="0.25">
      <c r="A4727">
        <v>73</v>
      </c>
    </row>
    <row r="4728" spans="1:1" x14ac:dyDescent="0.25">
      <c r="A4728">
        <v>75</v>
      </c>
    </row>
    <row r="4729" spans="1:1" x14ac:dyDescent="0.25">
      <c r="A4729">
        <v>76</v>
      </c>
    </row>
    <row r="4730" spans="1:1" x14ac:dyDescent="0.25">
      <c r="A4730">
        <v>77</v>
      </c>
    </row>
    <row r="4731" spans="1:1" x14ac:dyDescent="0.25">
      <c r="A4731">
        <v>78</v>
      </c>
    </row>
    <row r="4732" spans="1:1" x14ac:dyDescent="0.25">
      <c r="A4732">
        <v>79</v>
      </c>
    </row>
    <row r="4733" spans="1:1" x14ac:dyDescent="0.25">
      <c r="A4733">
        <v>80</v>
      </c>
    </row>
    <row r="4734" spans="1:1" x14ac:dyDescent="0.25">
      <c r="A4734">
        <v>151</v>
      </c>
    </row>
    <row r="4735" spans="1:1" x14ac:dyDescent="0.25">
      <c r="A4735">
        <v>112</v>
      </c>
    </row>
    <row r="4736" spans="1:1" x14ac:dyDescent="0.25">
      <c r="A4736">
        <v>113</v>
      </c>
    </row>
    <row r="4737" spans="1:1" x14ac:dyDescent="0.25">
      <c r="A4737">
        <v>120</v>
      </c>
    </row>
    <row r="4738" spans="1:1" x14ac:dyDescent="0.25">
      <c r="A4738">
        <v>121</v>
      </c>
    </row>
    <row r="4739" spans="1:1" x14ac:dyDescent="0.25">
      <c r="A4739">
        <v>124</v>
      </c>
    </row>
    <row r="4740" spans="1:1" x14ac:dyDescent="0.25">
      <c r="A4740">
        <v>125</v>
      </c>
    </row>
    <row r="4741" spans="1:1" x14ac:dyDescent="0.25">
      <c r="A4741">
        <v>126</v>
      </c>
    </row>
    <row r="4742" spans="1:1" x14ac:dyDescent="0.25">
      <c r="A4742">
        <v>128</v>
      </c>
    </row>
    <row r="4743" spans="1:1" x14ac:dyDescent="0.25">
      <c r="A4743">
        <v>129</v>
      </c>
    </row>
    <row r="4744" spans="1:1" x14ac:dyDescent="0.25">
      <c r="A4744">
        <v>130</v>
      </c>
    </row>
    <row r="4745" spans="1:1" x14ac:dyDescent="0.25">
      <c r="A4745">
        <v>141</v>
      </c>
    </row>
    <row r="4746" spans="1:1" x14ac:dyDescent="0.25">
      <c r="A4746">
        <v>145</v>
      </c>
    </row>
    <row r="4747" spans="1:1" x14ac:dyDescent="0.25">
      <c r="A4747">
        <v>146</v>
      </c>
    </row>
    <row r="4748" spans="1:1" x14ac:dyDescent="0.25">
      <c r="A4748">
        <v>147</v>
      </c>
    </row>
    <row r="4749" spans="1:1" x14ac:dyDescent="0.25">
      <c r="A4749">
        <v>161</v>
      </c>
    </row>
    <row r="4750" spans="1:1" x14ac:dyDescent="0.25">
      <c r="A4750">
        <v>163</v>
      </c>
    </row>
    <row r="4751" spans="1:1" x14ac:dyDescent="0.25">
      <c r="A4751">
        <v>168</v>
      </c>
    </row>
    <row r="4752" spans="1:1" x14ac:dyDescent="0.25">
      <c r="A4752">
        <v>174</v>
      </c>
    </row>
    <row r="4753" spans="1:1" x14ac:dyDescent="0.25">
      <c r="A4753">
        <v>178</v>
      </c>
    </row>
    <row r="4754" spans="1:1" x14ac:dyDescent="0.25">
      <c r="A4754">
        <v>183</v>
      </c>
    </row>
    <row r="4755" spans="1:1" x14ac:dyDescent="0.25">
      <c r="A4755">
        <v>186</v>
      </c>
    </row>
    <row r="4756" spans="1:1" x14ac:dyDescent="0.25">
      <c r="A4756">
        <v>187</v>
      </c>
    </row>
    <row r="4757" spans="1:1" x14ac:dyDescent="0.25">
      <c r="A4757">
        <v>194</v>
      </c>
    </row>
    <row r="4758" spans="1:1" x14ac:dyDescent="0.25">
      <c r="A4758">
        <v>199</v>
      </c>
    </row>
    <row r="4759" spans="1:1" x14ac:dyDescent="0.25">
      <c r="A4759">
        <v>200</v>
      </c>
    </row>
    <row r="4760" spans="1:1" x14ac:dyDescent="0.25">
      <c r="A4760">
        <v>214</v>
      </c>
    </row>
    <row r="4761" spans="1:1" x14ac:dyDescent="0.25">
      <c r="A4761">
        <v>215</v>
      </c>
    </row>
    <row r="4762" spans="1:1" x14ac:dyDescent="0.25">
      <c r="A4762">
        <v>252</v>
      </c>
    </row>
    <row r="4763" spans="1:1" x14ac:dyDescent="0.25">
      <c r="A4763">
        <v>271</v>
      </c>
    </row>
    <row r="4764" spans="1:1" x14ac:dyDescent="0.25">
      <c r="A4764" t="s">
        <v>2792</v>
      </c>
    </row>
    <row r="4765" spans="1:1" x14ac:dyDescent="0.25">
      <c r="A4765" t="s">
        <v>1147</v>
      </c>
    </row>
    <row r="4766" spans="1:1" x14ac:dyDescent="0.25">
      <c r="A4766" t="s">
        <v>2713</v>
      </c>
    </row>
    <row r="4767" spans="1:1" x14ac:dyDescent="0.25">
      <c r="A4767" t="s">
        <v>1581</v>
      </c>
    </row>
    <row r="4768" spans="1:1" x14ac:dyDescent="0.25">
      <c r="A4768" t="s">
        <v>835</v>
      </c>
    </row>
    <row r="4769" spans="1:1" x14ac:dyDescent="0.25">
      <c r="A4769" t="s">
        <v>2793</v>
      </c>
    </row>
    <row r="4770" spans="1:1" x14ac:dyDescent="0.25">
      <c r="A4770" t="s">
        <v>2794</v>
      </c>
    </row>
    <row r="4771" spans="1:1" x14ac:dyDescent="0.25">
      <c r="A4771" t="s">
        <v>2795</v>
      </c>
    </row>
    <row r="4772" spans="1:1" x14ac:dyDescent="0.25">
      <c r="A4772" t="s">
        <v>2796</v>
      </c>
    </row>
    <row r="4773" spans="1:1" x14ac:dyDescent="0.25">
      <c r="A4773" t="s">
        <v>836</v>
      </c>
    </row>
    <row r="4774" spans="1:1" x14ac:dyDescent="0.25">
      <c r="A4774" t="s">
        <v>2797</v>
      </c>
    </row>
    <row r="4775" spans="1:1" x14ac:dyDescent="0.25">
      <c r="A4775" t="s">
        <v>2798</v>
      </c>
    </row>
    <row r="4776" spans="1:1" x14ac:dyDescent="0.25">
      <c r="A4776" t="s">
        <v>2799</v>
      </c>
    </row>
    <row r="4777" spans="1:1" x14ac:dyDescent="0.25">
      <c r="A4777" t="s">
        <v>2800</v>
      </c>
    </row>
    <row r="4778" spans="1:1" x14ac:dyDescent="0.25">
      <c r="A4778" t="s">
        <v>2801</v>
      </c>
    </row>
    <row r="4779" spans="1:1" x14ac:dyDescent="0.25">
      <c r="A4779" t="s">
        <v>2802</v>
      </c>
    </row>
    <row r="4780" spans="1:1" x14ac:dyDescent="0.25">
      <c r="A4780" t="s">
        <v>2803</v>
      </c>
    </row>
    <row r="4781" spans="1:1" x14ac:dyDescent="0.25">
      <c r="A4781" t="s">
        <v>2804</v>
      </c>
    </row>
    <row r="4782" spans="1:1" x14ac:dyDescent="0.25">
      <c r="A4782" t="s">
        <v>2805</v>
      </c>
    </row>
    <row r="4783" spans="1:1" x14ac:dyDescent="0.25">
      <c r="A4783" t="s">
        <v>837</v>
      </c>
    </row>
    <row r="4784" spans="1:1" x14ac:dyDescent="0.25">
      <c r="A4784" t="s">
        <v>247</v>
      </c>
    </row>
    <row r="4785" spans="1:1" x14ac:dyDescent="0.25">
      <c r="A4785" t="s">
        <v>297</v>
      </c>
    </row>
    <row r="4786" spans="1:1" x14ac:dyDescent="0.25">
      <c r="A4786">
        <v>1</v>
      </c>
    </row>
    <row r="4787" spans="1:1" x14ac:dyDescent="0.25">
      <c r="A4787">
        <v>1</v>
      </c>
    </row>
    <row r="4788" spans="1:1" x14ac:dyDescent="0.25">
      <c r="A4788" t="s">
        <v>838</v>
      </c>
    </row>
    <row r="4789" spans="1:1" x14ac:dyDescent="0.25">
      <c r="A4789" t="s">
        <v>297</v>
      </c>
    </row>
    <row r="4790" spans="1:1" x14ac:dyDescent="0.25">
      <c r="A4790" t="s">
        <v>297</v>
      </c>
    </row>
    <row r="4791" spans="1:1" x14ac:dyDescent="0.25">
      <c r="A4791">
        <v>1</v>
      </c>
    </row>
    <row r="4792" spans="1:1" x14ac:dyDescent="0.25">
      <c r="A4792">
        <v>1</v>
      </c>
    </row>
    <row r="4793" spans="1:1" x14ac:dyDescent="0.25">
      <c r="A4793" t="s">
        <v>297</v>
      </c>
    </row>
    <row r="4794" spans="1:1" x14ac:dyDescent="0.25">
      <c r="A4794">
        <v>1</v>
      </c>
    </row>
    <row r="4795" spans="1:1" x14ac:dyDescent="0.25">
      <c r="A4795" t="s">
        <v>297</v>
      </c>
    </row>
    <row r="4796" spans="1:1" x14ac:dyDescent="0.25">
      <c r="A4796">
        <v>1</v>
      </c>
    </row>
    <row r="4797" spans="1:1" x14ac:dyDescent="0.25">
      <c r="A4797" t="s">
        <v>764</v>
      </c>
    </row>
    <row r="4798" spans="1:1" x14ac:dyDescent="0.25">
      <c r="A4798" t="s">
        <v>297</v>
      </c>
    </row>
    <row r="4799" spans="1:1" x14ac:dyDescent="0.25">
      <c r="A4799" t="s">
        <v>297</v>
      </c>
    </row>
    <row r="4800" spans="1:1" x14ac:dyDescent="0.25">
      <c r="A4800" t="s">
        <v>297</v>
      </c>
    </row>
    <row r="4801" spans="1:1" x14ac:dyDescent="0.25">
      <c r="A4801" t="s">
        <v>297</v>
      </c>
    </row>
    <row r="4802" spans="1:1" x14ac:dyDescent="0.25">
      <c r="A4802" t="s">
        <v>839</v>
      </c>
    </row>
    <row r="4803" spans="1:1" x14ac:dyDescent="0.25">
      <c r="A4803">
        <v>1</v>
      </c>
    </row>
    <row r="4804" spans="1:1" x14ac:dyDescent="0.25">
      <c r="A4804" t="s">
        <v>297</v>
      </c>
    </row>
    <row r="4805" spans="1:1" x14ac:dyDescent="0.25">
      <c r="A4805" t="s">
        <v>297</v>
      </c>
    </row>
    <row r="4806" spans="1:1" x14ac:dyDescent="0.25">
      <c r="A4806" t="s">
        <v>297</v>
      </c>
    </row>
    <row r="4807" spans="1:1" x14ac:dyDescent="0.25">
      <c r="A4807" t="s">
        <v>297</v>
      </c>
    </row>
    <row r="4808" spans="1:1" x14ac:dyDescent="0.25">
      <c r="A4808">
        <v>1</v>
      </c>
    </row>
    <row r="4809" spans="1:1" x14ac:dyDescent="0.25">
      <c r="A4809">
        <v>1</v>
      </c>
    </row>
    <row r="4810" spans="1:1" x14ac:dyDescent="0.25">
      <c r="A4810">
        <v>1</v>
      </c>
    </row>
    <row r="4811" spans="1:1" x14ac:dyDescent="0.25">
      <c r="A4811">
        <v>1</v>
      </c>
    </row>
    <row r="4812" spans="1:1" x14ac:dyDescent="0.25">
      <c r="A4812">
        <v>1</v>
      </c>
    </row>
    <row r="4813" spans="1:1" x14ac:dyDescent="0.25">
      <c r="A4813">
        <v>1</v>
      </c>
    </row>
    <row r="4814" spans="1:1" x14ac:dyDescent="0.25">
      <c r="A4814" t="s">
        <v>297</v>
      </c>
    </row>
    <row r="4815" spans="1:1" x14ac:dyDescent="0.25">
      <c r="A4815">
        <v>1</v>
      </c>
    </row>
    <row r="4816" spans="1:1" x14ac:dyDescent="0.25">
      <c r="A4816">
        <v>1</v>
      </c>
    </row>
    <row r="4817" spans="1:1" x14ac:dyDescent="0.25">
      <c r="A4817" t="s">
        <v>297</v>
      </c>
    </row>
    <row r="4818" spans="1:1" x14ac:dyDescent="0.25">
      <c r="A4818" t="s">
        <v>297</v>
      </c>
    </row>
    <row r="4819" spans="1:1" x14ac:dyDescent="0.25">
      <c r="A4819">
        <v>1</v>
      </c>
    </row>
    <row r="4820" spans="1:1" x14ac:dyDescent="0.25">
      <c r="A4820" t="s">
        <v>297</v>
      </c>
    </row>
    <row r="4821" spans="1:1" x14ac:dyDescent="0.25">
      <c r="A4821">
        <v>1</v>
      </c>
    </row>
    <row r="4822" spans="1:1" x14ac:dyDescent="0.25">
      <c r="A4822" t="s">
        <v>297</v>
      </c>
    </row>
    <row r="4823" spans="1:1" x14ac:dyDescent="0.25">
      <c r="A4823">
        <v>1</v>
      </c>
    </row>
    <row r="4824" spans="1:1" x14ac:dyDescent="0.25">
      <c r="A4824">
        <v>1</v>
      </c>
    </row>
    <row r="4825" spans="1:1" x14ac:dyDescent="0.25">
      <c r="A4825">
        <v>1</v>
      </c>
    </row>
    <row r="4826" spans="1:1" x14ac:dyDescent="0.25">
      <c r="A4826" t="s">
        <v>297</v>
      </c>
    </row>
    <row r="4827" spans="1:1" x14ac:dyDescent="0.25">
      <c r="A4827" t="s">
        <v>297</v>
      </c>
    </row>
    <row r="4828" spans="1:1" x14ac:dyDescent="0.25">
      <c r="A4828" t="s">
        <v>297</v>
      </c>
    </row>
    <row r="4829" spans="1:1" x14ac:dyDescent="0.25">
      <c r="A4829">
        <v>0</v>
      </c>
    </row>
    <row r="4830" spans="1:1" x14ac:dyDescent="0.25">
      <c r="A4830" t="s">
        <v>286</v>
      </c>
    </row>
    <row r="4831" spans="1:1" x14ac:dyDescent="0.25">
      <c r="A4831">
        <v>296</v>
      </c>
    </row>
    <row r="4832" spans="1:1" x14ac:dyDescent="0.25">
      <c r="A4832">
        <v>303</v>
      </c>
    </row>
    <row r="4833" spans="1:1" x14ac:dyDescent="0.25">
      <c r="A4833">
        <v>401</v>
      </c>
    </row>
    <row r="4834" spans="1:1" x14ac:dyDescent="0.25">
      <c r="A4834">
        <v>402</v>
      </c>
    </row>
    <row r="4835" spans="1:1" x14ac:dyDescent="0.25">
      <c r="A4835">
        <v>404</v>
      </c>
    </row>
    <row r="4836" spans="1:1" x14ac:dyDescent="0.25">
      <c r="A4836">
        <v>405</v>
      </c>
    </row>
    <row r="4837" spans="1:1" x14ac:dyDescent="0.25">
      <c r="A4837">
        <v>408</v>
      </c>
    </row>
    <row r="4838" spans="1:1" x14ac:dyDescent="0.25">
      <c r="A4838">
        <v>410</v>
      </c>
    </row>
    <row r="4839" spans="1:1" x14ac:dyDescent="0.25">
      <c r="A4839">
        <v>418</v>
      </c>
    </row>
    <row r="4840" spans="1:1" x14ac:dyDescent="0.25">
      <c r="A4840">
        <v>419</v>
      </c>
    </row>
    <row r="4841" spans="1:1" x14ac:dyDescent="0.25">
      <c r="A4841">
        <v>430</v>
      </c>
    </row>
    <row r="4842" spans="1:1" x14ac:dyDescent="0.25">
      <c r="A4842">
        <v>432</v>
      </c>
    </row>
    <row r="4843" spans="1:1" x14ac:dyDescent="0.25">
      <c r="A4843">
        <v>433</v>
      </c>
    </row>
    <row r="4844" spans="1:1" x14ac:dyDescent="0.25">
      <c r="A4844">
        <v>446</v>
      </c>
    </row>
    <row r="4845" spans="1:1" x14ac:dyDescent="0.25">
      <c r="A4845">
        <v>447</v>
      </c>
    </row>
    <row r="4846" spans="1:1" x14ac:dyDescent="0.25">
      <c r="A4846">
        <v>448</v>
      </c>
    </row>
    <row r="4847" spans="1:1" x14ac:dyDescent="0.25">
      <c r="A4847">
        <v>449</v>
      </c>
    </row>
    <row r="4848" spans="1:1" x14ac:dyDescent="0.25">
      <c r="A4848">
        <v>450</v>
      </c>
    </row>
    <row r="4849" spans="1:1" x14ac:dyDescent="0.25">
      <c r="A4849">
        <v>458</v>
      </c>
    </row>
    <row r="4850" spans="1:1" x14ac:dyDescent="0.25">
      <c r="A4850">
        <v>473</v>
      </c>
    </row>
    <row r="4851" spans="1:1" x14ac:dyDescent="0.25">
      <c r="A4851">
        <v>562</v>
      </c>
    </row>
    <row r="4852" spans="1:1" x14ac:dyDescent="0.25">
      <c r="A4852">
        <v>587</v>
      </c>
    </row>
    <row r="4853" spans="1:1" x14ac:dyDescent="0.25">
      <c r="A4853">
        <v>600</v>
      </c>
    </row>
    <row r="4854" spans="1:1" x14ac:dyDescent="0.25">
      <c r="A4854">
        <v>607</v>
      </c>
    </row>
    <row r="4855" spans="1:1" x14ac:dyDescent="0.25">
      <c r="A4855">
        <v>608</v>
      </c>
    </row>
    <row r="4856" spans="1:1" x14ac:dyDescent="0.25">
      <c r="A4856">
        <v>610</v>
      </c>
    </row>
    <row r="4857" spans="1:1" x14ac:dyDescent="0.25">
      <c r="A4857">
        <v>611</v>
      </c>
    </row>
    <row r="4858" spans="1:1" x14ac:dyDescent="0.25">
      <c r="A4858">
        <v>653</v>
      </c>
    </row>
    <row r="4859" spans="1:1" x14ac:dyDescent="0.25">
      <c r="A4859" t="s">
        <v>247</v>
      </c>
    </row>
    <row r="4860" spans="1:1" x14ac:dyDescent="0.25">
      <c r="A4860" t="s">
        <v>764</v>
      </c>
    </row>
    <row r="4861" spans="1:1" x14ac:dyDescent="0.25">
      <c r="A4861">
        <v>1</v>
      </c>
    </row>
    <row r="4862" spans="1:1" x14ac:dyDescent="0.25">
      <c r="A4862">
        <v>1</v>
      </c>
    </row>
    <row r="4863" spans="1:1" x14ac:dyDescent="0.25">
      <c r="A4863" t="s">
        <v>297</v>
      </c>
    </row>
    <row r="4864" spans="1:1" x14ac:dyDescent="0.25">
      <c r="A4864" t="s">
        <v>297</v>
      </c>
    </row>
    <row r="4865" spans="1:1" x14ac:dyDescent="0.25">
      <c r="A4865" t="s">
        <v>297</v>
      </c>
    </row>
    <row r="4866" spans="1:1" x14ac:dyDescent="0.25">
      <c r="A4866">
        <v>1</v>
      </c>
    </row>
    <row r="4867" spans="1:1" x14ac:dyDescent="0.25">
      <c r="A4867">
        <v>1</v>
      </c>
    </row>
    <row r="4868" spans="1:1" x14ac:dyDescent="0.25">
      <c r="A4868" t="s">
        <v>297</v>
      </c>
    </row>
    <row r="4869" spans="1:1" x14ac:dyDescent="0.25">
      <c r="A4869">
        <v>1</v>
      </c>
    </row>
    <row r="4870" spans="1:1" x14ac:dyDescent="0.25">
      <c r="A4870">
        <v>1</v>
      </c>
    </row>
    <row r="4871" spans="1:1" x14ac:dyDescent="0.25">
      <c r="A4871">
        <v>1</v>
      </c>
    </row>
    <row r="4872" spans="1:1" x14ac:dyDescent="0.25">
      <c r="A4872">
        <v>1</v>
      </c>
    </row>
    <row r="4873" spans="1:1" x14ac:dyDescent="0.25">
      <c r="A4873" t="s">
        <v>297</v>
      </c>
    </row>
    <row r="4874" spans="1:1" x14ac:dyDescent="0.25">
      <c r="A4874" t="s">
        <v>297</v>
      </c>
    </row>
    <row r="4875" spans="1:1" x14ac:dyDescent="0.25">
      <c r="A4875" t="s">
        <v>297</v>
      </c>
    </row>
    <row r="4876" spans="1:1" x14ac:dyDescent="0.25">
      <c r="A4876">
        <v>1</v>
      </c>
    </row>
    <row r="4877" spans="1:1" x14ac:dyDescent="0.25">
      <c r="A4877" t="s">
        <v>297</v>
      </c>
    </row>
    <row r="4878" spans="1:1" x14ac:dyDescent="0.25">
      <c r="A4878" t="s">
        <v>297</v>
      </c>
    </row>
    <row r="4879" spans="1:1" x14ac:dyDescent="0.25">
      <c r="A4879">
        <v>1</v>
      </c>
    </row>
    <row r="4880" spans="1:1" x14ac:dyDescent="0.25">
      <c r="A4880" t="s">
        <v>297</v>
      </c>
    </row>
    <row r="4881" spans="1:1" x14ac:dyDescent="0.25">
      <c r="A4881">
        <v>1</v>
      </c>
    </row>
    <row r="4882" spans="1:1" x14ac:dyDescent="0.25">
      <c r="A4882">
        <v>1</v>
      </c>
    </row>
    <row r="4883" spans="1:1" x14ac:dyDescent="0.25">
      <c r="A4883" t="s">
        <v>297</v>
      </c>
    </row>
    <row r="4884" spans="1:1" x14ac:dyDescent="0.25">
      <c r="A4884" t="s">
        <v>297</v>
      </c>
    </row>
    <row r="4885" spans="1:1" x14ac:dyDescent="0.25">
      <c r="A4885" t="s">
        <v>286</v>
      </c>
    </row>
    <row r="4886" spans="1:1" x14ac:dyDescent="0.25">
      <c r="A4886">
        <v>703</v>
      </c>
    </row>
    <row r="4887" spans="1:1" x14ac:dyDescent="0.25">
      <c r="A4887">
        <v>707</v>
      </c>
    </row>
    <row r="4888" spans="1:1" x14ac:dyDescent="0.25">
      <c r="A4888">
        <v>711</v>
      </c>
    </row>
    <row r="4889" spans="1:1" x14ac:dyDescent="0.25">
      <c r="A4889">
        <v>718</v>
      </c>
    </row>
    <row r="4890" spans="1:1" x14ac:dyDescent="0.25">
      <c r="A4890">
        <v>719</v>
      </c>
    </row>
    <row r="4891" spans="1:1" x14ac:dyDescent="0.25">
      <c r="A4891">
        <v>721</v>
      </c>
    </row>
    <row r="4892" spans="1:1" x14ac:dyDescent="0.25">
      <c r="A4892">
        <v>724</v>
      </c>
    </row>
    <row r="4893" spans="1:1" x14ac:dyDescent="0.25">
      <c r="A4893">
        <v>727</v>
      </c>
    </row>
    <row r="4894" spans="1:1" x14ac:dyDescent="0.25">
      <c r="A4894">
        <v>728</v>
      </c>
    </row>
    <row r="4895" spans="1:1" x14ac:dyDescent="0.25">
      <c r="A4895">
        <v>729</v>
      </c>
    </row>
    <row r="4896" spans="1:1" x14ac:dyDescent="0.25">
      <c r="A4896">
        <v>731</v>
      </c>
    </row>
    <row r="4897" spans="1:1" x14ac:dyDescent="0.25">
      <c r="A4897">
        <v>737</v>
      </c>
    </row>
    <row r="4898" spans="1:1" x14ac:dyDescent="0.25">
      <c r="A4898">
        <v>739</v>
      </c>
    </row>
    <row r="4899" spans="1:1" x14ac:dyDescent="0.25">
      <c r="A4899">
        <v>741</v>
      </c>
    </row>
    <row r="4900" spans="1:1" x14ac:dyDescent="0.25">
      <c r="A4900">
        <v>755</v>
      </c>
    </row>
    <row r="4901" spans="1:1" x14ac:dyDescent="0.25">
      <c r="A4901">
        <v>756</v>
      </c>
    </row>
    <row r="4902" spans="1:1" x14ac:dyDescent="0.25">
      <c r="A4902">
        <v>757</v>
      </c>
    </row>
    <row r="4903" spans="1:1" x14ac:dyDescent="0.25">
      <c r="A4903">
        <v>759</v>
      </c>
    </row>
    <row r="4904" spans="1:1" x14ac:dyDescent="0.25">
      <c r="A4904">
        <v>767</v>
      </c>
    </row>
    <row r="4905" spans="1:1" x14ac:dyDescent="0.25">
      <c r="A4905">
        <v>768</v>
      </c>
    </row>
    <row r="4906" spans="1:1" x14ac:dyDescent="0.25">
      <c r="A4906">
        <v>769</v>
      </c>
    </row>
    <row r="4907" spans="1:1" x14ac:dyDescent="0.25">
      <c r="A4907">
        <v>799</v>
      </c>
    </row>
    <row r="4908" spans="1:1" x14ac:dyDescent="0.25">
      <c r="A4908">
        <v>800</v>
      </c>
    </row>
    <row r="4909" spans="1:1" x14ac:dyDescent="0.25">
      <c r="A4909">
        <v>808</v>
      </c>
    </row>
    <row r="4910" spans="1:1" x14ac:dyDescent="0.25">
      <c r="A4910">
        <v>825</v>
      </c>
    </row>
    <row r="4911" spans="1:1" x14ac:dyDescent="0.25">
      <c r="A4911">
        <v>828</v>
      </c>
    </row>
    <row r="4912" spans="1:1" x14ac:dyDescent="0.25">
      <c r="A4912">
        <v>829</v>
      </c>
    </row>
    <row r="4913" spans="1:1" x14ac:dyDescent="0.25">
      <c r="A4913">
        <v>836</v>
      </c>
    </row>
    <row r="4914" spans="1:1" x14ac:dyDescent="0.25">
      <c r="A4914">
        <v>841</v>
      </c>
    </row>
    <row r="4915" spans="1:1" x14ac:dyDescent="0.25">
      <c r="A4915">
        <v>851</v>
      </c>
    </row>
    <row r="4916" spans="1:1" x14ac:dyDescent="0.25">
      <c r="A4916">
        <v>853</v>
      </c>
    </row>
    <row r="4917" spans="1:1" x14ac:dyDescent="0.25">
      <c r="A4917">
        <v>878</v>
      </c>
    </row>
    <row r="4918" spans="1:1" x14ac:dyDescent="0.25">
      <c r="A4918">
        <v>880</v>
      </c>
    </row>
    <row r="4919" spans="1:1" x14ac:dyDescent="0.25">
      <c r="A4919">
        <v>898</v>
      </c>
    </row>
    <row r="4920" spans="1:1" x14ac:dyDescent="0.25">
      <c r="A4920">
        <v>915</v>
      </c>
    </row>
    <row r="4921" spans="1:1" x14ac:dyDescent="0.25">
      <c r="A4921">
        <v>916</v>
      </c>
    </row>
    <row r="4922" spans="1:1" x14ac:dyDescent="0.25">
      <c r="A4922">
        <v>953</v>
      </c>
    </row>
    <row r="4923" spans="1:1" x14ac:dyDescent="0.25">
      <c r="A4923" t="s">
        <v>2806</v>
      </c>
    </row>
    <row r="4924" spans="1:1" x14ac:dyDescent="0.25">
      <c r="A4924" t="s">
        <v>1602</v>
      </c>
    </row>
    <row r="4925" spans="1:1" x14ac:dyDescent="0.25">
      <c r="A4925" t="s">
        <v>2807</v>
      </c>
    </row>
    <row r="4926" spans="1:1" x14ac:dyDescent="0.25">
      <c r="A4926" t="s">
        <v>2808</v>
      </c>
    </row>
    <row r="4927" spans="1:1" x14ac:dyDescent="0.25">
      <c r="A4927" t="s">
        <v>840</v>
      </c>
    </row>
    <row r="4928" spans="1:1" x14ac:dyDescent="0.25">
      <c r="A4928" t="s">
        <v>765</v>
      </c>
    </row>
    <row r="4929" spans="1:1" x14ac:dyDescent="0.25">
      <c r="A4929" t="s">
        <v>288</v>
      </c>
    </row>
    <row r="4930" spans="1:1" x14ac:dyDescent="0.25">
      <c r="A4930" t="s">
        <v>250</v>
      </c>
    </row>
    <row r="4931" spans="1:1" x14ac:dyDescent="0.25">
      <c r="A4931" t="s">
        <v>370</v>
      </c>
    </row>
    <row r="4932" spans="1:1" x14ac:dyDescent="0.25">
      <c r="A4932" t="s">
        <v>371</v>
      </c>
    </row>
    <row r="4933" spans="1:1" x14ac:dyDescent="0.25">
      <c r="A4933" t="s">
        <v>442</v>
      </c>
    </row>
    <row r="4934" spans="1:1" x14ac:dyDescent="0.25">
      <c r="A4934" t="s">
        <v>766</v>
      </c>
    </row>
    <row r="4935" spans="1:1" x14ac:dyDescent="0.25">
      <c r="A4935" t="s">
        <v>766</v>
      </c>
    </row>
    <row r="4936" spans="1:1" x14ac:dyDescent="0.25">
      <c r="A4936" t="s">
        <v>841</v>
      </c>
    </row>
    <row r="4937" spans="1:1" x14ac:dyDescent="0.25">
      <c r="A4937" t="s">
        <v>768</v>
      </c>
    </row>
    <row r="4938" spans="1:1" x14ac:dyDescent="0.25">
      <c r="A4938" t="s">
        <v>769</v>
      </c>
    </row>
    <row r="4939" spans="1:1" x14ac:dyDescent="0.25">
      <c r="A4939" t="s">
        <v>770</v>
      </c>
    </row>
    <row r="4940" spans="1:1" x14ac:dyDescent="0.25">
      <c r="A4940" t="s">
        <v>771</v>
      </c>
    </row>
    <row r="4941" spans="1:1" x14ac:dyDescent="0.25">
      <c r="A4941" t="s">
        <v>772</v>
      </c>
    </row>
    <row r="4942" spans="1:1" x14ac:dyDescent="0.25">
      <c r="A4942" t="s">
        <v>773</v>
      </c>
    </row>
    <row r="4943" spans="1:1" x14ac:dyDescent="0.25">
      <c r="A4943" t="s">
        <v>774</v>
      </c>
    </row>
    <row r="4944" spans="1:1" x14ac:dyDescent="0.25">
      <c r="A4944" t="s">
        <v>775</v>
      </c>
    </row>
    <row r="4945" spans="1:1" x14ac:dyDescent="0.25">
      <c r="A4945" t="s">
        <v>776</v>
      </c>
    </row>
    <row r="4946" spans="1:1" x14ac:dyDescent="0.25">
      <c r="A4946" t="s">
        <v>290</v>
      </c>
    </row>
    <row r="4947" spans="1:1" x14ac:dyDescent="0.25">
      <c r="A4947" t="s">
        <v>842</v>
      </c>
    </row>
    <row r="4948" spans="1:1" x14ac:dyDescent="0.25">
      <c r="A4948" t="s">
        <v>778</v>
      </c>
    </row>
    <row r="4949" spans="1:1" x14ac:dyDescent="0.25">
      <c r="A4949" t="s">
        <v>779</v>
      </c>
    </row>
    <row r="4950" spans="1:1" x14ac:dyDescent="0.25">
      <c r="A4950" t="s">
        <v>331</v>
      </c>
    </row>
    <row r="4951" spans="1:1" x14ac:dyDescent="0.25">
      <c r="A4951" t="s">
        <v>780</v>
      </c>
    </row>
    <row r="4952" spans="1:1" x14ac:dyDescent="0.25">
      <c r="A4952" t="s">
        <v>781</v>
      </c>
    </row>
    <row r="4953" spans="1:1" x14ac:dyDescent="0.25">
      <c r="A4953" t="s">
        <v>782</v>
      </c>
    </row>
    <row r="4954" spans="1:1" x14ac:dyDescent="0.25">
      <c r="A4954" t="s">
        <v>783</v>
      </c>
    </row>
    <row r="4955" spans="1:1" x14ac:dyDescent="0.25">
      <c r="A4955" t="s">
        <v>784</v>
      </c>
    </row>
    <row r="4956" spans="1:1" x14ac:dyDescent="0.25">
      <c r="A4956" t="s">
        <v>544</v>
      </c>
    </row>
    <row r="4957" spans="1:1" x14ac:dyDescent="0.25">
      <c r="A4957" t="s">
        <v>785</v>
      </c>
    </row>
    <row r="4958" spans="1:1" x14ac:dyDescent="0.25">
      <c r="A4958" t="s">
        <v>786</v>
      </c>
    </row>
    <row r="4959" spans="1:1" x14ac:dyDescent="0.25">
      <c r="A4959" t="s">
        <v>787</v>
      </c>
    </row>
    <row r="4960" spans="1:1" x14ac:dyDescent="0.25">
      <c r="A4960" t="s">
        <v>334</v>
      </c>
    </row>
    <row r="4961" spans="1:1" x14ac:dyDescent="0.25">
      <c r="A4961" t="s">
        <v>788</v>
      </c>
    </row>
    <row r="4962" spans="1:1" x14ac:dyDescent="0.25">
      <c r="A4962" t="s">
        <v>335</v>
      </c>
    </row>
    <row r="4963" spans="1:1" x14ac:dyDescent="0.25">
      <c r="A4963" t="s">
        <v>336</v>
      </c>
    </row>
    <row r="4964" spans="1:1" x14ac:dyDescent="0.25">
      <c r="A4964" t="s">
        <v>789</v>
      </c>
    </row>
    <row r="4965" spans="1:1" x14ac:dyDescent="0.25">
      <c r="A4965" t="s">
        <v>790</v>
      </c>
    </row>
    <row r="4966" spans="1:1" x14ac:dyDescent="0.25">
      <c r="A4966" t="s">
        <v>337</v>
      </c>
    </row>
    <row r="4967" spans="1:1" x14ac:dyDescent="0.25">
      <c r="A4967" t="s">
        <v>338</v>
      </c>
    </row>
    <row r="4968" spans="1:1" x14ac:dyDescent="0.25">
      <c r="A4968" t="s">
        <v>791</v>
      </c>
    </row>
    <row r="4969" spans="1:1" x14ac:dyDescent="0.25">
      <c r="A4969" t="s">
        <v>792</v>
      </c>
    </row>
    <row r="4970" spans="1:1" x14ac:dyDescent="0.25">
      <c r="A4970" t="s">
        <v>793</v>
      </c>
    </row>
    <row r="4971" spans="1:1" x14ac:dyDescent="0.25">
      <c r="A4971" t="s">
        <v>781</v>
      </c>
    </row>
    <row r="4972" spans="1:1" x14ac:dyDescent="0.25">
      <c r="A4972" t="s">
        <v>794</v>
      </c>
    </row>
    <row r="4973" spans="1:1" x14ac:dyDescent="0.25">
      <c r="A4973" t="s">
        <v>795</v>
      </c>
    </row>
    <row r="4974" spans="1:1" x14ac:dyDescent="0.25">
      <c r="A4974" t="s">
        <v>339</v>
      </c>
    </row>
    <row r="4975" spans="1:1" x14ac:dyDescent="0.25">
      <c r="A4975" t="s">
        <v>796</v>
      </c>
    </row>
    <row r="4976" spans="1:1" x14ac:dyDescent="0.25">
      <c r="A4976" t="s">
        <v>545</v>
      </c>
    </row>
    <row r="4977" spans="1:1" x14ac:dyDescent="0.25">
      <c r="A4977" t="s">
        <v>1129</v>
      </c>
    </row>
    <row r="4978" spans="1:1" x14ac:dyDescent="0.25">
      <c r="A4978">
        <v>23447.65</v>
      </c>
    </row>
    <row r="4979" spans="1:1" x14ac:dyDescent="0.25">
      <c r="A4979">
        <v>0</v>
      </c>
    </row>
    <row r="4980" spans="1:1" x14ac:dyDescent="0.25">
      <c r="A4980">
        <v>0</v>
      </c>
    </row>
    <row r="4981" spans="1:1" x14ac:dyDescent="0.25">
      <c r="A4981">
        <v>0</v>
      </c>
    </row>
    <row r="4982" spans="1:1" x14ac:dyDescent="0.25">
      <c r="A4982">
        <v>0</v>
      </c>
    </row>
    <row r="4983" spans="1:1" x14ac:dyDescent="0.25">
      <c r="A4983">
        <v>8</v>
      </c>
    </row>
    <row r="4984" spans="1:1" x14ac:dyDescent="0.25">
      <c r="A4984">
        <v>8</v>
      </c>
    </row>
    <row r="4985" spans="1:1" x14ac:dyDescent="0.25">
      <c r="A4985">
        <v>2</v>
      </c>
    </row>
    <row r="4986" spans="1:1" x14ac:dyDescent="0.25">
      <c r="A4986">
        <v>12</v>
      </c>
    </row>
    <row r="4987" spans="1:1" x14ac:dyDescent="0.25">
      <c r="A4987">
        <v>12.12</v>
      </c>
    </row>
    <row r="4988" spans="1:1" x14ac:dyDescent="0.25">
      <c r="A4988">
        <v>14.36</v>
      </c>
    </row>
    <row r="4989" spans="1:1" x14ac:dyDescent="0.25">
      <c r="A4989">
        <v>1.1200000000000001</v>
      </c>
    </row>
    <row r="4990" spans="1:1" x14ac:dyDescent="0.25">
      <c r="A4990">
        <v>51</v>
      </c>
    </row>
    <row r="4991" spans="1:1" x14ac:dyDescent="0.25">
      <c r="A4991">
        <v>1.1200000000000001</v>
      </c>
    </row>
    <row r="4992" spans="1:1" x14ac:dyDescent="0.25">
      <c r="A4992">
        <v>1.1200000000000001</v>
      </c>
    </row>
    <row r="4993" spans="1:1" x14ac:dyDescent="0.25">
      <c r="A4993">
        <v>3206</v>
      </c>
    </row>
    <row r="4994" spans="1:1" x14ac:dyDescent="0.25">
      <c r="A4994">
        <v>90.14</v>
      </c>
    </row>
    <row r="4995" spans="1:1" x14ac:dyDescent="0.25">
      <c r="A4995">
        <v>0</v>
      </c>
    </row>
    <row r="4996" spans="1:1" x14ac:dyDescent="0.25">
      <c r="A4996">
        <v>22</v>
      </c>
    </row>
    <row r="4997" spans="1:1" x14ac:dyDescent="0.25">
      <c r="A4997">
        <v>0</v>
      </c>
    </row>
    <row r="4998" spans="1:1" x14ac:dyDescent="0.25">
      <c r="A4998">
        <v>0</v>
      </c>
    </row>
    <row r="4999" spans="1:1" x14ac:dyDescent="0.25">
      <c r="A4999">
        <v>0</v>
      </c>
    </row>
    <row r="5000" spans="1:1" x14ac:dyDescent="0.25">
      <c r="A5000">
        <v>278.05</v>
      </c>
    </row>
    <row r="5001" spans="1:1" x14ac:dyDescent="0.25">
      <c r="A5001">
        <v>12.12</v>
      </c>
    </row>
    <row r="5002" spans="1:1" x14ac:dyDescent="0.25">
      <c r="A5002">
        <v>1</v>
      </c>
    </row>
    <row r="5003" spans="1:1" x14ac:dyDescent="0.25">
      <c r="A5003">
        <v>56</v>
      </c>
    </row>
    <row r="5004" spans="1:1" x14ac:dyDescent="0.25">
      <c r="A5004">
        <v>51.55</v>
      </c>
    </row>
    <row r="5005" spans="1:1" x14ac:dyDescent="0.25">
      <c r="A5005">
        <v>14.36</v>
      </c>
    </row>
    <row r="5006" spans="1:1" x14ac:dyDescent="0.25">
      <c r="A5006">
        <v>85</v>
      </c>
    </row>
    <row r="5007" spans="1:1" x14ac:dyDescent="0.25">
      <c r="A5007">
        <v>50</v>
      </c>
    </row>
    <row r="5008" spans="1:1" x14ac:dyDescent="0.25">
      <c r="A5008">
        <v>28</v>
      </c>
    </row>
    <row r="5009" spans="1:1" x14ac:dyDescent="0.25">
      <c r="A5009">
        <v>59</v>
      </c>
    </row>
    <row r="5010" spans="1:1" x14ac:dyDescent="0.25">
      <c r="A5010">
        <v>0</v>
      </c>
    </row>
    <row r="5011" spans="1:1" x14ac:dyDescent="0.25">
      <c r="A5011">
        <v>1.1200000000000001</v>
      </c>
    </row>
    <row r="5012" spans="1:1" x14ac:dyDescent="0.25">
      <c r="A5012">
        <v>1.1200000000000001</v>
      </c>
    </row>
    <row r="5013" spans="1:1" x14ac:dyDescent="0.25">
      <c r="A5013">
        <v>83</v>
      </c>
    </row>
    <row r="5014" spans="1:1" x14ac:dyDescent="0.25">
      <c r="A5014">
        <v>0</v>
      </c>
    </row>
    <row r="5015" spans="1:1" x14ac:dyDescent="0.25">
      <c r="A5015">
        <v>0</v>
      </c>
    </row>
    <row r="5016" spans="1:1" x14ac:dyDescent="0.25">
      <c r="A5016">
        <v>244.55</v>
      </c>
    </row>
    <row r="5017" spans="1:1" x14ac:dyDescent="0.25">
      <c r="A5017">
        <v>18</v>
      </c>
    </row>
    <row r="5018" spans="1:1" x14ac:dyDescent="0.25">
      <c r="A5018">
        <v>0</v>
      </c>
    </row>
    <row r="5019" spans="1:1" x14ac:dyDescent="0.25">
      <c r="A5019">
        <v>1.1200000000000001</v>
      </c>
    </row>
    <row r="5020" spans="1:1" x14ac:dyDescent="0.25">
      <c r="A5020">
        <v>0</v>
      </c>
    </row>
    <row r="5021" spans="1:1" x14ac:dyDescent="0.25">
      <c r="A5021">
        <v>122</v>
      </c>
    </row>
    <row r="5022" spans="1:1" x14ac:dyDescent="0.25">
      <c r="A5022">
        <v>0</v>
      </c>
    </row>
    <row r="5023" spans="1:1" x14ac:dyDescent="0.25">
      <c r="A5023" t="s">
        <v>285</v>
      </c>
    </row>
    <row r="5024" spans="1:1" x14ac:dyDescent="0.25">
      <c r="A5024" s="163">
        <v>61118.8</v>
      </c>
    </row>
    <row r="5025" spans="1:1" x14ac:dyDescent="0.25">
      <c r="A5025" s="163">
        <v>5204.68</v>
      </c>
    </row>
    <row r="5026" spans="1:1" x14ac:dyDescent="0.25">
      <c r="A5026" s="163">
        <v>1553.91</v>
      </c>
    </row>
    <row r="5027" spans="1:1" x14ac:dyDescent="0.25">
      <c r="A5027">
        <v>411.88</v>
      </c>
    </row>
    <row r="5028" spans="1:1" x14ac:dyDescent="0.25">
      <c r="A5028">
        <v>336.99</v>
      </c>
    </row>
    <row r="5029" spans="1:1" x14ac:dyDescent="0.25">
      <c r="A5029">
        <v>2.2400000000000002</v>
      </c>
    </row>
    <row r="5030" spans="1:1" x14ac:dyDescent="0.25">
      <c r="A5030">
        <v>111.94</v>
      </c>
    </row>
    <row r="5031" spans="1:1" x14ac:dyDescent="0.25">
      <c r="A5031">
        <v>0.56000000000000005</v>
      </c>
    </row>
    <row r="5032" spans="1:1" x14ac:dyDescent="0.25">
      <c r="A5032">
        <v>113.95</v>
      </c>
    </row>
    <row r="5033" spans="1:1" x14ac:dyDescent="0.25">
      <c r="A5033">
        <v>561.65</v>
      </c>
    </row>
    <row r="5034" spans="1:1" x14ac:dyDescent="0.25">
      <c r="A5034">
        <v>655.25</v>
      </c>
    </row>
    <row r="5035" spans="1:1" x14ac:dyDescent="0.25">
      <c r="A5035">
        <v>46.8</v>
      </c>
    </row>
    <row r="5036" spans="1:1" x14ac:dyDescent="0.25">
      <c r="A5036">
        <v>954.81</v>
      </c>
    </row>
    <row r="5037" spans="1:1" x14ac:dyDescent="0.25">
      <c r="A5037">
        <v>46.8</v>
      </c>
    </row>
    <row r="5038" spans="1:1" x14ac:dyDescent="0.25">
      <c r="A5038">
        <v>46.8</v>
      </c>
    </row>
    <row r="5039" spans="1:1" x14ac:dyDescent="0.25">
      <c r="A5039" s="163">
        <v>198882.24</v>
      </c>
    </row>
    <row r="5040" spans="1:1" x14ac:dyDescent="0.25">
      <c r="A5040">
        <v>777.53</v>
      </c>
    </row>
    <row r="5041" spans="1:1" x14ac:dyDescent="0.25">
      <c r="A5041">
        <v>346.87</v>
      </c>
    </row>
    <row r="5042" spans="1:1" x14ac:dyDescent="0.25">
      <c r="A5042" s="163">
        <v>1372.93</v>
      </c>
    </row>
    <row r="5043" spans="1:1" x14ac:dyDescent="0.25">
      <c r="A5043" s="163">
        <v>7975.73</v>
      </c>
    </row>
    <row r="5044" spans="1:1" x14ac:dyDescent="0.25">
      <c r="A5044">
        <v>366.39</v>
      </c>
    </row>
    <row r="5045" spans="1:1" x14ac:dyDescent="0.25">
      <c r="A5045">
        <v>633.1</v>
      </c>
    </row>
    <row r="5046" spans="1:1" x14ac:dyDescent="0.25">
      <c r="A5046" s="163">
        <v>17348.88</v>
      </c>
    </row>
    <row r="5047" spans="1:1" x14ac:dyDescent="0.25">
      <c r="A5047" s="163">
        <v>1872.18</v>
      </c>
    </row>
    <row r="5048" spans="1:1" x14ac:dyDescent="0.25">
      <c r="A5048">
        <v>51.27</v>
      </c>
    </row>
    <row r="5049" spans="1:1" x14ac:dyDescent="0.25">
      <c r="A5049" s="163">
        <v>3494.74</v>
      </c>
    </row>
    <row r="5050" spans="1:1" x14ac:dyDescent="0.25">
      <c r="A5050" s="163">
        <v>3182.71</v>
      </c>
    </row>
    <row r="5051" spans="1:1" x14ac:dyDescent="0.25">
      <c r="A5051" s="163">
        <v>2184.2199999999998</v>
      </c>
    </row>
    <row r="5052" spans="1:1" x14ac:dyDescent="0.25">
      <c r="A5052">
        <v>52.69</v>
      </c>
    </row>
    <row r="5053" spans="1:1" x14ac:dyDescent="0.25">
      <c r="A5053">
        <v>74.73</v>
      </c>
    </row>
    <row r="5054" spans="1:1" x14ac:dyDescent="0.25">
      <c r="A5054" s="163">
        <v>1747.36</v>
      </c>
    </row>
    <row r="5055" spans="1:1" x14ac:dyDescent="0.25">
      <c r="A5055">
        <v>801.99</v>
      </c>
    </row>
    <row r="5056" spans="1:1" x14ac:dyDescent="0.25">
      <c r="A5056">
        <v>5.9</v>
      </c>
    </row>
    <row r="5057" spans="1:1" x14ac:dyDescent="0.25">
      <c r="A5057">
        <v>156.52000000000001</v>
      </c>
    </row>
    <row r="5058" spans="1:1" x14ac:dyDescent="0.25">
      <c r="A5058">
        <v>156.02000000000001</v>
      </c>
    </row>
    <row r="5059" spans="1:1" x14ac:dyDescent="0.25">
      <c r="A5059" s="163">
        <v>5179.7</v>
      </c>
    </row>
    <row r="5060" spans="1:1" x14ac:dyDescent="0.25">
      <c r="A5060" s="163">
        <v>2536.77</v>
      </c>
    </row>
    <row r="5061" spans="1:1" x14ac:dyDescent="0.25">
      <c r="A5061">
        <v>814.23</v>
      </c>
    </row>
    <row r="5062" spans="1:1" x14ac:dyDescent="0.25">
      <c r="A5062" s="163">
        <v>2081.12</v>
      </c>
    </row>
    <row r="5063" spans="1:1" x14ac:dyDescent="0.25">
      <c r="A5063" t="s">
        <v>2809</v>
      </c>
    </row>
    <row r="5064" spans="1:1" x14ac:dyDescent="0.25">
      <c r="A5064">
        <v>524.83000000000004</v>
      </c>
    </row>
    <row r="5065" spans="1:1" x14ac:dyDescent="0.25">
      <c r="A5065">
        <v>156.02000000000001</v>
      </c>
    </row>
    <row r="5066" spans="1:1" x14ac:dyDescent="0.25">
      <c r="A5066">
        <v>67.61</v>
      </c>
    </row>
    <row r="5067" spans="1:1" x14ac:dyDescent="0.25">
      <c r="A5067" t="s">
        <v>2810</v>
      </c>
    </row>
    <row r="5068" spans="1:1" x14ac:dyDescent="0.25">
      <c r="A5068">
        <v>293.56</v>
      </c>
    </row>
    <row r="5069" spans="1:1" x14ac:dyDescent="0.25">
      <c r="A5069" t="s">
        <v>269</v>
      </c>
    </row>
    <row r="5070" spans="1:1" x14ac:dyDescent="0.25">
      <c r="A5070" t="s">
        <v>779</v>
      </c>
    </row>
    <row r="5071" spans="1:1" x14ac:dyDescent="0.25">
      <c r="A5071" t="s">
        <v>743</v>
      </c>
    </row>
    <row r="5072" spans="1:1" x14ac:dyDescent="0.25">
      <c r="A5072" t="s">
        <v>2811</v>
      </c>
    </row>
    <row r="5073" spans="1:1" x14ac:dyDescent="0.25">
      <c r="A5073" t="s">
        <v>843</v>
      </c>
    </row>
    <row r="5074" spans="1:1" x14ac:dyDescent="0.25">
      <c r="A5074" t="s">
        <v>2812</v>
      </c>
    </row>
    <row r="5075" spans="1:1" x14ac:dyDescent="0.25">
      <c r="A5075" t="s">
        <v>744</v>
      </c>
    </row>
    <row r="5076" spans="1:1" x14ac:dyDescent="0.25">
      <c r="A5076" t="s">
        <v>844</v>
      </c>
    </row>
    <row r="5077" spans="1:1" x14ac:dyDescent="0.25">
      <c r="A5077" t="s">
        <v>845</v>
      </c>
    </row>
    <row r="5078" spans="1:1" x14ac:dyDescent="0.25">
      <c r="A5078" t="s">
        <v>846</v>
      </c>
    </row>
    <row r="5079" spans="1:1" x14ac:dyDescent="0.25">
      <c r="A5079" t="s">
        <v>2813</v>
      </c>
    </row>
    <row r="5080" spans="1:1" x14ac:dyDescent="0.25">
      <c r="A5080" t="s">
        <v>2814</v>
      </c>
    </row>
    <row r="5081" spans="1:1" x14ac:dyDescent="0.25">
      <c r="A5081" t="s">
        <v>2815</v>
      </c>
    </row>
    <row r="5082" spans="1:1" x14ac:dyDescent="0.25">
      <c r="A5082" t="s">
        <v>2816</v>
      </c>
    </row>
    <row r="5083" spans="1:1" x14ac:dyDescent="0.25">
      <c r="A5083" t="s">
        <v>459</v>
      </c>
    </row>
    <row r="5084" spans="1:1" x14ac:dyDescent="0.25">
      <c r="A5084" t="s">
        <v>2817</v>
      </c>
    </row>
    <row r="5085" spans="1:1" x14ac:dyDescent="0.25">
      <c r="A5085" t="s">
        <v>2818</v>
      </c>
    </row>
    <row r="5086" spans="1:1" x14ac:dyDescent="0.25">
      <c r="A5086" t="s">
        <v>847</v>
      </c>
    </row>
    <row r="5087" spans="1:1" x14ac:dyDescent="0.25">
      <c r="A5087" t="s">
        <v>2819</v>
      </c>
    </row>
    <row r="5088" spans="1:1" x14ac:dyDescent="0.25">
      <c r="A5088" t="s">
        <v>2518</v>
      </c>
    </row>
    <row r="5089" spans="1:1" x14ac:dyDescent="0.25">
      <c r="A5089" t="s">
        <v>2820</v>
      </c>
    </row>
    <row r="5090" spans="1:1" x14ac:dyDescent="0.25">
      <c r="A5090" t="s">
        <v>848</v>
      </c>
    </row>
    <row r="5091" spans="1:1" x14ac:dyDescent="0.25">
      <c r="A5091" t="s">
        <v>745</v>
      </c>
    </row>
    <row r="5092" spans="1:1" x14ac:dyDescent="0.25">
      <c r="A5092" t="s">
        <v>2821</v>
      </c>
    </row>
    <row r="5093" spans="1:1" x14ac:dyDescent="0.25">
      <c r="A5093" t="s">
        <v>2821</v>
      </c>
    </row>
    <row r="5094" spans="1:1" x14ac:dyDescent="0.25">
      <c r="A5094" t="s">
        <v>2822</v>
      </c>
    </row>
    <row r="5095" spans="1:1" x14ac:dyDescent="0.25">
      <c r="A5095" t="s">
        <v>2822</v>
      </c>
    </row>
    <row r="5096" spans="1:1" x14ac:dyDescent="0.25">
      <c r="A5096" t="s">
        <v>849</v>
      </c>
    </row>
    <row r="5097" spans="1:1" x14ac:dyDescent="0.25">
      <c r="A5097" t="s">
        <v>1115</v>
      </c>
    </row>
    <row r="5098" spans="1:1" x14ac:dyDescent="0.25">
      <c r="A5098" t="s">
        <v>2759</v>
      </c>
    </row>
    <row r="5099" spans="1:1" x14ac:dyDescent="0.25">
      <c r="A5099" t="s">
        <v>2760</v>
      </c>
    </row>
    <row r="5100" spans="1:1" x14ac:dyDescent="0.25">
      <c r="A5100" t="s">
        <v>2761</v>
      </c>
    </row>
    <row r="5101" spans="1:1" x14ac:dyDescent="0.25">
      <c r="A5101" t="s">
        <v>2762</v>
      </c>
    </row>
    <row r="5102" spans="1:1" x14ac:dyDescent="0.25">
      <c r="A5102" t="s">
        <v>2763</v>
      </c>
    </row>
    <row r="5103" spans="1:1" x14ac:dyDescent="0.25">
      <c r="A5103" t="s">
        <v>2764</v>
      </c>
    </row>
    <row r="5104" spans="1:1" x14ac:dyDescent="0.25">
      <c r="A5104" t="s">
        <v>2765</v>
      </c>
    </row>
    <row r="5105" spans="1:1" x14ac:dyDescent="0.25">
      <c r="A5105" t="s">
        <v>2766</v>
      </c>
    </row>
    <row r="5106" spans="1:1" x14ac:dyDescent="0.25">
      <c r="A5106" t="s">
        <v>2767</v>
      </c>
    </row>
    <row r="5107" spans="1:1" x14ac:dyDescent="0.25">
      <c r="A5107" t="s">
        <v>2768</v>
      </c>
    </row>
    <row r="5108" spans="1:1" x14ac:dyDescent="0.25">
      <c r="A5108" t="s">
        <v>2769</v>
      </c>
    </row>
    <row r="5109" spans="1:1" x14ac:dyDescent="0.25">
      <c r="A5109" t="s">
        <v>2770</v>
      </c>
    </row>
    <row r="5110" spans="1:1" x14ac:dyDescent="0.25">
      <c r="A5110" t="s">
        <v>2771</v>
      </c>
    </row>
    <row r="5111" spans="1:1" x14ac:dyDescent="0.25">
      <c r="A5111" t="s">
        <v>2772</v>
      </c>
    </row>
    <row r="5112" spans="1:1" x14ac:dyDescent="0.25">
      <c r="A5112" t="s">
        <v>2773</v>
      </c>
    </row>
    <row r="5113" spans="1:1" x14ac:dyDescent="0.25">
      <c r="A5113" t="s">
        <v>2774</v>
      </c>
    </row>
    <row r="5114" spans="1:1" x14ac:dyDescent="0.25">
      <c r="A5114" t="s">
        <v>2775</v>
      </c>
    </row>
    <row r="5115" spans="1:1" x14ac:dyDescent="0.25">
      <c r="A5115" t="s">
        <v>2776</v>
      </c>
    </row>
    <row r="5116" spans="1:1" x14ac:dyDescent="0.25">
      <c r="A5116" t="s">
        <v>2777</v>
      </c>
    </row>
    <row r="5117" spans="1:1" x14ac:dyDescent="0.25">
      <c r="A5117" t="s">
        <v>2778</v>
      </c>
    </row>
    <row r="5118" spans="1:1" x14ac:dyDescent="0.25">
      <c r="A5118" t="s">
        <v>2779</v>
      </c>
    </row>
    <row r="5119" spans="1:1" x14ac:dyDescent="0.25">
      <c r="A5119" t="s">
        <v>2780</v>
      </c>
    </row>
    <row r="5120" spans="1:1" x14ac:dyDescent="0.25">
      <c r="A5120" t="s">
        <v>2781</v>
      </c>
    </row>
    <row r="5121" spans="1:1" x14ac:dyDescent="0.25">
      <c r="A5121" t="s">
        <v>2782</v>
      </c>
    </row>
    <row r="5122" spans="1:1" x14ac:dyDescent="0.25">
      <c r="A5122" t="s">
        <v>2783</v>
      </c>
    </row>
    <row r="5123" spans="1:1" x14ac:dyDescent="0.25">
      <c r="A5123" t="s">
        <v>2784</v>
      </c>
    </row>
    <row r="5124" spans="1:1" x14ac:dyDescent="0.25">
      <c r="A5124" t="s">
        <v>2785</v>
      </c>
    </row>
    <row r="5125" spans="1:1" x14ac:dyDescent="0.25">
      <c r="A5125" t="s">
        <v>2786</v>
      </c>
    </row>
    <row r="5126" spans="1:1" x14ac:dyDescent="0.25">
      <c r="A5126" t="s">
        <v>269</v>
      </c>
    </row>
    <row r="5127" spans="1:1" x14ac:dyDescent="0.25">
      <c r="A5127" t="s">
        <v>703</v>
      </c>
    </row>
    <row r="5128" spans="1:1" x14ac:dyDescent="0.25">
      <c r="A5128" t="s">
        <v>814</v>
      </c>
    </row>
    <row r="5129" spans="1:1" x14ac:dyDescent="0.25">
      <c r="A5129" t="s">
        <v>341</v>
      </c>
    </row>
    <row r="5130" spans="1:1" x14ac:dyDescent="0.25">
      <c r="A5130" t="s">
        <v>815</v>
      </c>
    </row>
    <row r="5131" spans="1:1" x14ac:dyDescent="0.25">
      <c r="A5131" t="s">
        <v>271</v>
      </c>
    </row>
    <row r="5132" spans="1:1" x14ac:dyDescent="0.25">
      <c r="A5132" t="s">
        <v>816</v>
      </c>
    </row>
    <row r="5133" spans="1:1" x14ac:dyDescent="0.25">
      <c r="A5133" t="s">
        <v>2787</v>
      </c>
    </row>
    <row r="5134" spans="1:1" x14ac:dyDescent="0.25">
      <c r="A5134" t="s">
        <v>272</v>
      </c>
    </row>
    <row r="5135" spans="1:1" x14ac:dyDescent="0.25">
      <c r="A5135" t="s">
        <v>704</v>
      </c>
    </row>
    <row r="5136" spans="1:1" x14ac:dyDescent="0.25">
      <c r="A5136" t="s">
        <v>850</v>
      </c>
    </row>
    <row r="5137" spans="1:1" x14ac:dyDescent="0.25">
      <c r="A5137" t="s">
        <v>851</v>
      </c>
    </row>
    <row r="5138" spans="1:1" x14ac:dyDescent="0.25">
      <c r="A5138" t="s">
        <v>274</v>
      </c>
    </row>
    <row r="5139" spans="1:1" x14ac:dyDescent="0.25">
      <c r="A5139" t="s">
        <v>821</v>
      </c>
    </row>
    <row r="5140" spans="1:1" x14ac:dyDescent="0.25">
      <c r="A5140" t="s">
        <v>822</v>
      </c>
    </row>
    <row r="5141" spans="1:1" x14ac:dyDescent="0.25">
      <c r="A5141" t="s">
        <v>343</v>
      </c>
    </row>
    <row r="5142" spans="1:1" x14ac:dyDescent="0.25">
      <c r="A5142" t="s">
        <v>344</v>
      </c>
    </row>
    <row r="5143" spans="1:1" x14ac:dyDescent="0.25">
      <c r="A5143" t="s">
        <v>852</v>
      </c>
    </row>
    <row r="5144" spans="1:1" x14ac:dyDescent="0.25">
      <c r="A5144" t="s">
        <v>276</v>
      </c>
    </row>
    <row r="5145" spans="1:1" x14ac:dyDescent="0.25">
      <c r="A5145" t="s">
        <v>706</v>
      </c>
    </row>
    <row r="5146" spans="1:1" x14ac:dyDescent="0.25">
      <c r="A5146" t="s">
        <v>707</v>
      </c>
    </row>
    <row r="5147" spans="1:1" x14ac:dyDescent="0.25">
      <c r="A5147" t="s">
        <v>708</v>
      </c>
    </row>
    <row r="5148" spans="1:1" x14ac:dyDescent="0.25">
      <c r="A5148" t="s">
        <v>280</v>
      </c>
    </row>
    <row r="5149" spans="1:1" x14ac:dyDescent="0.25">
      <c r="A5149" t="s">
        <v>1123</v>
      </c>
    </row>
    <row r="5150" spans="1:1" x14ac:dyDescent="0.25">
      <c r="A5150" t="s">
        <v>826</v>
      </c>
    </row>
    <row r="5151" spans="1:1" x14ac:dyDescent="0.25">
      <c r="A5151" t="s">
        <v>281</v>
      </c>
    </row>
    <row r="5152" spans="1:1" x14ac:dyDescent="0.25">
      <c r="A5152" t="s">
        <v>2788</v>
      </c>
    </row>
    <row r="5153" spans="1:1" x14ac:dyDescent="0.25">
      <c r="A5153" t="s">
        <v>2789</v>
      </c>
    </row>
    <row r="5154" spans="1:1" x14ac:dyDescent="0.25">
      <c r="A5154" t="s">
        <v>2230</v>
      </c>
    </row>
    <row r="5155" spans="1:1" x14ac:dyDescent="0.25">
      <c r="A5155" t="s">
        <v>827</v>
      </c>
    </row>
    <row r="5156" spans="1:1" x14ac:dyDescent="0.25">
      <c r="A5156" t="s">
        <v>828</v>
      </c>
    </row>
    <row r="5157" spans="1:1" x14ac:dyDescent="0.25">
      <c r="A5157" t="s">
        <v>347</v>
      </c>
    </row>
    <row r="5158" spans="1:1" x14ac:dyDescent="0.25">
      <c r="A5158" t="s">
        <v>829</v>
      </c>
    </row>
    <row r="5159" spans="1:1" x14ac:dyDescent="0.25">
      <c r="A5159" t="s">
        <v>796</v>
      </c>
    </row>
    <row r="5160" spans="1:1" x14ac:dyDescent="0.25">
      <c r="A5160" t="s">
        <v>830</v>
      </c>
    </row>
    <row r="5161" spans="1:1" x14ac:dyDescent="0.25">
      <c r="A5161" t="s">
        <v>348</v>
      </c>
    </row>
    <row r="5162" spans="1:1" x14ac:dyDescent="0.25">
      <c r="A5162" t="s">
        <v>348</v>
      </c>
    </row>
    <row r="5163" spans="1:1" x14ac:dyDescent="0.25">
      <c r="A5163" t="s">
        <v>284</v>
      </c>
    </row>
    <row r="5164" spans="1:1" x14ac:dyDescent="0.25">
      <c r="A5164" t="s">
        <v>285</v>
      </c>
    </row>
    <row r="5165" spans="1:1" x14ac:dyDescent="0.25">
      <c r="A5165" t="s">
        <v>831</v>
      </c>
    </row>
    <row r="5166" spans="1:1" x14ac:dyDescent="0.25">
      <c r="A5166" t="s">
        <v>2790</v>
      </c>
    </row>
    <row r="5167" spans="1:1" x14ac:dyDescent="0.25">
      <c r="A5167" t="s">
        <v>832</v>
      </c>
    </row>
    <row r="5168" spans="1:1" x14ac:dyDescent="0.25">
      <c r="A5168">
        <v>16.22</v>
      </c>
    </row>
    <row r="5169" spans="1:1" x14ac:dyDescent="0.25">
      <c r="A5169" t="s">
        <v>2791</v>
      </c>
    </row>
    <row r="5170" spans="1:1" x14ac:dyDescent="0.25">
      <c r="A5170">
        <v>202.82</v>
      </c>
    </row>
    <row r="5171" spans="1:1" x14ac:dyDescent="0.25">
      <c r="A5171" t="s">
        <v>833</v>
      </c>
    </row>
    <row r="5172" spans="1:1" x14ac:dyDescent="0.25">
      <c r="A5172" s="163">
        <v>306151.28000000003</v>
      </c>
    </row>
    <row r="5173" spans="1:1" x14ac:dyDescent="0.25">
      <c r="A5173" s="163">
        <v>24492.33</v>
      </c>
    </row>
    <row r="5174" spans="1:1" x14ac:dyDescent="0.25">
      <c r="A5174" s="163">
        <v>19695.05</v>
      </c>
    </row>
    <row r="5175" spans="1:1" x14ac:dyDescent="0.25">
      <c r="A5175" s="163">
        <v>2843.85</v>
      </c>
    </row>
    <row r="5176" spans="1:1" x14ac:dyDescent="0.25">
      <c r="A5176" s="163">
        <v>1579.2</v>
      </c>
    </row>
    <row r="5177" spans="1:1" x14ac:dyDescent="0.25">
      <c r="A5177">
        <v>664.69</v>
      </c>
    </row>
    <row r="5178" spans="1:1" x14ac:dyDescent="0.25">
      <c r="A5178" s="163">
        <v>8137.41</v>
      </c>
    </row>
    <row r="5179" spans="1:1" x14ac:dyDescent="0.25">
      <c r="A5179" s="163">
        <v>25137.97</v>
      </c>
    </row>
    <row r="5180" spans="1:1" x14ac:dyDescent="0.25">
      <c r="A5180" s="163">
        <v>2251.16</v>
      </c>
    </row>
    <row r="5181" spans="1:1" x14ac:dyDescent="0.25">
      <c r="A5181">
        <v>15.21</v>
      </c>
    </row>
    <row r="5182" spans="1:1" x14ac:dyDescent="0.25">
      <c r="A5182" s="163">
        <v>15692.53</v>
      </c>
    </row>
    <row r="5183" spans="1:1" x14ac:dyDescent="0.25">
      <c r="A5183" s="163">
        <v>62105.27</v>
      </c>
    </row>
    <row r="5184" spans="1:1" x14ac:dyDescent="0.25">
      <c r="A5184" s="163">
        <v>18010.37</v>
      </c>
    </row>
    <row r="5185" spans="1:1" x14ac:dyDescent="0.25">
      <c r="A5185" s="163">
        <v>9315.51</v>
      </c>
    </row>
    <row r="5186" spans="1:1" x14ac:dyDescent="0.25">
      <c r="A5186" s="163">
        <v>227613.43</v>
      </c>
    </row>
    <row r="5187" spans="1:1" x14ac:dyDescent="0.25">
      <c r="A5187" s="163">
        <v>11584.84</v>
      </c>
    </row>
    <row r="5188" spans="1:1" x14ac:dyDescent="0.25">
      <c r="A5188" s="163">
        <v>5797.56</v>
      </c>
    </row>
    <row r="5189" spans="1:1" x14ac:dyDescent="0.25">
      <c r="A5189" s="163">
        <v>235050.25</v>
      </c>
    </row>
    <row r="5190" spans="1:1" x14ac:dyDescent="0.25">
      <c r="A5190" s="163">
        <v>8308.9</v>
      </c>
    </row>
    <row r="5191" spans="1:1" x14ac:dyDescent="0.25">
      <c r="A5191">
        <v>292.82</v>
      </c>
    </row>
    <row r="5192" spans="1:1" x14ac:dyDescent="0.25">
      <c r="A5192" s="163">
        <v>38867.01</v>
      </c>
    </row>
    <row r="5193" spans="1:1" x14ac:dyDescent="0.25">
      <c r="A5193" s="163">
        <v>8688.7000000000007</v>
      </c>
    </row>
    <row r="5194" spans="1:1" x14ac:dyDescent="0.25">
      <c r="A5194" s="163">
        <v>9169.5</v>
      </c>
    </row>
    <row r="5195" spans="1:1" x14ac:dyDescent="0.25">
      <c r="A5195" s="163">
        <v>40918.15</v>
      </c>
    </row>
    <row r="5196" spans="1:1" x14ac:dyDescent="0.25">
      <c r="A5196">
        <v>26.32</v>
      </c>
    </row>
    <row r="5197" spans="1:1" x14ac:dyDescent="0.25">
      <c r="A5197">
        <v>334.9</v>
      </c>
    </row>
    <row r="5198" spans="1:1" x14ac:dyDescent="0.25">
      <c r="A5198">
        <v>337</v>
      </c>
    </row>
    <row r="5199" spans="1:1" x14ac:dyDescent="0.25">
      <c r="A5199">
        <v>15.94</v>
      </c>
    </row>
    <row r="5200" spans="1:1" x14ac:dyDescent="0.25">
      <c r="A5200" s="163">
        <v>1676.5</v>
      </c>
    </row>
    <row r="5201" spans="1:1" x14ac:dyDescent="0.25">
      <c r="A5201" s="163">
        <v>31903.01</v>
      </c>
    </row>
    <row r="5202" spans="1:1" x14ac:dyDescent="0.25">
      <c r="A5202" t="s">
        <v>834</v>
      </c>
    </row>
    <row r="5203" spans="1:1" x14ac:dyDescent="0.25">
      <c r="A5203">
        <v>39</v>
      </c>
    </row>
    <row r="5204" spans="1:1" x14ac:dyDescent="0.25">
      <c r="A5204">
        <v>40</v>
      </c>
    </row>
    <row r="5205" spans="1:1" x14ac:dyDescent="0.25">
      <c r="A5205">
        <v>70</v>
      </c>
    </row>
    <row r="5206" spans="1:1" x14ac:dyDescent="0.25">
      <c r="A5206">
        <v>71</v>
      </c>
    </row>
    <row r="5207" spans="1:1" x14ac:dyDescent="0.25">
      <c r="A5207">
        <v>72</v>
      </c>
    </row>
    <row r="5208" spans="1:1" x14ac:dyDescent="0.25">
      <c r="A5208">
        <v>73</v>
      </c>
    </row>
    <row r="5209" spans="1:1" x14ac:dyDescent="0.25">
      <c r="A5209">
        <v>75</v>
      </c>
    </row>
    <row r="5210" spans="1:1" x14ac:dyDescent="0.25">
      <c r="A5210">
        <v>76</v>
      </c>
    </row>
    <row r="5211" spans="1:1" x14ac:dyDescent="0.25">
      <c r="A5211">
        <v>77</v>
      </c>
    </row>
    <row r="5212" spans="1:1" x14ac:dyDescent="0.25">
      <c r="A5212">
        <v>78</v>
      </c>
    </row>
    <row r="5213" spans="1:1" x14ac:dyDescent="0.25">
      <c r="A5213">
        <v>79</v>
      </c>
    </row>
    <row r="5214" spans="1:1" x14ac:dyDescent="0.25">
      <c r="A5214">
        <v>80</v>
      </c>
    </row>
    <row r="5215" spans="1:1" x14ac:dyDescent="0.25">
      <c r="A5215">
        <v>151</v>
      </c>
    </row>
    <row r="5216" spans="1:1" x14ac:dyDescent="0.25">
      <c r="A5216">
        <v>112</v>
      </c>
    </row>
    <row r="5217" spans="1:1" x14ac:dyDescent="0.25">
      <c r="A5217">
        <v>113</v>
      </c>
    </row>
    <row r="5218" spans="1:1" x14ac:dyDescent="0.25">
      <c r="A5218">
        <v>120</v>
      </c>
    </row>
    <row r="5219" spans="1:1" x14ac:dyDescent="0.25">
      <c r="A5219">
        <v>121</v>
      </c>
    </row>
    <row r="5220" spans="1:1" x14ac:dyDescent="0.25">
      <c r="A5220">
        <v>124</v>
      </c>
    </row>
    <row r="5221" spans="1:1" x14ac:dyDescent="0.25">
      <c r="A5221">
        <v>125</v>
      </c>
    </row>
    <row r="5222" spans="1:1" x14ac:dyDescent="0.25">
      <c r="A5222">
        <v>126</v>
      </c>
    </row>
    <row r="5223" spans="1:1" x14ac:dyDescent="0.25">
      <c r="A5223">
        <v>128</v>
      </c>
    </row>
    <row r="5224" spans="1:1" x14ac:dyDescent="0.25">
      <c r="A5224">
        <v>129</v>
      </c>
    </row>
    <row r="5225" spans="1:1" x14ac:dyDescent="0.25">
      <c r="A5225">
        <v>130</v>
      </c>
    </row>
    <row r="5226" spans="1:1" x14ac:dyDescent="0.25">
      <c r="A5226">
        <v>141</v>
      </c>
    </row>
    <row r="5227" spans="1:1" x14ac:dyDescent="0.25">
      <c r="A5227">
        <v>145</v>
      </c>
    </row>
    <row r="5228" spans="1:1" x14ac:dyDescent="0.25">
      <c r="A5228">
        <v>146</v>
      </c>
    </row>
    <row r="5229" spans="1:1" x14ac:dyDescent="0.25">
      <c r="A5229">
        <v>147</v>
      </c>
    </row>
    <row r="5230" spans="1:1" x14ac:dyDescent="0.25">
      <c r="A5230">
        <v>161</v>
      </c>
    </row>
    <row r="5231" spans="1:1" x14ac:dyDescent="0.25">
      <c r="A5231">
        <v>163</v>
      </c>
    </row>
    <row r="5232" spans="1:1" x14ac:dyDescent="0.25">
      <c r="A5232">
        <v>168</v>
      </c>
    </row>
    <row r="5233" spans="1:1" x14ac:dyDescent="0.25">
      <c r="A5233">
        <v>174</v>
      </c>
    </row>
    <row r="5234" spans="1:1" x14ac:dyDescent="0.25">
      <c r="A5234">
        <v>178</v>
      </c>
    </row>
    <row r="5235" spans="1:1" x14ac:dyDescent="0.25">
      <c r="A5235">
        <v>183</v>
      </c>
    </row>
    <row r="5236" spans="1:1" x14ac:dyDescent="0.25">
      <c r="A5236">
        <v>186</v>
      </c>
    </row>
    <row r="5237" spans="1:1" x14ac:dyDescent="0.25">
      <c r="A5237">
        <v>187</v>
      </c>
    </row>
    <row r="5238" spans="1:1" x14ac:dyDescent="0.25">
      <c r="A5238">
        <v>194</v>
      </c>
    </row>
    <row r="5239" spans="1:1" x14ac:dyDescent="0.25">
      <c r="A5239">
        <v>199</v>
      </c>
    </row>
    <row r="5240" spans="1:1" x14ac:dyDescent="0.25">
      <c r="A5240">
        <v>200</v>
      </c>
    </row>
    <row r="5241" spans="1:1" x14ac:dyDescent="0.25">
      <c r="A5241">
        <v>214</v>
      </c>
    </row>
    <row r="5242" spans="1:1" x14ac:dyDescent="0.25">
      <c r="A5242">
        <v>215</v>
      </c>
    </row>
    <row r="5243" spans="1:1" x14ac:dyDescent="0.25">
      <c r="A5243">
        <v>252</v>
      </c>
    </row>
    <row r="5244" spans="1:1" x14ac:dyDescent="0.25">
      <c r="A5244">
        <v>271</v>
      </c>
    </row>
    <row r="5245" spans="1:1" x14ac:dyDescent="0.25">
      <c r="A5245" t="s">
        <v>2823</v>
      </c>
    </row>
    <row r="5246" spans="1:1" x14ac:dyDescent="0.25">
      <c r="A5246" t="s">
        <v>1147</v>
      </c>
    </row>
    <row r="5247" spans="1:1" x14ac:dyDescent="0.25">
      <c r="A5247" t="s">
        <v>2807</v>
      </c>
    </row>
    <row r="5248" spans="1:1" x14ac:dyDescent="0.25">
      <c r="A5248" t="s">
        <v>2808</v>
      </c>
    </row>
    <row r="5249" spans="1:1" x14ac:dyDescent="0.25">
      <c r="A5249" t="s">
        <v>853</v>
      </c>
    </row>
    <row r="5250" spans="1:1" x14ac:dyDescent="0.25">
      <c r="A5250" t="s">
        <v>2793</v>
      </c>
    </row>
    <row r="5251" spans="1:1" x14ac:dyDescent="0.25">
      <c r="A5251" t="s">
        <v>2794</v>
      </c>
    </row>
    <row r="5252" spans="1:1" x14ac:dyDescent="0.25">
      <c r="A5252" t="s">
        <v>2795</v>
      </c>
    </row>
    <row r="5253" spans="1:1" x14ac:dyDescent="0.25">
      <c r="A5253" t="s">
        <v>2796</v>
      </c>
    </row>
    <row r="5254" spans="1:1" x14ac:dyDescent="0.25">
      <c r="A5254" t="s">
        <v>836</v>
      </c>
    </row>
    <row r="5255" spans="1:1" x14ac:dyDescent="0.25">
      <c r="A5255" t="s">
        <v>2824</v>
      </c>
    </row>
    <row r="5256" spans="1:1" x14ac:dyDescent="0.25">
      <c r="A5256" t="s">
        <v>2798</v>
      </c>
    </row>
    <row r="5257" spans="1:1" x14ac:dyDescent="0.25">
      <c r="A5257" t="s">
        <v>2799</v>
      </c>
    </row>
    <row r="5258" spans="1:1" x14ac:dyDescent="0.25">
      <c r="A5258" t="s">
        <v>2800</v>
      </c>
    </row>
    <row r="5259" spans="1:1" x14ac:dyDescent="0.25">
      <c r="A5259" t="s">
        <v>2801</v>
      </c>
    </row>
    <row r="5260" spans="1:1" x14ac:dyDescent="0.25">
      <c r="A5260" t="s">
        <v>2802</v>
      </c>
    </row>
    <row r="5261" spans="1:1" x14ac:dyDescent="0.25">
      <c r="A5261" t="s">
        <v>2803</v>
      </c>
    </row>
    <row r="5262" spans="1:1" x14ac:dyDescent="0.25">
      <c r="A5262" t="s">
        <v>2804</v>
      </c>
    </row>
    <row r="5263" spans="1:1" x14ac:dyDescent="0.25">
      <c r="A5263" t="s">
        <v>2825</v>
      </c>
    </row>
    <row r="5264" spans="1:1" x14ac:dyDescent="0.25">
      <c r="A5264" t="s">
        <v>837</v>
      </c>
    </row>
    <row r="5265" spans="1:1" x14ac:dyDescent="0.25">
      <c r="A5265" t="s">
        <v>854</v>
      </c>
    </row>
  </sheetData>
  <autoFilter ref="A5:G5265" xr:uid="{A295DF7E-D69D-4BC6-9C78-8D3B63F8BE3E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66810F3571A045AFE15E5668B16395" ma:contentTypeVersion="22" ma:contentTypeDescription="Crie um novo documento." ma:contentTypeScope="" ma:versionID="0056155764829c33e8d1702899299ef3">
  <xsd:schema xmlns:xsd="http://www.w3.org/2001/XMLSchema" xmlns:xs="http://www.w3.org/2001/XMLSchema" xmlns:p="http://schemas.microsoft.com/office/2006/metadata/properties" xmlns:ns2="1eb315a1-fd1d-4c46-bc29-5324cfd31550" xmlns:ns3="040f40de-0951-4de2-aa99-b1ea904a966c" targetNamespace="http://schemas.microsoft.com/office/2006/metadata/properties" ma:root="true" ma:fieldsID="23e0ad7bd8b1e22e7d4b95882cd95265" ns2:_="" ns3:_="">
    <xsd:import namespace="1eb315a1-fd1d-4c46-bc29-5324cfd31550"/>
    <xsd:import namespace="040f40de-0951-4de2-aa99-b1ea904a9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e" minOccurs="0"/>
                <xsd:element ref="ns2:Link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15a1-fd1d-4c46-bc29-5324cfd31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e" ma:index="24" nillable="true" ma:displayName="Teste" ma:format="Hyperlink" ma:internalName="Tes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0de-0951-4de2-aa99-b1ea904a9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0115eff-d793-4d0e-84a8-9b3ee8376ed5}" ma:internalName="TaxCatchAll" ma:showField="CatchAllData" ma:web="040f40de-0951-4de2-aa99-b1ea904a9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b315a1-fd1d-4c46-bc29-5324cfd31550">
      <Terms xmlns="http://schemas.microsoft.com/office/infopath/2007/PartnerControls"/>
    </lcf76f155ced4ddcb4097134ff3c332f>
    <TaxCatchAll xmlns="040f40de-0951-4de2-aa99-b1ea904a966c" xsi:nil="true"/>
    <Teste xmlns="1eb315a1-fd1d-4c46-bc29-5324cfd31550">
      <Url xsi:nil="true"/>
      <Description xsi:nil="true"/>
    </Teste>
    <Link xmlns="1eb315a1-fd1d-4c46-bc29-5324cfd31550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2A00BD58-ED80-414D-B08D-8CECCBF7D3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1A47EA-143C-42F5-863E-EE76BE7C9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315a1-fd1d-4c46-bc29-5324cfd31550"/>
    <ds:schemaRef ds:uri="040f40de-0951-4de2-aa99-b1ea904a9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ED1FD1-6E0E-417A-AD59-48BC7E1DC8C4}">
  <ds:schemaRefs>
    <ds:schemaRef ds:uri="http://schemas.microsoft.com/office/2006/metadata/properties"/>
    <ds:schemaRef ds:uri="http://schemas.microsoft.com/office/infopath/2007/PartnerControls"/>
    <ds:schemaRef ds:uri="1eb315a1-fd1d-4c46-bc29-5324cfd31550"/>
    <ds:schemaRef ds:uri="040f40de-0951-4de2-aa99-b1ea904a96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</vt:i4>
      </vt:variant>
    </vt:vector>
  </HeadingPairs>
  <TitlesOfParts>
    <vt:vector size="18" baseType="lpstr">
      <vt:lpstr>Vale Alimentação Apoio Limpeza</vt:lpstr>
      <vt:lpstr>VT ESPARTA 2014</vt:lpstr>
      <vt:lpstr>Desconto 6% Apoio e Limpeza</vt:lpstr>
      <vt:lpstr>VT ESPARTA 2015</vt:lpstr>
      <vt:lpstr>VT Apoio Motorista Limpeza 2014</vt:lpstr>
      <vt:lpstr>VT - DESC. Apoio e Limpeza</vt:lpstr>
      <vt:lpstr>Vale Transporte + Motorista</vt:lpstr>
      <vt:lpstr>Desconto 6% + Motoristas</vt:lpstr>
      <vt:lpstr>VT - Desc. + Motoristas</vt:lpstr>
      <vt:lpstr>VT Apoio Motorista Limpeza 2015</vt:lpstr>
      <vt:lpstr>VT ESPARTA 2016</vt:lpstr>
      <vt:lpstr>Úteis 2012 - 2013 - 2014</vt:lpstr>
      <vt:lpstr>Plan1</vt:lpstr>
      <vt:lpstr>Banco de Dados</vt:lpstr>
      <vt:lpstr>Análise Dias VA, VT e Intra</vt:lpstr>
      <vt:lpstr>Comparativo Médias</vt:lpstr>
      <vt:lpstr>Folha 01-2022</vt:lpstr>
      <vt:lpstr>'VT ESPARTA 2015'!Area_de_impressao</vt:lpstr>
    </vt:vector>
  </TitlesOfParts>
  <Company>Ministério Público do Estado de Minas Gerais - MPMG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Valdeir Gonçalves de Souza</dc:creator>
  <cp:lastModifiedBy>Simone de Oliveira Capanema</cp:lastModifiedBy>
  <dcterms:created xsi:type="dcterms:W3CDTF">2013-08-22T14:59:43Z</dcterms:created>
  <dcterms:modified xsi:type="dcterms:W3CDTF">2025-05-21T12:53:50Z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0x0101005766810F3571A045AFE15E5668B16395</vt:lpwstr>
  </property>
  <property fmtid="{D5CDD505-2E9C-101B-9397-08002B2CF9AE}" pid="3" name="MediaServiceImageTags">
    <vt:lpwstr/>
  </property>
</Properties>
</file>