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0" yWindow="0" windowWidth="24000" windowHeight="9600"/>
  </bookViews>
  <sheets>
    <sheet name="Uniformes e EPI - 2018" sheetId="1" r:id="rId1"/>
    <sheet name="Planilha1" sheetId="2" r:id="rId2"/>
  </sheets>
  <definedNames>
    <definedName name="_xlnm._FilterDatabase" localSheetId="0" hidden="1">'Uniformes e EPI - 2018'!$A$6:$BQ$50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49" i="1" l="1"/>
  <c r="N38" i="1" l="1"/>
  <c r="L38" i="1"/>
  <c r="J37" i="1"/>
  <c r="F38" i="1"/>
  <c r="BL49" i="1"/>
  <c r="BJ49" i="1"/>
  <c r="BI49" i="1"/>
  <c r="BG49" i="1"/>
  <c r="BE49" i="1"/>
  <c r="BC49" i="1"/>
  <c r="BB49" i="1"/>
  <c r="BA49" i="1"/>
  <c r="AY49" i="1"/>
  <c r="AW49" i="1"/>
  <c r="AV49" i="1"/>
  <c r="AU49" i="1"/>
  <c r="AT49" i="1"/>
  <c r="AS49" i="1"/>
  <c r="AR49" i="1"/>
  <c r="AQ49" i="1"/>
  <c r="AP49" i="1"/>
  <c r="AN49" i="1"/>
  <c r="AL49" i="1"/>
  <c r="AJ49" i="1"/>
  <c r="AH49" i="1"/>
  <c r="AG49" i="1"/>
  <c r="AE49" i="1"/>
  <c r="AD49" i="1"/>
  <c r="AB49" i="1"/>
  <c r="AA49" i="1"/>
  <c r="Z49" i="1"/>
  <c r="Y49" i="1"/>
  <c r="X49" i="1"/>
  <c r="W49" i="1"/>
  <c r="U49" i="1"/>
  <c r="T49" i="1"/>
  <c r="R49" i="1"/>
  <c r="Q49" i="1"/>
  <c r="O49" i="1"/>
  <c r="M49" i="1"/>
  <c r="K49" i="1"/>
  <c r="I49" i="1"/>
  <c r="H49" i="1"/>
  <c r="G49" i="1"/>
  <c r="E49" i="1"/>
  <c r="D49" i="1"/>
  <c r="C49" i="1"/>
  <c r="F41" i="1"/>
  <c r="F48" i="1"/>
  <c r="B49" i="1" l="1"/>
  <c r="BM36" i="1" l="1"/>
  <c r="BK36" i="1"/>
  <c r="BH36" i="1"/>
  <c r="BF36" i="1"/>
  <c r="BD36" i="1"/>
  <c r="AZ36" i="1"/>
  <c r="AX36" i="1"/>
  <c r="AO36" i="1"/>
  <c r="AM36" i="1"/>
  <c r="AK36" i="1"/>
  <c r="AI36" i="1"/>
  <c r="AF36" i="1"/>
  <c r="AC36" i="1"/>
  <c r="V36" i="1"/>
  <c r="S36" i="1"/>
  <c r="P36" i="1"/>
  <c r="N36" i="1"/>
  <c r="L36" i="1"/>
  <c r="J36" i="1"/>
  <c r="F36" i="1"/>
  <c r="BM34" i="1"/>
  <c r="BK34" i="1"/>
  <c r="BH34" i="1"/>
  <c r="BF34" i="1"/>
  <c r="BD34" i="1"/>
  <c r="AZ34" i="1"/>
  <c r="AX34" i="1"/>
  <c r="AO34" i="1"/>
  <c r="AM34" i="1"/>
  <c r="AK34" i="1"/>
  <c r="AI34" i="1"/>
  <c r="AF34" i="1"/>
  <c r="AC34" i="1"/>
  <c r="V34" i="1"/>
  <c r="S34" i="1"/>
  <c r="P34" i="1"/>
  <c r="N34" i="1"/>
  <c r="L34" i="1"/>
  <c r="J34" i="1"/>
  <c r="F34" i="1"/>
  <c r="BM33" i="1"/>
  <c r="BK33" i="1"/>
  <c r="BH33" i="1"/>
  <c r="BF33" i="1"/>
  <c r="BD33" i="1"/>
  <c r="AZ33" i="1"/>
  <c r="AX33" i="1"/>
  <c r="AO33" i="1"/>
  <c r="AM33" i="1"/>
  <c r="AK33" i="1"/>
  <c r="AI33" i="1"/>
  <c r="AF33" i="1"/>
  <c r="AC33" i="1"/>
  <c r="V33" i="1"/>
  <c r="S33" i="1"/>
  <c r="P33" i="1"/>
  <c r="N33" i="1"/>
  <c r="L33" i="1"/>
  <c r="J33" i="1"/>
  <c r="F33" i="1"/>
  <c r="BN36" i="1" l="1"/>
  <c r="BO36" i="1" s="1"/>
  <c r="BN33" i="1"/>
  <c r="BO33" i="1" s="1"/>
  <c r="BN34" i="1"/>
  <c r="BO34" i="1" s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5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7" i="1"/>
  <c r="AX49" i="1" l="1"/>
  <c r="BM42" i="1"/>
  <c r="BK42" i="1"/>
  <c r="BH42" i="1"/>
  <c r="BF42" i="1"/>
  <c r="BD42" i="1"/>
  <c r="AZ42" i="1"/>
  <c r="AO42" i="1"/>
  <c r="AM42" i="1"/>
  <c r="AK42" i="1"/>
  <c r="AI42" i="1"/>
  <c r="AF42" i="1"/>
  <c r="AC42" i="1"/>
  <c r="V42" i="1"/>
  <c r="S42" i="1"/>
  <c r="P42" i="1"/>
  <c r="N42" i="1"/>
  <c r="L42" i="1"/>
  <c r="J42" i="1"/>
  <c r="F42" i="1"/>
  <c r="BN42" i="1" l="1"/>
  <c r="BO42" i="1" s="1"/>
  <c r="BD21" i="1"/>
  <c r="AC21" i="1"/>
  <c r="AC22" i="1"/>
  <c r="AC23" i="1"/>
  <c r="L21" i="1"/>
  <c r="J21" i="1"/>
  <c r="J22" i="1"/>
  <c r="J23" i="1"/>
  <c r="S22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3" i="1"/>
  <c r="S24" i="1"/>
  <c r="S25" i="1"/>
  <c r="S26" i="1"/>
  <c r="S27" i="1"/>
  <c r="S28" i="1"/>
  <c r="S29" i="1"/>
  <c r="S30" i="1"/>
  <c r="S31" i="1"/>
  <c r="S32" i="1"/>
  <c r="S35" i="1"/>
  <c r="S37" i="1"/>
  <c r="S38" i="1"/>
  <c r="S39" i="1"/>
  <c r="S40" i="1"/>
  <c r="S41" i="1"/>
  <c r="S43" i="1"/>
  <c r="S44" i="1"/>
  <c r="S45" i="1"/>
  <c r="S46" i="1"/>
  <c r="S47" i="1"/>
  <c r="S48" i="1"/>
  <c r="S7" i="1"/>
  <c r="P7" i="1"/>
  <c r="F21" i="1"/>
  <c r="N21" i="1"/>
  <c r="V21" i="1"/>
  <c r="AF21" i="1"/>
  <c r="AI21" i="1"/>
  <c r="AK21" i="1"/>
  <c r="AM21" i="1"/>
  <c r="AO21" i="1"/>
  <c r="AZ21" i="1"/>
  <c r="BF21" i="1"/>
  <c r="BH21" i="1"/>
  <c r="BK21" i="1"/>
  <c r="BM21" i="1"/>
  <c r="BN21" i="1" l="1"/>
  <c r="BO21" i="1" s="1"/>
  <c r="BK19" i="1"/>
  <c r="L11" i="1" l="1"/>
  <c r="BM11" i="1"/>
  <c r="BK11" i="1"/>
  <c r="BH11" i="1"/>
  <c r="BH12" i="1"/>
  <c r="BF11" i="1"/>
  <c r="BD11" i="1"/>
  <c r="AZ11" i="1"/>
  <c r="AZ12" i="1"/>
  <c r="AO11" i="1"/>
  <c r="AM11" i="1"/>
  <c r="AK11" i="1"/>
  <c r="AI11" i="1"/>
  <c r="AF11" i="1"/>
  <c r="AC11" i="1"/>
  <c r="V11" i="1"/>
  <c r="P11" i="1"/>
  <c r="N11" i="1"/>
  <c r="J11" i="1"/>
  <c r="F11" i="1"/>
  <c r="BM38" i="1"/>
  <c r="BM39" i="1"/>
  <c r="BM40" i="1"/>
  <c r="BK38" i="1"/>
  <c r="BK39" i="1"/>
  <c r="BK40" i="1"/>
  <c r="BH38" i="1"/>
  <c r="BH39" i="1"/>
  <c r="BH40" i="1"/>
  <c r="BF38" i="1"/>
  <c r="BF39" i="1"/>
  <c r="BF40" i="1"/>
  <c r="BD38" i="1"/>
  <c r="BD39" i="1"/>
  <c r="BD40" i="1"/>
  <c r="AZ38" i="1"/>
  <c r="AZ39" i="1"/>
  <c r="AZ40" i="1"/>
  <c r="AO38" i="1"/>
  <c r="AO39" i="1"/>
  <c r="AO40" i="1"/>
  <c r="AM38" i="1"/>
  <c r="AM39" i="1"/>
  <c r="AM40" i="1"/>
  <c r="AK38" i="1"/>
  <c r="AK39" i="1"/>
  <c r="AK40" i="1"/>
  <c r="AI38" i="1"/>
  <c r="AI39" i="1"/>
  <c r="AI40" i="1"/>
  <c r="AF38" i="1"/>
  <c r="AF39" i="1"/>
  <c r="AF40" i="1"/>
  <c r="AC38" i="1"/>
  <c r="AC39" i="1"/>
  <c r="AC40" i="1"/>
  <c r="V38" i="1"/>
  <c r="V39" i="1"/>
  <c r="V40" i="1"/>
  <c r="P38" i="1"/>
  <c r="P39" i="1"/>
  <c r="P40" i="1"/>
  <c r="N39" i="1"/>
  <c r="N40" i="1"/>
  <c r="L39" i="1"/>
  <c r="L40" i="1"/>
  <c r="J38" i="1"/>
  <c r="F39" i="1"/>
  <c r="F40" i="1"/>
  <c r="BN11" i="1" l="1"/>
  <c r="BO11" i="1" s="1"/>
  <c r="BN38" i="1"/>
  <c r="BO38" i="1" s="1"/>
  <c r="H40" i="1"/>
  <c r="J40" i="1" s="1"/>
  <c r="BN40" i="1" s="1"/>
  <c r="BO40" i="1" s="1"/>
  <c r="H39" i="1"/>
  <c r="J39" i="1" l="1"/>
  <c r="BN39" i="1" s="1"/>
  <c r="BO39" i="1" s="1"/>
  <c r="P43" i="1"/>
  <c r="N8" i="1"/>
  <c r="N9" i="1"/>
  <c r="N10" i="1"/>
  <c r="N12" i="1"/>
  <c r="N13" i="1"/>
  <c r="N14" i="1"/>
  <c r="N15" i="1"/>
  <c r="N16" i="1"/>
  <c r="N17" i="1"/>
  <c r="N18" i="1"/>
  <c r="N19" i="1"/>
  <c r="N20" i="1"/>
  <c r="N22" i="1"/>
  <c r="N23" i="1"/>
  <c r="N24" i="1"/>
  <c r="N25" i="1"/>
  <c r="N26" i="1"/>
  <c r="N27" i="1"/>
  <c r="N28" i="1"/>
  <c r="N29" i="1"/>
  <c r="N30" i="1"/>
  <c r="N31" i="1"/>
  <c r="N32" i="1"/>
  <c r="N35" i="1"/>
  <c r="N37" i="1"/>
  <c r="N41" i="1"/>
  <c r="N43" i="1"/>
  <c r="N44" i="1"/>
  <c r="N45" i="1"/>
  <c r="N46" i="1"/>
  <c r="N47" i="1"/>
  <c r="N48" i="1"/>
  <c r="N7" i="1"/>
  <c r="J47" i="1"/>
  <c r="J7" i="1"/>
  <c r="N49" i="1" l="1"/>
  <c r="F7" i="1" l="1"/>
  <c r="BD48" i="1" l="1"/>
  <c r="BD47" i="1"/>
  <c r="BD46" i="1"/>
  <c r="BD45" i="1"/>
  <c r="BD44" i="1"/>
  <c r="BD43" i="1"/>
  <c r="BD41" i="1"/>
  <c r="BD35" i="1"/>
  <c r="BD32" i="1"/>
  <c r="BD31" i="1"/>
  <c r="BD30" i="1"/>
  <c r="BD29" i="1"/>
  <c r="BD28" i="1"/>
  <c r="BD27" i="1"/>
  <c r="BD26" i="1"/>
  <c r="BD24" i="1"/>
  <c r="BD23" i="1"/>
  <c r="BD22" i="1"/>
  <c r="BD19" i="1"/>
  <c r="BD18" i="1"/>
  <c r="BD17" i="1"/>
  <c r="BD16" i="1"/>
  <c r="BD15" i="1"/>
  <c r="BD14" i="1"/>
  <c r="BD8" i="1"/>
  <c r="BD9" i="1"/>
  <c r="BD10" i="1"/>
  <c r="BD12" i="1"/>
  <c r="BD13" i="1"/>
  <c r="BD7" i="1"/>
  <c r="BM8" i="1" l="1"/>
  <c r="BM9" i="1"/>
  <c r="BM10" i="1"/>
  <c r="BM12" i="1"/>
  <c r="BM13" i="1"/>
  <c r="BM14" i="1"/>
  <c r="BM15" i="1"/>
  <c r="BM16" i="1"/>
  <c r="BM17" i="1"/>
  <c r="BM18" i="1"/>
  <c r="BM19" i="1"/>
  <c r="BM20" i="1"/>
  <c r="BM22" i="1"/>
  <c r="BM23" i="1"/>
  <c r="BM24" i="1"/>
  <c r="BM25" i="1"/>
  <c r="BM26" i="1"/>
  <c r="BM27" i="1"/>
  <c r="BM28" i="1"/>
  <c r="BM29" i="1"/>
  <c r="BM30" i="1"/>
  <c r="BM31" i="1"/>
  <c r="BM32" i="1"/>
  <c r="BM35" i="1"/>
  <c r="BM37" i="1"/>
  <c r="BM41" i="1"/>
  <c r="BM43" i="1"/>
  <c r="BM44" i="1"/>
  <c r="BM45" i="1"/>
  <c r="BM46" i="1"/>
  <c r="BM47" i="1"/>
  <c r="BM48" i="1"/>
  <c r="BK8" i="1"/>
  <c r="BK9" i="1"/>
  <c r="BK10" i="1"/>
  <c r="BK12" i="1"/>
  <c r="BK13" i="1"/>
  <c r="BK14" i="1"/>
  <c r="BK15" i="1"/>
  <c r="BK16" i="1"/>
  <c r="BK17" i="1"/>
  <c r="BK18" i="1"/>
  <c r="BK20" i="1"/>
  <c r="BK22" i="1"/>
  <c r="BK23" i="1"/>
  <c r="BK24" i="1"/>
  <c r="BK25" i="1"/>
  <c r="BK26" i="1"/>
  <c r="BK27" i="1"/>
  <c r="BK28" i="1"/>
  <c r="BK29" i="1"/>
  <c r="BK30" i="1"/>
  <c r="BK31" i="1"/>
  <c r="BK32" i="1"/>
  <c r="BK35" i="1"/>
  <c r="BK37" i="1"/>
  <c r="BK41" i="1"/>
  <c r="BK43" i="1"/>
  <c r="BK44" i="1"/>
  <c r="BK45" i="1"/>
  <c r="BK46" i="1"/>
  <c r="BK47" i="1"/>
  <c r="BK48" i="1"/>
  <c r="BK7" i="1"/>
  <c r="BH8" i="1"/>
  <c r="BH9" i="1"/>
  <c r="BH10" i="1"/>
  <c r="BH13" i="1"/>
  <c r="BH14" i="1"/>
  <c r="BH15" i="1"/>
  <c r="BH16" i="1"/>
  <c r="BH17" i="1"/>
  <c r="BH18" i="1"/>
  <c r="BH19" i="1"/>
  <c r="BH20" i="1"/>
  <c r="BH22" i="1"/>
  <c r="BH23" i="1"/>
  <c r="BH24" i="1"/>
  <c r="BH25" i="1"/>
  <c r="BH26" i="1"/>
  <c r="BH27" i="1"/>
  <c r="BH28" i="1"/>
  <c r="BH29" i="1"/>
  <c r="BH30" i="1"/>
  <c r="BH31" i="1"/>
  <c r="BH32" i="1"/>
  <c r="BH35" i="1"/>
  <c r="BH37" i="1"/>
  <c r="BH41" i="1"/>
  <c r="BH43" i="1"/>
  <c r="BH44" i="1"/>
  <c r="BH45" i="1"/>
  <c r="BH46" i="1"/>
  <c r="BH47" i="1"/>
  <c r="BH48" i="1"/>
  <c r="BF8" i="1"/>
  <c r="BF9" i="1"/>
  <c r="BF10" i="1"/>
  <c r="BF12" i="1"/>
  <c r="BF13" i="1"/>
  <c r="BF14" i="1"/>
  <c r="BF15" i="1"/>
  <c r="BF16" i="1"/>
  <c r="BF17" i="1"/>
  <c r="BF18" i="1"/>
  <c r="BF19" i="1"/>
  <c r="BF20" i="1"/>
  <c r="BF22" i="1"/>
  <c r="BF23" i="1"/>
  <c r="BF24" i="1"/>
  <c r="BF25" i="1"/>
  <c r="BF26" i="1"/>
  <c r="BF27" i="1"/>
  <c r="BF28" i="1"/>
  <c r="BF29" i="1"/>
  <c r="BF30" i="1"/>
  <c r="BF31" i="1"/>
  <c r="BF32" i="1"/>
  <c r="BF35" i="1"/>
  <c r="BF37" i="1"/>
  <c r="BF41" i="1"/>
  <c r="BF43" i="1"/>
  <c r="BF44" i="1"/>
  <c r="BF45" i="1"/>
  <c r="BF46" i="1"/>
  <c r="BF47" i="1"/>
  <c r="BF48" i="1"/>
  <c r="BD20" i="1"/>
  <c r="BD25" i="1"/>
  <c r="BD37" i="1"/>
  <c r="AZ8" i="1"/>
  <c r="AZ9" i="1"/>
  <c r="AZ10" i="1"/>
  <c r="AZ13" i="1"/>
  <c r="AZ14" i="1"/>
  <c r="AZ15" i="1"/>
  <c r="AZ16" i="1"/>
  <c r="AZ17" i="1"/>
  <c r="AZ18" i="1"/>
  <c r="AZ19" i="1"/>
  <c r="AZ20" i="1"/>
  <c r="AZ22" i="1"/>
  <c r="AZ23" i="1"/>
  <c r="AZ24" i="1"/>
  <c r="AZ25" i="1"/>
  <c r="AZ26" i="1"/>
  <c r="AZ27" i="1"/>
  <c r="AZ28" i="1"/>
  <c r="AZ29" i="1"/>
  <c r="AZ30" i="1"/>
  <c r="AZ31" i="1"/>
  <c r="AZ32" i="1"/>
  <c r="AZ35" i="1"/>
  <c r="AZ37" i="1"/>
  <c r="AZ41" i="1"/>
  <c r="AZ43" i="1"/>
  <c r="AZ44" i="1"/>
  <c r="AZ45" i="1"/>
  <c r="AZ46" i="1"/>
  <c r="AZ47" i="1"/>
  <c r="AZ48" i="1"/>
  <c r="AO8" i="1"/>
  <c r="AO9" i="1"/>
  <c r="AO10" i="1"/>
  <c r="AO12" i="1"/>
  <c r="AO13" i="1"/>
  <c r="AO14" i="1"/>
  <c r="AO15" i="1"/>
  <c r="AO16" i="1"/>
  <c r="AO17" i="1"/>
  <c r="AO18" i="1"/>
  <c r="AO19" i="1"/>
  <c r="AO20" i="1"/>
  <c r="AO22" i="1"/>
  <c r="AO23" i="1"/>
  <c r="AO24" i="1"/>
  <c r="AO25" i="1"/>
  <c r="AO26" i="1"/>
  <c r="AO27" i="1"/>
  <c r="AO28" i="1"/>
  <c r="AO29" i="1"/>
  <c r="AO30" i="1"/>
  <c r="AO31" i="1"/>
  <c r="AO32" i="1"/>
  <c r="AO35" i="1"/>
  <c r="AO37" i="1"/>
  <c r="AO41" i="1"/>
  <c r="AO43" i="1"/>
  <c r="AO44" i="1"/>
  <c r="AO45" i="1"/>
  <c r="AO46" i="1"/>
  <c r="AO47" i="1"/>
  <c r="AO48" i="1"/>
  <c r="AM8" i="1"/>
  <c r="AM9" i="1"/>
  <c r="AM10" i="1"/>
  <c r="AM12" i="1"/>
  <c r="AM13" i="1"/>
  <c r="AM14" i="1"/>
  <c r="AM15" i="1"/>
  <c r="AM16" i="1"/>
  <c r="AM17" i="1"/>
  <c r="AM18" i="1"/>
  <c r="AM19" i="1"/>
  <c r="AM20" i="1"/>
  <c r="AM22" i="1"/>
  <c r="AM23" i="1"/>
  <c r="AM24" i="1"/>
  <c r="AM25" i="1"/>
  <c r="AM26" i="1"/>
  <c r="AM27" i="1"/>
  <c r="AM28" i="1"/>
  <c r="AM29" i="1"/>
  <c r="AM30" i="1"/>
  <c r="AM31" i="1"/>
  <c r="AM32" i="1"/>
  <c r="AM35" i="1"/>
  <c r="AM37" i="1"/>
  <c r="AM41" i="1"/>
  <c r="AM43" i="1"/>
  <c r="AM44" i="1"/>
  <c r="AM45" i="1"/>
  <c r="AM46" i="1"/>
  <c r="AM47" i="1"/>
  <c r="AM48" i="1"/>
  <c r="AK8" i="1"/>
  <c r="AK9" i="1"/>
  <c r="AK10" i="1"/>
  <c r="AK12" i="1"/>
  <c r="AK13" i="1"/>
  <c r="AK14" i="1"/>
  <c r="AK15" i="1"/>
  <c r="AK16" i="1"/>
  <c r="AK17" i="1"/>
  <c r="AK18" i="1"/>
  <c r="AK19" i="1"/>
  <c r="AK20" i="1"/>
  <c r="AK22" i="1"/>
  <c r="AK23" i="1"/>
  <c r="AK24" i="1"/>
  <c r="AK25" i="1"/>
  <c r="AK26" i="1"/>
  <c r="AK27" i="1"/>
  <c r="AK28" i="1"/>
  <c r="AK29" i="1"/>
  <c r="AK30" i="1"/>
  <c r="AK31" i="1"/>
  <c r="AK32" i="1"/>
  <c r="AK35" i="1"/>
  <c r="AK37" i="1"/>
  <c r="AK41" i="1"/>
  <c r="AK43" i="1"/>
  <c r="AK44" i="1"/>
  <c r="AK45" i="1"/>
  <c r="AK46" i="1"/>
  <c r="AK47" i="1"/>
  <c r="AK48" i="1"/>
  <c r="AI8" i="1"/>
  <c r="AI9" i="1"/>
  <c r="AI10" i="1"/>
  <c r="AI12" i="1"/>
  <c r="AI13" i="1"/>
  <c r="AI14" i="1"/>
  <c r="AI15" i="1"/>
  <c r="AI16" i="1"/>
  <c r="AI17" i="1"/>
  <c r="AI18" i="1"/>
  <c r="AI19" i="1"/>
  <c r="AI20" i="1"/>
  <c r="AI22" i="1"/>
  <c r="AI23" i="1"/>
  <c r="AI24" i="1"/>
  <c r="AI25" i="1"/>
  <c r="AI26" i="1"/>
  <c r="AI27" i="1"/>
  <c r="AI28" i="1"/>
  <c r="AI29" i="1"/>
  <c r="AI30" i="1"/>
  <c r="AI31" i="1"/>
  <c r="AI32" i="1"/>
  <c r="AI35" i="1"/>
  <c r="AI37" i="1"/>
  <c r="AI41" i="1"/>
  <c r="AI43" i="1"/>
  <c r="AI44" i="1"/>
  <c r="AI45" i="1"/>
  <c r="AI46" i="1"/>
  <c r="AI47" i="1"/>
  <c r="AI48" i="1"/>
  <c r="AF18" i="1"/>
  <c r="AF19" i="1"/>
  <c r="AF20" i="1"/>
  <c r="AF22" i="1"/>
  <c r="AF23" i="1"/>
  <c r="AF24" i="1"/>
  <c r="AF25" i="1"/>
  <c r="AF26" i="1"/>
  <c r="AF27" i="1"/>
  <c r="AF28" i="1"/>
  <c r="AF29" i="1"/>
  <c r="AF30" i="1"/>
  <c r="AF31" i="1"/>
  <c r="AF32" i="1"/>
  <c r="AF35" i="1"/>
  <c r="AF37" i="1"/>
  <c r="AF41" i="1"/>
  <c r="AF43" i="1"/>
  <c r="AF44" i="1"/>
  <c r="AF45" i="1"/>
  <c r="AF46" i="1"/>
  <c r="AF47" i="1"/>
  <c r="AF48" i="1"/>
  <c r="AF8" i="1"/>
  <c r="AF9" i="1"/>
  <c r="AF10" i="1"/>
  <c r="AF12" i="1"/>
  <c r="AF13" i="1"/>
  <c r="AF14" i="1"/>
  <c r="AF15" i="1"/>
  <c r="AF16" i="1"/>
  <c r="AF17" i="1"/>
  <c r="AF7" i="1"/>
  <c r="AC8" i="1"/>
  <c r="AC9" i="1"/>
  <c r="AC10" i="1"/>
  <c r="AC12" i="1"/>
  <c r="AC13" i="1"/>
  <c r="AC14" i="1"/>
  <c r="AC15" i="1"/>
  <c r="AC16" i="1"/>
  <c r="AC17" i="1"/>
  <c r="AC18" i="1"/>
  <c r="AC19" i="1"/>
  <c r="AC20" i="1"/>
  <c r="AC24" i="1"/>
  <c r="AC25" i="1"/>
  <c r="AC26" i="1"/>
  <c r="AC27" i="1"/>
  <c r="AC28" i="1"/>
  <c r="AC29" i="1"/>
  <c r="AC30" i="1"/>
  <c r="AC31" i="1"/>
  <c r="AC32" i="1"/>
  <c r="AC35" i="1"/>
  <c r="AC37" i="1"/>
  <c r="AC41" i="1"/>
  <c r="AC43" i="1"/>
  <c r="AC44" i="1"/>
  <c r="AC45" i="1"/>
  <c r="AC46" i="1"/>
  <c r="AC47" i="1"/>
  <c r="AC48" i="1"/>
  <c r="V8" i="1"/>
  <c r="V9" i="1"/>
  <c r="V10" i="1"/>
  <c r="V12" i="1"/>
  <c r="V13" i="1"/>
  <c r="V14" i="1"/>
  <c r="V15" i="1"/>
  <c r="V16" i="1"/>
  <c r="V17" i="1"/>
  <c r="V18" i="1"/>
  <c r="V19" i="1"/>
  <c r="V20" i="1"/>
  <c r="V22" i="1"/>
  <c r="V23" i="1"/>
  <c r="V24" i="1"/>
  <c r="V25" i="1"/>
  <c r="V26" i="1"/>
  <c r="V27" i="1"/>
  <c r="V28" i="1"/>
  <c r="V29" i="1"/>
  <c r="V30" i="1"/>
  <c r="V31" i="1"/>
  <c r="V32" i="1"/>
  <c r="V35" i="1"/>
  <c r="V37" i="1"/>
  <c r="V41" i="1"/>
  <c r="V43" i="1"/>
  <c r="V44" i="1"/>
  <c r="V45" i="1"/>
  <c r="V46" i="1"/>
  <c r="V47" i="1"/>
  <c r="V48" i="1"/>
  <c r="L8" i="1"/>
  <c r="L9" i="1"/>
  <c r="L10" i="1"/>
  <c r="L12" i="1"/>
  <c r="L13" i="1"/>
  <c r="L14" i="1"/>
  <c r="L15" i="1"/>
  <c r="L16" i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5" i="1"/>
  <c r="L37" i="1"/>
  <c r="L41" i="1"/>
  <c r="L43" i="1"/>
  <c r="L44" i="1"/>
  <c r="L45" i="1"/>
  <c r="L46" i="1"/>
  <c r="L47" i="1"/>
  <c r="L48" i="1"/>
  <c r="J8" i="1"/>
  <c r="J9" i="1"/>
  <c r="J10" i="1"/>
  <c r="J12" i="1"/>
  <c r="J13" i="1"/>
  <c r="J14" i="1"/>
  <c r="J15" i="1"/>
  <c r="J16" i="1"/>
  <c r="J17" i="1"/>
  <c r="J18" i="1"/>
  <c r="J19" i="1"/>
  <c r="J20" i="1"/>
  <c r="J24" i="1"/>
  <c r="J25" i="1"/>
  <c r="J26" i="1"/>
  <c r="J27" i="1"/>
  <c r="J28" i="1"/>
  <c r="J29" i="1"/>
  <c r="J30" i="1"/>
  <c r="J31" i="1"/>
  <c r="J32" i="1"/>
  <c r="J35" i="1"/>
  <c r="J41" i="1"/>
  <c r="J43" i="1"/>
  <c r="J44" i="1"/>
  <c r="J45" i="1"/>
  <c r="J46" i="1"/>
  <c r="J48" i="1"/>
  <c r="F8" i="1"/>
  <c r="F9" i="1"/>
  <c r="F10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5" i="1"/>
  <c r="F37" i="1"/>
  <c r="F43" i="1"/>
  <c r="F44" i="1"/>
  <c r="F45" i="1"/>
  <c r="F46" i="1"/>
  <c r="F47" i="1"/>
  <c r="BK49" i="1" l="1"/>
  <c r="F49" i="1"/>
  <c r="J49" i="1"/>
  <c r="BD49" i="1"/>
  <c r="P37" i="1"/>
  <c r="BN37" i="1" s="1"/>
  <c r="BO37" i="1" s="1"/>
  <c r="P41" i="1"/>
  <c r="BN41" i="1" s="1"/>
  <c r="BO41" i="1" s="1"/>
  <c r="BN43" i="1"/>
  <c r="BO43" i="1" s="1"/>
  <c r="P44" i="1"/>
  <c r="BN44" i="1" s="1"/>
  <c r="BO44" i="1" s="1"/>
  <c r="P45" i="1"/>
  <c r="BN45" i="1" s="1"/>
  <c r="BO45" i="1" s="1"/>
  <c r="P46" i="1"/>
  <c r="BN46" i="1" s="1"/>
  <c r="BO46" i="1" s="1"/>
  <c r="P47" i="1"/>
  <c r="BN47" i="1" s="1"/>
  <c r="BO47" i="1" s="1"/>
  <c r="P25" i="1" l="1"/>
  <c r="BN25" i="1" s="1"/>
  <c r="BO25" i="1" s="1"/>
  <c r="P20" i="1" l="1"/>
  <c r="BN20" i="1" s="1"/>
  <c r="BO20" i="1" s="1"/>
  <c r="P8" i="1"/>
  <c r="BN8" i="1" s="1"/>
  <c r="BO8" i="1" s="1"/>
  <c r="AZ7" i="1"/>
  <c r="P18" i="1"/>
  <c r="BN18" i="1" s="1"/>
  <c r="BO18" i="1" s="1"/>
  <c r="BF7" i="1"/>
  <c r="BF49" i="1" s="1"/>
  <c r="P10" i="1"/>
  <c r="BN10" i="1" s="1"/>
  <c r="BO10" i="1" s="1"/>
  <c r="P29" i="1"/>
  <c r="BN29" i="1" s="1"/>
  <c r="BO29" i="1" s="1"/>
  <c r="BH7" i="1"/>
  <c r="P13" i="1"/>
  <c r="BN13" i="1" s="1"/>
  <c r="BO13" i="1" s="1"/>
  <c r="P15" i="1"/>
  <c r="BN15" i="1" s="1"/>
  <c r="BO15" i="1" s="1"/>
  <c r="P24" i="1"/>
  <c r="BN24" i="1" s="1"/>
  <c r="BO24" i="1" s="1"/>
  <c r="AI7" i="1"/>
  <c r="V7" i="1"/>
  <c r="V49" i="1" s="1"/>
  <c r="P32" i="1"/>
  <c r="BN32" i="1" s="1"/>
  <c r="BO32" i="1" s="1"/>
  <c r="P48" i="1"/>
  <c r="BN48" i="1" s="1"/>
  <c r="BO48" i="1" s="1"/>
  <c r="P30" i="1"/>
  <c r="BN30" i="1" s="1"/>
  <c r="BO30" i="1" s="1"/>
  <c r="P28" i="1"/>
  <c r="BN28" i="1" s="1"/>
  <c r="BO28" i="1" s="1"/>
  <c r="P26" i="1"/>
  <c r="BN26" i="1" s="1"/>
  <c r="BO26" i="1" s="1"/>
  <c r="P23" i="1"/>
  <c r="BN23" i="1" s="1"/>
  <c r="BO23" i="1" s="1"/>
  <c r="P19" i="1"/>
  <c r="BN19" i="1" s="1"/>
  <c r="BO19" i="1" s="1"/>
  <c r="L7" i="1"/>
  <c r="L49" i="1" s="1"/>
  <c r="AC7" i="1"/>
  <c r="AM7" i="1"/>
  <c r="P22" i="1"/>
  <c r="P27" i="1"/>
  <c r="BN27" i="1" s="1"/>
  <c r="BO27" i="1" s="1"/>
  <c r="P31" i="1"/>
  <c r="BN31" i="1" s="1"/>
  <c r="BO31" i="1" s="1"/>
  <c r="AK7" i="1"/>
  <c r="AO7" i="1"/>
  <c r="BM7" i="1"/>
  <c r="P9" i="1"/>
  <c r="BN9" i="1" s="1"/>
  <c r="BO9" i="1" s="1"/>
  <c r="P12" i="1"/>
  <c r="BN12" i="1" s="1"/>
  <c r="BO12" i="1" s="1"/>
  <c r="P14" i="1"/>
  <c r="BN14" i="1" s="1"/>
  <c r="BO14" i="1" s="1"/>
  <c r="P16" i="1"/>
  <c r="BN16" i="1" s="1"/>
  <c r="BO16" i="1" s="1"/>
  <c r="P17" i="1"/>
  <c r="BN17" i="1" s="1"/>
  <c r="BO17" i="1" s="1"/>
  <c r="P35" i="1"/>
  <c r="BN35" i="1" s="1"/>
  <c r="BO35" i="1" s="1"/>
  <c r="BN22" i="1" l="1"/>
  <c r="BO22" i="1" s="1"/>
  <c r="P49" i="1"/>
  <c r="BN7" i="1"/>
  <c r="BO7" i="1" s="1"/>
  <c r="AZ49" i="1"/>
  <c r="BH49" i="1"/>
  <c r="S49" i="1"/>
  <c r="AK49" i="1"/>
  <c r="AC49" i="1"/>
  <c r="AI49" i="1"/>
  <c r="AO49" i="1"/>
  <c r="AF49" i="1"/>
  <c r="BM49" i="1"/>
  <c r="AM49" i="1"/>
  <c r="BN49" i="1" l="1"/>
</calcChain>
</file>

<file path=xl/sharedStrings.xml><?xml version="1.0" encoding="utf-8"?>
<sst xmlns="http://schemas.openxmlformats.org/spreadsheetml/2006/main" count="195" uniqueCount="146">
  <si>
    <t>Cargo</t>
  </si>
  <si>
    <t xml:space="preserve">Quantidade de Funcionários </t>
  </si>
  <si>
    <t>Calça Comprida</t>
  </si>
  <si>
    <t>Camisa manga curta</t>
  </si>
  <si>
    <t>Camisa manga longa</t>
  </si>
  <si>
    <t>Blazer M/F</t>
  </si>
  <si>
    <t>Colete</t>
  </si>
  <si>
    <t>Gravata</t>
  </si>
  <si>
    <t>Calçados M/F</t>
  </si>
  <si>
    <t>Avental</t>
  </si>
  <si>
    <t>Jaleco</t>
  </si>
  <si>
    <t>Creme protetor de seguraça</t>
  </si>
  <si>
    <t xml:space="preserve">Conjunto </t>
  </si>
  <si>
    <t>Cinto de segurança</t>
  </si>
  <si>
    <t>Máscara descartável</t>
  </si>
  <si>
    <t>Máscara respiratória</t>
  </si>
  <si>
    <t>Protetor Facial</t>
  </si>
  <si>
    <t>Óculos de Segurança</t>
  </si>
  <si>
    <t>Touca</t>
  </si>
  <si>
    <t>TOTAL GERAL ANUAL</t>
  </si>
  <si>
    <t>VALOR UNITÁRIO MENSAL</t>
  </si>
  <si>
    <t>Jeans escuro</t>
  </si>
  <si>
    <t>Oxford modelo social</t>
  </si>
  <si>
    <t>Total</t>
  </si>
  <si>
    <t>Grafil-Santista</t>
  </si>
  <si>
    <t>Malha - PV</t>
  </si>
  <si>
    <t>Polo em malha de algodão</t>
  </si>
  <si>
    <t xml:space="preserve">Total </t>
  </si>
  <si>
    <t>Oxford preto, com bolso frontal tipo faca</t>
  </si>
  <si>
    <t>Borboleta em tecido cetim preto</t>
  </si>
  <si>
    <t>Social em tecido poliéster preto</t>
  </si>
  <si>
    <t>Sapato segurança em couro com elástico</t>
  </si>
  <si>
    <t>Sapato social em couro preto- M/F</t>
  </si>
  <si>
    <t>Botina PVC forrada cano longo</t>
  </si>
  <si>
    <t>Botina de segurança em couro com biqueira em aço</t>
  </si>
  <si>
    <t>Tênis em lona</t>
  </si>
  <si>
    <t>Em vinil</t>
  </si>
  <si>
    <t>PVC</t>
  </si>
  <si>
    <t>Manga curta - Brim - com dois bolsos, com inscrição impressa em serigrafia nas costas</t>
  </si>
  <si>
    <t>Manga comprida - Oxford ou poliéster com dois bolsos frontais</t>
  </si>
  <si>
    <t>Creme protetor dos membros superiores (Grupo 3) para a pele hidrossolúvel e óleo resistente</t>
  </si>
  <si>
    <t>Lombar</t>
  </si>
  <si>
    <t>Em TNT com elástico</t>
  </si>
  <si>
    <t>Transparente</t>
  </si>
  <si>
    <t>Branca tela e pala</t>
  </si>
  <si>
    <t>Almoxarife</t>
  </si>
  <si>
    <t>Ascensorista</t>
  </si>
  <si>
    <t>Auxiliar de Cadastro e Expedição</t>
  </si>
  <si>
    <t>Auxiliar de Arquivo</t>
  </si>
  <si>
    <t>Auxiliar de Manutenção Predial</t>
  </si>
  <si>
    <t>Bombeiro Hidráulico</t>
  </si>
  <si>
    <t>Carregador</t>
  </si>
  <si>
    <t>Contínuo</t>
  </si>
  <si>
    <t>Copeiro</t>
  </si>
  <si>
    <t>Cozinheiro</t>
  </si>
  <si>
    <t>Digitador</t>
  </si>
  <si>
    <t>Eletricista</t>
  </si>
  <si>
    <t>Garçom</t>
  </si>
  <si>
    <t>Jardineiro</t>
  </si>
  <si>
    <t>Manobrista</t>
  </si>
  <si>
    <t>Marceneiro</t>
  </si>
  <si>
    <t>Motorista</t>
  </si>
  <si>
    <t>Operador de Máquina Reprográfica</t>
  </si>
  <si>
    <t>Pedreiro</t>
  </si>
  <si>
    <t>Pintor</t>
  </si>
  <si>
    <t>Porteiro</t>
  </si>
  <si>
    <t>Recepcionista</t>
  </si>
  <si>
    <t>Supervisor de Manutenção de Veículos</t>
  </si>
  <si>
    <t xml:space="preserve">Téc. Op. Equip. de Áudio e Vídeo </t>
  </si>
  <si>
    <t>Técnico de Man. Eletrônica I</t>
  </si>
  <si>
    <t>Técnico de Man. Eletrônica II</t>
  </si>
  <si>
    <t>Técnico de Man. Eletrônica III</t>
  </si>
  <si>
    <t>Técnico de Man. Eletrônica IV</t>
  </si>
  <si>
    <t>Telefonista</t>
  </si>
  <si>
    <t>Total Anual</t>
  </si>
  <si>
    <t>Agasalho</t>
  </si>
  <si>
    <t>Moletom aberto</t>
  </si>
  <si>
    <t>Par de luvas</t>
  </si>
  <si>
    <t>PFF2 VO</t>
  </si>
  <si>
    <t xml:space="preserve">de sobreposição incolor com lente antiembaçante </t>
  </si>
  <si>
    <t>nitrílicas, com palma antiderrapante, cano longo</t>
  </si>
  <si>
    <t>nitrílicas, com palma antiderrapante, cano médio</t>
  </si>
  <si>
    <t>Respirador semifacial</t>
  </si>
  <si>
    <t>Filtro combinado para respirador facial</t>
  </si>
  <si>
    <t>para eletricista, incolor, antiembaçante, sem material condutor de energia elétrica</t>
  </si>
  <si>
    <t>Oxford</t>
  </si>
  <si>
    <t>Brim, com cós de ajuste por amarração de cordão</t>
  </si>
  <si>
    <t>Lavador de veículos</t>
  </si>
  <si>
    <t>Algodão e poliéster com revestimento de palma antiderrapante</t>
  </si>
  <si>
    <t>vaqueta com raspa, de boa aderência</t>
  </si>
  <si>
    <t xml:space="preserve">Protetor </t>
  </si>
  <si>
    <t>Auricular, tipo concha</t>
  </si>
  <si>
    <t>Téc. Manut. Instalação de Sist. El. Seg.</t>
  </si>
  <si>
    <r>
      <t xml:space="preserve">manuseio de peças cortantes, tipo </t>
    </r>
    <r>
      <rPr>
        <b/>
        <i/>
        <sz val="10"/>
        <rFont val="Arial"/>
        <family val="2"/>
      </rPr>
      <t>Flex Cut</t>
    </r>
  </si>
  <si>
    <t>Calça e blusão impermenáveis em PVC para lavagem de veículos</t>
  </si>
  <si>
    <t>Isolante de borracha, cano longo - Classe 00 (2,5kV)</t>
  </si>
  <si>
    <t>PVC, forrada, com cano longo</t>
  </si>
  <si>
    <t>Látex natural, com forro flocado de algodão, com punho reto e palma antiderrapante.</t>
  </si>
  <si>
    <t>Almoxarife - 220h</t>
  </si>
  <si>
    <t>Ascensorista - 150h</t>
  </si>
  <si>
    <t>Auxiliar de Cadastro e Expedicao- 220h</t>
  </si>
  <si>
    <t>Auxiliar de Arquivo - 220h</t>
  </si>
  <si>
    <t>Auxiliar de Manutencao Predial - 220h</t>
  </si>
  <si>
    <t>Bombeiro Hidraulico - 220h</t>
  </si>
  <si>
    <t>Carregador - 220h</t>
  </si>
  <si>
    <t>Continuo - 220h</t>
  </si>
  <si>
    <t>Copeiro - 220h</t>
  </si>
  <si>
    <t>Cozinheiro - 220h</t>
  </si>
  <si>
    <t>Digitador - 150h</t>
  </si>
  <si>
    <t>Eletricista - 220h</t>
  </si>
  <si>
    <t>Garcom - 220h</t>
  </si>
  <si>
    <t>Jardineiro - 220h</t>
  </si>
  <si>
    <t>Lavador de Veiculos - 220h</t>
  </si>
  <si>
    <t>Manobrista - 220h</t>
  </si>
  <si>
    <t>Marceneiro - 220h</t>
  </si>
  <si>
    <t>Motorista - 220h</t>
  </si>
  <si>
    <t>Operador de Maquina Reprografica - 220h</t>
  </si>
  <si>
    <t>Pedreiro - 220h</t>
  </si>
  <si>
    <t>Pintor - 220h</t>
  </si>
  <si>
    <t>Porteiro - 220h</t>
  </si>
  <si>
    <t>Porteiro - 12 x 36 - Diurno</t>
  </si>
  <si>
    <t>Porteiro - 12 x 36 - Noturno</t>
  </si>
  <si>
    <t>Recepcionista - 220h</t>
  </si>
  <si>
    <t>Recepcionista - 150h</t>
  </si>
  <si>
    <t>Supervisor de Manutencao de Veiculos - 220h</t>
  </si>
  <si>
    <t>Tecnico de Man. de Equip. de audio e video - 150h</t>
  </si>
  <si>
    <t>Tecnico de Manutencao Eletronica I - 220h</t>
  </si>
  <si>
    <t>Tecnico de Manutencao Eletronica II - 220h</t>
  </si>
  <si>
    <t>Tecnico de Manutencao Eletronica III - 150h</t>
  </si>
  <si>
    <t>Tecnico de Manutencao Eletronica IV - 220h</t>
  </si>
  <si>
    <t>Telefonista - 150h</t>
  </si>
  <si>
    <t>Brim preto - com dois bolsos, com inscrição impressa "FOTÓGRAFO" em serigrafia nas costas</t>
  </si>
  <si>
    <t>APENSO VIII - PLANILHA DE ESTIMATIVA DE UNIFORMES E EPI
SERVIÇO DE APOIO ADMINISTRATIVO E LIMPEZA</t>
  </si>
  <si>
    <t>Encarregado da Limpeza - 220 h</t>
  </si>
  <si>
    <t>Limpador de vidros - 220 h</t>
  </si>
  <si>
    <t>Servente de Limpeza - 110 h</t>
  </si>
  <si>
    <t>Servente de Limpeza - 150 h</t>
  </si>
  <si>
    <t>Servente de Limpeza - 220 h</t>
  </si>
  <si>
    <t>Auxiliar de Arquivo I - 220h</t>
  </si>
  <si>
    <t>Auxiliar de Arquivo II - 150h</t>
  </si>
  <si>
    <t>Fotógrafo - 150h</t>
  </si>
  <si>
    <t>Supervisor de Manutencao de Veiculos I - 220h</t>
  </si>
  <si>
    <t>Supervisor de Manutencao de Veiculos II - 220h</t>
  </si>
  <si>
    <t>Tecnico de Op. de Equip. de audio e video - 150h</t>
  </si>
  <si>
    <t>Servente de Limpeza - 55 h</t>
  </si>
  <si>
    <t>Botina de segurança em couro com, solado PU com elástico e biqueira em polipropileno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</si>
</sst>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&quot;R$&quot;\ #,##0.00"/>
    <numFmt numFmtId="166" formatCode="&quot;R$ 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46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43" fontId="4" fillId="0" borderId="0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43" fontId="4" fillId="0" borderId="0" xfId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4" fillId="2" borderId="11" xfId="0" applyFont="1" applyFill="1" applyBorder="1" applyAlignment="1">
      <alignment horizontal="center" vertical="center" textRotation="90" wrapText="1"/>
    </xf>
    <xf numFmtId="0" fontId="4" fillId="2" borderId="11" xfId="0" applyNumberFormat="1" applyFont="1" applyFill="1" applyBorder="1" applyAlignment="1">
      <alignment horizontal="center" vertical="center" textRotation="90"/>
    </xf>
    <xf numFmtId="0" fontId="4" fillId="2" borderId="7" xfId="0" applyNumberFormat="1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44" fontId="4" fillId="2" borderId="4" xfId="2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11" xfId="0" applyNumberFormat="1" applyFont="1" applyFill="1" applyBorder="1" applyAlignment="1">
      <alignment horizontal="center" vertical="center" textRotation="90" wrapText="1"/>
    </xf>
    <xf numFmtId="0" fontId="4" fillId="2" borderId="4" xfId="0" applyNumberFormat="1" applyFont="1" applyFill="1" applyBorder="1" applyAlignment="1">
      <alignment horizontal="center" vertical="center" textRotation="90" wrapText="1"/>
    </xf>
    <xf numFmtId="0" fontId="4" fillId="3" borderId="12" xfId="0" applyNumberFormat="1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 wrapText="1"/>
    </xf>
    <xf numFmtId="0" fontId="4" fillId="4" borderId="17" xfId="0" applyFont="1" applyFill="1" applyBorder="1" applyAlignment="1">
      <alignment horizontal="center"/>
    </xf>
    <xf numFmtId="1" fontId="3" fillId="4" borderId="17" xfId="0" applyNumberFormat="1" applyFont="1" applyFill="1" applyBorder="1" applyAlignment="1">
      <alignment horizontal="center"/>
    </xf>
    <xf numFmtId="165" fontId="4" fillId="4" borderId="18" xfId="2" applyNumberFormat="1" applyFont="1" applyFill="1" applyBorder="1" applyAlignment="1">
      <alignment horizontal="right" vertical="center"/>
    </xf>
    <xf numFmtId="1" fontId="3" fillId="4" borderId="17" xfId="2" applyNumberFormat="1" applyFont="1" applyFill="1" applyBorder="1" applyAlignment="1">
      <alignment horizontal="center"/>
    </xf>
    <xf numFmtId="165" fontId="4" fillId="4" borderId="18" xfId="2" applyNumberFormat="1" applyFont="1" applyFill="1" applyBorder="1" applyAlignment="1">
      <alignment horizontal="right"/>
    </xf>
    <xf numFmtId="0" fontId="3" fillId="4" borderId="18" xfId="2" applyNumberFormat="1" applyFont="1" applyFill="1" applyBorder="1" applyAlignment="1">
      <alignment horizontal="center"/>
    </xf>
    <xf numFmtId="165" fontId="4" fillId="4" borderId="17" xfId="2" applyNumberFormat="1" applyFont="1" applyFill="1" applyBorder="1" applyAlignment="1">
      <alignment horizontal="right"/>
    </xf>
    <xf numFmtId="1" fontId="3" fillId="4" borderId="19" xfId="2" applyNumberFormat="1" applyFont="1" applyFill="1" applyBorder="1" applyAlignment="1">
      <alignment horizontal="center"/>
    </xf>
    <xf numFmtId="0" fontId="3" fillId="4" borderId="17" xfId="2" applyNumberFormat="1" applyFont="1" applyFill="1" applyBorder="1" applyAlignment="1">
      <alignment horizontal="center"/>
    </xf>
    <xf numFmtId="0" fontId="3" fillId="4" borderId="19" xfId="2" applyNumberFormat="1" applyFont="1" applyFill="1" applyBorder="1" applyAlignment="1">
      <alignment horizontal="center"/>
    </xf>
    <xf numFmtId="2" fontId="3" fillId="4" borderId="17" xfId="2" applyNumberFormat="1" applyFont="1" applyFill="1" applyBorder="1" applyAlignment="1">
      <alignment horizontal="center"/>
    </xf>
    <xf numFmtId="165" fontId="4" fillId="4" borderId="18" xfId="0" applyNumberFormat="1" applyFont="1" applyFill="1" applyBorder="1" applyAlignment="1">
      <alignment horizontal="right"/>
    </xf>
    <xf numFmtId="165" fontId="4" fillId="5" borderId="20" xfId="0" applyNumberFormat="1" applyFont="1" applyFill="1" applyBorder="1"/>
    <xf numFmtId="0" fontId="3" fillId="0" borderId="0" xfId="0" applyFont="1" applyAlignment="1">
      <alignment horizontal="center"/>
    </xf>
    <xf numFmtId="165" fontId="3" fillId="0" borderId="0" xfId="0" applyNumberFormat="1" applyFont="1"/>
    <xf numFmtId="1" fontId="4" fillId="4" borderId="17" xfId="0" applyNumberFormat="1" applyFont="1" applyFill="1" applyBorder="1" applyAlignment="1">
      <alignment horizontal="center"/>
    </xf>
    <xf numFmtId="2" fontId="3" fillId="4" borderId="18" xfId="2" applyNumberFormat="1" applyFont="1" applyFill="1" applyBorder="1" applyAlignment="1">
      <alignment horizontal="center"/>
    </xf>
    <xf numFmtId="2" fontId="3" fillId="4" borderId="19" xfId="2" applyNumberFormat="1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1" fontId="3" fillId="4" borderId="1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2" borderId="24" xfId="0" applyFont="1" applyFill="1" applyBorder="1"/>
    <xf numFmtId="0" fontId="4" fillId="2" borderId="25" xfId="0" applyFont="1" applyFill="1" applyBorder="1" applyAlignment="1">
      <alignment horizontal="center"/>
    </xf>
    <xf numFmtId="1" fontId="4" fillId="2" borderId="25" xfId="0" applyNumberFormat="1" applyFont="1" applyFill="1" applyBorder="1" applyAlignment="1">
      <alignment horizontal="center"/>
    </xf>
    <xf numFmtId="165" fontId="4" fillId="2" borderId="25" xfId="0" applyNumberFormat="1" applyFont="1" applyFill="1" applyBorder="1" applyAlignment="1">
      <alignment horizontal="right"/>
    </xf>
    <xf numFmtId="165" fontId="4" fillId="2" borderId="26" xfId="0" applyNumberFormat="1" applyFont="1" applyFill="1" applyBorder="1" applyAlignment="1">
      <alignment horizontal="right"/>
    </xf>
    <xf numFmtId="165" fontId="4" fillId="2" borderId="20" xfId="0" applyNumberFormat="1" applyFont="1" applyFill="1" applyBorder="1"/>
    <xf numFmtId="0" fontId="3" fillId="0" borderId="0" xfId="0" applyFont="1" applyBorder="1"/>
    <xf numFmtId="0" fontId="3" fillId="4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4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4" borderId="18" xfId="2" applyNumberFormat="1" applyFont="1" applyFill="1" applyBorder="1" applyAlignment="1">
      <alignment horizontal="center"/>
    </xf>
    <xf numFmtId="165" fontId="4" fillId="4" borderId="18" xfId="2" applyNumberFormat="1" applyFont="1" applyFill="1" applyBorder="1" applyAlignment="1">
      <alignment horizontal="center"/>
    </xf>
    <xf numFmtId="1" fontId="3" fillId="4" borderId="18" xfId="0" applyNumberFormat="1" applyFont="1" applyFill="1" applyBorder="1" applyAlignment="1">
      <alignment horizontal="center"/>
    </xf>
    <xf numFmtId="0" fontId="4" fillId="2" borderId="14" xfId="0" applyNumberFormat="1" applyFont="1" applyFill="1" applyBorder="1" applyAlignment="1">
      <alignment horizontal="center" vertical="center" textRotation="90"/>
    </xf>
    <xf numFmtId="0" fontId="4" fillId="2" borderId="11" xfId="0" applyNumberFormat="1" applyFont="1" applyFill="1" applyBorder="1" applyAlignment="1">
      <alignment horizontal="center" vertical="center" textRotation="90" wrapText="1" shrinkToFit="1"/>
    </xf>
    <xf numFmtId="0" fontId="4" fillId="3" borderId="12" xfId="0" applyNumberFormat="1" applyFont="1" applyFill="1" applyBorder="1" applyAlignment="1">
      <alignment horizontal="center" vertical="center" textRotation="90" wrapText="1" shrinkToFit="1"/>
    </xf>
    <xf numFmtId="1" fontId="3" fillId="4" borderId="17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6" borderId="0" xfId="0" applyFill="1"/>
    <xf numFmtId="0" fontId="8" fillId="0" borderId="0" xfId="0" applyFont="1"/>
    <xf numFmtId="0" fontId="4" fillId="2" borderId="4" xfId="0" applyFont="1" applyFill="1" applyBorder="1" applyAlignment="1">
      <alignment horizontal="center" vertical="center" textRotation="90" wrapText="1"/>
    </xf>
    <xf numFmtId="0" fontId="3" fillId="7" borderId="0" xfId="0" applyFont="1" applyFill="1"/>
    <xf numFmtId="0" fontId="5" fillId="4" borderId="16" xfId="0" applyFont="1" applyFill="1" applyBorder="1"/>
    <xf numFmtId="0" fontId="3" fillId="4" borderId="18" xfId="2" applyNumberFormat="1" applyFont="1" applyFill="1" applyBorder="1" applyAlignment="1">
      <alignment horizontal="center" vertical="center"/>
    </xf>
    <xf numFmtId="0" fontId="5" fillId="4" borderId="21" xfId="0" applyFont="1" applyFill="1" applyBorder="1"/>
    <xf numFmtId="0" fontId="6" fillId="4" borderId="17" xfId="2" applyNumberFormat="1" applyFont="1" applyFill="1" applyBorder="1" applyAlignment="1">
      <alignment horizontal="center"/>
    </xf>
    <xf numFmtId="0" fontId="5" fillId="4" borderId="23" xfId="0" applyFont="1" applyFill="1" applyBorder="1"/>
    <xf numFmtId="0" fontId="5" fillId="4" borderId="23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5" fontId="3" fillId="4" borderId="0" xfId="0" applyNumberFormat="1" applyFont="1" applyFill="1"/>
    <xf numFmtId="0" fontId="5" fillId="4" borderId="23" xfId="0" applyFont="1" applyFill="1" applyBorder="1" applyAlignment="1">
      <alignment horizontal="left" vertical="distributed" shrinkToFit="1"/>
    </xf>
    <xf numFmtId="164" fontId="4" fillId="8" borderId="1" xfId="2" applyNumberFormat="1" applyFont="1" applyFill="1" applyBorder="1" applyAlignment="1">
      <alignment horizontal="center" vertical="center" textRotation="90" wrapText="1"/>
    </xf>
    <xf numFmtId="164" fontId="4" fillId="8" borderId="4" xfId="2" applyNumberFormat="1" applyFont="1" applyFill="1" applyBorder="1" applyAlignment="1">
      <alignment horizontal="center" vertical="center" textRotation="90"/>
    </xf>
    <xf numFmtId="166" fontId="4" fillId="9" borderId="13" xfId="2" applyNumberFormat="1" applyFont="1" applyFill="1" applyBorder="1" applyAlignment="1" applyProtection="1">
      <alignment horizontal="center" vertical="center" textRotation="90"/>
    </xf>
    <xf numFmtId="165" fontId="4" fillId="8" borderId="4" xfId="2" applyNumberFormat="1" applyFont="1" applyFill="1" applyBorder="1" applyAlignment="1">
      <alignment horizontal="center" vertical="center" textRotation="90"/>
    </xf>
    <xf numFmtId="166" fontId="4" fillId="8" borderId="4" xfId="2" applyNumberFormat="1" applyFont="1" applyFill="1" applyBorder="1" applyAlignment="1">
      <alignment horizontal="center" vertical="center" textRotation="90"/>
    </xf>
    <xf numFmtId="166" fontId="4" fillId="8" borderId="4" xfId="2" applyNumberFormat="1" applyFont="1" applyFill="1" applyBorder="1" applyAlignment="1">
      <alignment horizontal="center" vertical="center" textRotation="90" wrapText="1"/>
    </xf>
    <xf numFmtId="166" fontId="4" fillId="8" borderId="10" xfId="2" applyNumberFormat="1" applyFont="1" applyFill="1" applyBorder="1" applyAlignment="1">
      <alignment horizontal="center" vertical="center" textRotation="90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5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 wrapText="1"/>
    </xf>
    <xf numFmtId="43" fontId="4" fillId="2" borderId="0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44" fontId="4" fillId="2" borderId="4" xfId="2" applyFont="1" applyFill="1" applyBorder="1" applyAlignment="1">
      <alignment horizontal="center" vertical="center"/>
    </xf>
    <xf numFmtId="44" fontId="4" fillId="2" borderId="15" xfId="2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1925839</xdr:colOff>
      <xdr:row>0</xdr:row>
      <xdr:rowOff>603251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"/>
          <a:ext cx="1925839" cy="603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57"/>
  <sheetViews>
    <sheetView tabSelected="1" topLeftCell="BA31" zoomScale="140" zoomScaleNormal="140" workbookViewId="0">
      <selection activeCell="BM43" sqref="BM43"/>
    </sheetView>
  </sheetViews>
  <sheetFormatPr defaultColWidth="9.140625" defaultRowHeight="12.75" x14ac:dyDescent="0.2"/>
  <cols>
    <col min="1" max="1" width="40.85546875" style="2" customWidth="1"/>
    <col min="2" max="5" width="8.7109375" style="2" customWidth="1"/>
    <col min="6" max="6" width="14.42578125" style="2" customWidth="1"/>
    <col min="7" max="9" width="8.7109375" style="2" customWidth="1"/>
    <col min="10" max="10" width="14.7109375" style="2" customWidth="1"/>
    <col min="11" max="11" width="8.7109375" style="2" customWidth="1"/>
    <col min="12" max="12" width="13.5703125" style="2" customWidth="1"/>
    <col min="13" max="13" width="11.5703125" style="31" customWidth="1"/>
    <col min="14" max="14" width="12.5703125" style="2" customWidth="1"/>
    <col min="15" max="15" width="8.7109375" style="2" customWidth="1"/>
    <col min="16" max="16" width="13.85546875" style="2" bestFit="1" customWidth="1"/>
    <col min="17" max="17" width="8.7109375" style="2" customWidth="1"/>
    <col min="18" max="18" width="10.140625" style="2" customWidth="1"/>
    <col min="19" max="19" width="11.42578125" style="2" customWidth="1"/>
    <col min="20" max="21" width="8.7109375" style="2" customWidth="1"/>
    <col min="22" max="22" width="11.42578125" style="2" customWidth="1"/>
    <col min="23" max="28" width="8.7109375" style="2" customWidth="1"/>
    <col min="29" max="29" width="14.140625" style="2" customWidth="1"/>
    <col min="30" max="31" width="8.7109375" style="2" customWidth="1"/>
    <col min="32" max="32" width="11.85546875" style="2" customWidth="1"/>
    <col min="33" max="34" width="8.7109375" style="2" customWidth="1"/>
    <col min="35" max="35" width="11.42578125" style="2" customWidth="1"/>
    <col min="36" max="36" width="11.140625" style="2" customWidth="1"/>
    <col min="37" max="37" width="11.42578125" style="2" customWidth="1"/>
    <col min="38" max="38" width="8.7109375" style="2" customWidth="1"/>
    <col min="39" max="39" width="9.85546875" style="2" customWidth="1"/>
    <col min="40" max="40" width="8.7109375" style="2" customWidth="1"/>
    <col min="41" max="41" width="13.140625" style="2" customWidth="1"/>
    <col min="42" max="44" width="8.7109375" style="2" customWidth="1"/>
    <col min="45" max="46" width="8.7109375" style="59" customWidth="1"/>
    <col min="47" max="47" width="8.7109375" style="2" customWidth="1"/>
    <col min="48" max="49" width="8.7109375" style="59" customWidth="1"/>
    <col min="50" max="50" width="13.7109375" style="2" customWidth="1"/>
    <col min="51" max="55" width="8.7109375" style="2" customWidth="1"/>
    <col min="56" max="56" width="11.42578125" style="2" customWidth="1"/>
    <col min="57" max="57" width="8.7109375" style="2" customWidth="1"/>
    <col min="58" max="58" width="11" style="2" customWidth="1"/>
    <col min="59" max="59" width="8.7109375" style="2" customWidth="1"/>
    <col min="60" max="60" width="10.5703125" style="2" customWidth="1"/>
    <col min="61" max="62" width="8.7109375" style="2" customWidth="1"/>
    <col min="63" max="63" width="11" style="2" customWidth="1"/>
    <col min="64" max="64" width="8.7109375" style="2" customWidth="1"/>
    <col min="65" max="65" width="11.140625" style="2" customWidth="1"/>
    <col min="66" max="66" width="14.28515625" style="2" customWidth="1"/>
    <col min="67" max="67" width="14.85546875" style="2" customWidth="1"/>
    <col min="68" max="16384" width="9.140625" style="2"/>
  </cols>
  <sheetData>
    <row r="1" spans="1:69" ht="51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5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9" ht="23.25" customHeight="1" x14ac:dyDescent="0.2">
      <c r="A2" s="86" t="s">
        <v>132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</row>
    <row r="3" spans="1:69" ht="16.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6"/>
      <c r="BM3" s="6"/>
      <c r="BN3" s="7"/>
    </row>
    <row r="4" spans="1:69" ht="12.75" customHeight="1" thickBot="1" x14ac:dyDescent="0.25">
      <c r="A4" s="84" t="s">
        <v>0</v>
      </c>
      <c r="B4" s="99" t="s">
        <v>1</v>
      </c>
      <c r="C4" s="88" t="s">
        <v>2</v>
      </c>
      <c r="D4" s="96"/>
      <c r="E4" s="96"/>
      <c r="F4" s="89"/>
      <c r="G4" s="101" t="s">
        <v>3</v>
      </c>
      <c r="H4" s="96"/>
      <c r="I4" s="96"/>
      <c r="J4" s="89"/>
      <c r="K4" s="94" t="s">
        <v>4</v>
      </c>
      <c r="L4" s="95"/>
      <c r="M4" s="50" t="s">
        <v>75</v>
      </c>
      <c r="N4" s="50"/>
      <c r="O4" s="88" t="s">
        <v>5</v>
      </c>
      <c r="P4" s="89"/>
      <c r="Q4" s="94" t="s">
        <v>6</v>
      </c>
      <c r="R4" s="97"/>
      <c r="S4" s="95"/>
      <c r="T4" s="94" t="s">
        <v>7</v>
      </c>
      <c r="U4" s="97"/>
      <c r="V4" s="95"/>
      <c r="W4" s="88" t="s">
        <v>8</v>
      </c>
      <c r="X4" s="96"/>
      <c r="Y4" s="96"/>
      <c r="Z4" s="96"/>
      <c r="AA4" s="96"/>
      <c r="AB4" s="96"/>
      <c r="AC4" s="89"/>
      <c r="AD4" s="88" t="s">
        <v>9</v>
      </c>
      <c r="AE4" s="96"/>
      <c r="AF4" s="89"/>
      <c r="AG4" s="105" t="s">
        <v>10</v>
      </c>
      <c r="AH4" s="105"/>
      <c r="AI4" s="105"/>
      <c r="AJ4" s="106" t="s">
        <v>11</v>
      </c>
      <c r="AK4" s="107"/>
      <c r="AL4" s="88" t="s">
        <v>12</v>
      </c>
      <c r="AM4" s="89"/>
      <c r="AN4" s="94" t="s">
        <v>13</v>
      </c>
      <c r="AO4" s="95"/>
      <c r="AP4" s="88" t="s">
        <v>77</v>
      </c>
      <c r="AQ4" s="96"/>
      <c r="AR4" s="96"/>
      <c r="AS4" s="97"/>
      <c r="AT4" s="97"/>
      <c r="AU4" s="96"/>
      <c r="AV4" s="97"/>
      <c r="AW4" s="97"/>
      <c r="AX4" s="89"/>
      <c r="AY4" s="94" t="s">
        <v>14</v>
      </c>
      <c r="AZ4" s="95"/>
      <c r="BA4" s="94" t="s">
        <v>15</v>
      </c>
      <c r="BB4" s="97"/>
      <c r="BC4" s="97"/>
      <c r="BD4" s="95"/>
      <c r="BE4" s="94" t="s">
        <v>16</v>
      </c>
      <c r="BF4" s="95"/>
      <c r="BG4" s="94" t="s">
        <v>90</v>
      </c>
      <c r="BH4" s="95"/>
      <c r="BI4" s="94" t="s">
        <v>17</v>
      </c>
      <c r="BJ4" s="97"/>
      <c r="BK4" s="95"/>
      <c r="BL4" s="94" t="s">
        <v>18</v>
      </c>
      <c r="BM4" s="95"/>
      <c r="BN4" s="81" t="s">
        <v>19</v>
      </c>
      <c r="BO4" s="81" t="s">
        <v>20</v>
      </c>
    </row>
    <row r="5" spans="1:69" ht="144.75" customHeight="1" thickBot="1" x14ac:dyDescent="0.25">
      <c r="A5" s="85"/>
      <c r="B5" s="100"/>
      <c r="C5" s="8" t="s">
        <v>86</v>
      </c>
      <c r="D5" s="8" t="s">
        <v>21</v>
      </c>
      <c r="E5" s="8" t="s">
        <v>22</v>
      </c>
      <c r="F5" s="102" t="s">
        <v>23</v>
      </c>
      <c r="G5" s="9" t="s">
        <v>24</v>
      </c>
      <c r="H5" s="10" t="s">
        <v>25</v>
      </c>
      <c r="I5" s="11" t="s">
        <v>26</v>
      </c>
      <c r="J5" s="84" t="s">
        <v>27</v>
      </c>
      <c r="K5" s="12" t="s">
        <v>24</v>
      </c>
      <c r="L5" s="84" t="s">
        <v>27</v>
      </c>
      <c r="M5" s="9" t="s">
        <v>76</v>
      </c>
      <c r="N5" s="84" t="s">
        <v>27</v>
      </c>
      <c r="O5" s="9" t="s">
        <v>85</v>
      </c>
      <c r="P5" s="84" t="s">
        <v>27</v>
      </c>
      <c r="Q5" s="13" t="s">
        <v>28</v>
      </c>
      <c r="R5" s="62" t="s">
        <v>131</v>
      </c>
      <c r="S5" s="84" t="s">
        <v>27</v>
      </c>
      <c r="T5" s="11" t="s">
        <v>29</v>
      </c>
      <c r="U5" s="11" t="s">
        <v>30</v>
      </c>
      <c r="V5" s="84" t="s">
        <v>27</v>
      </c>
      <c r="W5" s="13" t="s">
        <v>31</v>
      </c>
      <c r="X5" s="13" t="s">
        <v>32</v>
      </c>
      <c r="Y5" s="9" t="s">
        <v>33</v>
      </c>
      <c r="Z5" s="14" t="s">
        <v>34</v>
      </c>
      <c r="AA5" s="14" t="s">
        <v>145</v>
      </c>
      <c r="AB5" s="15" t="s">
        <v>35</v>
      </c>
      <c r="AC5" s="90" t="s">
        <v>23</v>
      </c>
      <c r="AD5" s="9" t="s">
        <v>36</v>
      </c>
      <c r="AE5" s="9" t="s">
        <v>37</v>
      </c>
      <c r="AF5" s="84" t="s">
        <v>27</v>
      </c>
      <c r="AG5" s="16" t="s">
        <v>38</v>
      </c>
      <c r="AH5" s="16" t="s">
        <v>39</v>
      </c>
      <c r="AI5" s="93" t="s">
        <v>23</v>
      </c>
      <c r="AJ5" s="14" t="s">
        <v>40</v>
      </c>
      <c r="AK5" s="84" t="s">
        <v>27</v>
      </c>
      <c r="AL5" s="14" t="s">
        <v>94</v>
      </c>
      <c r="AM5" s="84" t="s">
        <v>27</v>
      </c>
      <c r="AN5" s="9" t="s">
        <v>41</v>
      </c>
      <c r="AO5" s="90" t="s">
        <v>23</v>
      </c>
      <c r="AP5" s="57" t="s">
        <v>93</v>
      </c>
      <c r="AQ5" s="14" t="s">
        <v>95</v>
      </c>
      <c r="AR5" s="14" t="s">
        <v>97</v>
      </c>
      <c r="AS5" s="14" t="s">
        <v>96</v>
      </c>
      <c r="AT5" s="14" t="s">
        <v>89</v>
      </c>
      <c r="AU5" s="56" t="s">
        <v>88</v>
      </c>
      <c r="AV5" s="14" t="s">
        <v>81</v>
      </c>
      <c r="AW5" s="14" t="s">
        <v>80</v>
      </c>
      <c r="AX5" s="84" t="s">
        <v>23</v>
      </c>
      <c r="AY5" s="8" t="s">
        <v>42</v>
      </c>
      <c r="AZ5" s="90" t="s">
        <v>23</v>
      </c>
      <c r="BA5" s="9" t="s">
        <v>78</v>
      </c>
      <c r="BB5" s="55" t="s">
        <v>82</v>
      </c>
      <c r="BC5" s="80" t="s">
        <v>83</v>
      </c>
      <c r="BD5" s="90" t="s">
        <v>23</v>
      </c>
      <c r="BE5" s="9" t="s">
        <v>43</v>
      </c>
      <c r="BF5" s="90" t="s">
        <v>23</v>
      </c>
      <c r="BG5" s="9" t="s">
        <v>91</v>
      </c>
      <c r="BH5" s="90" t="s">
        <v>23</v>
      </c>
      <c r="BI5" s="56" t="s">
        <v>79</v>
      </c>
      <c r="BJ5" s="17" t="s">
        <v>84</v>
      </c>
      <c r="BK5" s="90" t="s">
        <v>23</v>
      </c>
      <c r="BL5" s="9" t="s">
        <v>44</v>
      </c>
      <c r="BM5" s="90" t="s">
        <v>23</v>
      </c>
      <c r="BN5" s="82"/>
      <c r="BO5" s="82"/>
    </row>
    <row r="6" spans="1:69" ht="57" customHeight="1" x14ac:dyDescent="0.2">
      <c r="A6" s="98"/>
      <c r="B6" s="100"/>
      <c r="C6" s="73">
        <v>38.630000000000003</v>
      </c>
      <c r="D6" s="73">
        <v>52.5</v>
      </c>
      <c r="E6" s="73">
        <v>50.49</v>
      </c>
      <c r="F6" s="103"/>
      <c r="G6" s="74">
        <v>51.09</v>
      </c>
      <c r="H6" s="74">
        <v>19.02</v>
      </c>
      <c r="I6" s="74">
        <v>32.994999999999997</v>
      </c>
      <c r="J6" s="85"/>
      <c r="K6" s="74">
        <v>49.815000000000005</v>
      </c>
      <c r="L6" s="85"/>
      <c r="M6" s="74">
        <v>70.245000000000005</v>
      </c>
      <c r="N6" s="85"/>
      <c r="O6" s="74">
        <v>133.07000000000002</v>
      </c>
      <c r="P6" s="85"/>
      <c r="Q6" s="74">
        <v>50.13</v>
      </c>
      <c r="R6" s="75">
        <v>40.589999999999996</v>
      </c>
      <c r="S6" s="85"/>
      <c r="T6" s="74">
        <v>23.9</v>
      </c>
      <c r="U6" s="74">
        <v>27.96</v>
      </c>
      <c r="V6" s="104"/>
      <c r="W6" s="76">
        <v>55.41</v>
      </c>
      <c r="X6" s="76">
        <v>84.695624999999993</v>
      </c>
      <c r="Y6" s="74">
        <v>34.229999999999997</v>
      </c>
      <c r="Z6" s="74">
        <v>60.37</v>
      </c>
      <c r="AA6" s="74">
        <v>55.269999999999996</v>
      </c>
      <c r="AB6" s="74">
        <v>52.75</v>
      </c>
      <c r="AC6" s="91"/>
      <c r="AD6" s="77">
        <v>25.865000000000002</v>
      </c>
      <c r="AE6" s="74">
        <v>10.050000000000001</v>
      </c>
      <c r="AF6" s="85"/>
      <c r="AG6" s="75">
        <v>40.589999999999996</v>
      </c>
      <c r="AH6" s="75">
        <v>56.254999999999988</v>
      </c>
      <c r="AI6" s="93"/>
      <c r="AJ6" s="74">
        <v>11.22</v>
      </c>
      <c r="AK6" s="85"/>
      <c r="AL6" s="74">
        <v>56.48</v>
      </c>
      <c r="AM6" s="85"/>
      <c r="AN6" s="77">
        <v>56.894999999999996</v>
      </c>
      <c r="AO6" s="91"/>
      <c r="AP6" s="77">
        <v>22.72</v>
      </c>
      <c r="AQ6" s="77">
        <v>223.75999999999996</v>
      </c>
      <c r="AR6" s="77">
        <v>3.3800000000000003</v>
      </c>
      <c r="AS6" s="78">
        <v>16.5426</v>
      </c>
      <c r="AT6" s="78">
        <v>17.05</v>
      </c>
      <c r="AU6" s="77">
        <v>2.8354500000000002</v>
      </c>
      <c r="AV6" s="78">
        <v>16.79</v>
      </c>
      <c r="AW6" s="78">
        <v>13.37</v>
      </c>
      <c r="AX6" s="85"/>
      <c r="AY6" s="77">
        <v>8.34</v>
      </c>
      <c r="AZ6" s="92"/>
      <c r="BA6" s="77">
        <v>1.92</v>
      </c>
      <c r="BB6" s="79">
        <v>3.4496499999999997</v>
      </c>
      <c r="BC6" s="79">
        <v>38.450000000000003</v>
      </c>
      <c r="BD6" s="91"/>
      <c r="BE6" s="77">
        <v>25.07</v>
      </c>
      <c r="BF6" s="92"/>
      <c r="BG6" s="77">
        <v>27.310000000000002</v>
      </c>
      <c r="BH6" s="91"/>
      <c r="BI6" s="77">
        <v>8.06</v>
      </c>
      <c r="BJ6" s="77">
        <v>6.14</v>
      </c>
      <c r="BK6" s="91"/>
      <c r="BL6" s="77">
        <v>8.1906999999999996</v>
      </c>
      <c r="BM6" s="91"/>
      <c r="BN6" s="82"/>
      <c r="BO6" s="83"/>
    </row>
    <row r="7" spans="1:69" x14ac:dyDescent="0.2">
      <c r="A7" s="64" t="s">
        <v>98</v>
      </c>
      <c r="B7" s="18">
        <v>11</v>
      </c>
      <c r="C7" s="19"/>
      <c r="D7" s="19">
        <v>4</v>
      </c>
      <c r="E7" s="19"/>
      <c r="F7" s="20">
        <f>($C$6*C7+$D$6*D7+$E$6*E7)*B7</f>
        <v>2310</v>
      </c>
      <c r="G7" s="21"/>
      <c r="H7" s="21"/>
      <c r="I7" s="21">
        <v>6</v>
      </c>
      <c r="J7" s="22">
        <f>($G$6*G7+$H$6*H7+$I$6*I7)*B7</f>
        <v>2177.6699999999996</v>
      </c>
      <c r="K7" s="23"/>
      <c r="L7" s="22">
        <f t="shared" ref="L7:L48" si="0">($K$6*K7)*B7</f>
        <v>0</v>
      </c>
      <c r="M7" s="65">
        <v>1</v>
      </c>
      <c r="N7" s="22">
        <f>(M7*$M$6)*B7</f>
        <v>772.69500000000005</v>
      </c>
      <c r="O7" s="21"/>
      <c r="P7" s="24">
        <f>($O$6*O7)*B7</f>
        <v>0</v>
      </c>
      <c r="Q7" s="25"/>
      <c r="R7" s="25"/>
      <c r="S7" s="24">
        <f>($Q$6*Q7+$R$6*R7)*$B7</f>
        <v>0</v>
      </c>
      <c r="T7" s="21"/>
      <c r="U7" s="21"/>
      <c r="V7" s="22">
        <f t="shared" ref="V7:V48" si="1">($T$6*T7+$U$6*U7)*B7</f>
        <v>0</v>
      </c>
      <c r="W7" s="26"/>
      <c r="X7" s="27"/>
      <c r="Y7" s="19"/>
      <c r="Z7" s="19"/>
      <c r="AA7" s="19">
        <v>2</v>
      </c>
      <c r="AB7" s="19"/>
      <c r="AC7" s="22">
        <f t="shared" ref="AC7:AC21" si="2">($W$6*W7+$X$6*X7+$Y$6*Y7+$Z$6*Z7+$AA$6*AA7+$AB$6*AB7)*B7</f>
        <v>1215.9399999999998</v>
      </c>
      <c r="AD7" s="26"/>
      <c r="AE7" s="21"/>
      <c r="AF7" s="22">
        <f t="shared" ref="AF7:AF48" si="3">($AD$6*AD7+$AE$6*AE7)*B7</f>
        <v>0</v>
      </c>
      <c r="AG7" s="21"/>
      <c r="AH7" s="21"/>
      <c r="AI7" s="22">
        <f t="shared" ref="AI7:AI48" si="4">($AG$6*AG7+$AH$6*AH7)*B7</f>
        <v>0</v>
      </c>
      <c r="AJ7" s="28"/>
      <c r="AK7" s="24">
        <f t="shared" ref="AK7:AK48" si="5">$AJ$6*AJ7*B7</f>
        <v>0</v>
      </c>
      <c r="AL7" s="21"/>
      <c r="AM7" s="24">
        <f t="shared" ref="AM7:AM48" si="6">($AL$6*AL7)*B7</f>
        <v>0</v>
      </c>
      <c r="AN7" s="26"/>
      <c r="AO7" s="24">
        <f t="shared" ref="AO7:AO48" si="7">$AN$6*AN7*B7</f>
        <v>0</v>
      </c>
      <c r="AP7" s="26"/>
      <c r="AQ7" s="19"/>
      <c r="AR7" s="19"/>
      <c r="AS7" s="58"/>
      <c r="AT7" s="58"/>
      <c r="AU7" s="19"/>
      <c r="AV7" s="58"/>
      <c r="AW7" s="58"/>
      <c r="AX7" s="22">
        <f>($AP$6*AP7+$AQ$6*AQ7+$AR$6*AR7+$AS$6*AS7+$AT$6*AT7+$AU$6*AU7+$AV$6*AV7+$AW$6*AW7)*B7</f>
        <v>0</v>
      </c>
      <c r="AY7" s="21"/>
      <c r="AZ7" s="24">
        <f t="shared" ref="AZ7:AZ48" si="8">$AY$6*AY7*B7</f>
        <v>0</v>
      </c>
      <c r="BA7" s="19"/>
      <c r="BB7" s="54"/>
      <c r="BC7" s="54"/>
      <c r="BD7" s="22">
        <f t="shared" ref="BD7:BD19" si="9">($BA$6*BA7+BB7*$BB$6+BC7*$BC$6)*B7</f>
        <v>0</v>
      </c>
      <c r="BE7" s="21"/>
      <c r="BF7" s="24">
        <f t="shared" ref="BF7:BF48" si="10">$BE$6*BE7*B7</f>
        <v>0</v>
      </c>
      <c r="BG7" s="19"/>
      <c r="BH7" s="24">
        <f t="shared" ref="BH7:BH48" si="11">$BG$6*BG7*B7</f>
        <v>0</v>
      </c>
      <c r="BI7" s="26"/>
      <c r="BJ7" s="21"/>
      <c r="BK7" s="24">
        <f t="shared" ref="BK7:BK48" si="12">($BI$6*BI7+$BJ$6*BJ7)*B7</f>
        <v>0</v>
      </c>
      <c r="BL7" s="25"/>
      <c r="BM7" s="24">
        <f t="shared" ref="BM7:BM48" si="13">$BL$6*BL7*B7</f>
        <v>0</v>
      </c>
      <c r="BN7" s="29">
        <f t="shared" ref="BN7:BN48" si="14">F7+J7+L7+N7+P7+S7+V7+AC7+AF7+AI7+AK7+AM7+AO7+AX7+AZ7+BD7+BF7+BH7+BK7+BM7</f>
        <v>6476.3049999999994</v>
      </c>
      <c r="BO7" s="30">
        <f>BN7/12/B7</f>
        <v>49.062916666666659</v>
      </c>
      <c r="BP7" s="31"/>
      <c r="BQ7" s="32"/>
    </row>
    <row r="8" spans="1:69" x14ac:dyDescent="0.2">
      <c r="A8" s="66" t="s">
        <v>99</v>
      </c>
      <c r="B8" s="18">
        <v>2</v>
      </c>
      <c r="C8" s="19"/>
      <c r="D8" s="19"/>
      <c r="E8" s="19">
        <v>4</v>
      </c>
      <c r="F8" s="20">
        <f t="shared" ref="F8:F47" si="15">($C$6*C8+$D$6*D8+$E$6*E8)*B8</f>
        <v>403.92</v>
      </c>
      <c r="G8" s="21">
        <v>6</v>
      </c>
      <c r="H8" s="21"/>
      <c r="I8" s="21"/>
      <c r="J8" s="22">
        <f t="shared" ref="J8:J48" si="16">($G$6*G8+$H$6*H8+$I$6*I8)*B8</f>
        <v>613.08000000000004</v>
      </c>
      <c r="K8" s="23"/>
      <c r="L8" s="22">
        <f t="shared" si="0"/>
        <v>0</v>
      </c>
      <c r="M8" s="23"/>
      <c r="N8" s="22">
        <f t="shared" ref="N8:N48" si="17">(M8*$M$6)*B8</f>
        <v>0</v>
      </c>
      <c r="O8" s="21">
        <v>1</v>
      </c>
      <c r="P8" s="24">
        <f t="shared" ref="P8:P20" si="18">($O$6*O8)*B8</f>
        <v>266.14000000000004</v>
      </c>
      <c r="Q8" s="25"/>
      <c r="R8" s="25"/>
      <c r="S8" s="24">
        <f t="shared" ref="S8:S48" si="19">($Q$6*Q8+$R$6*R8)*$B8</f>
        <v>0</v>
      </c>
      <c r="T8" s="21"/>
      <c r="U8" s="21"/>
      <c r="V8" s="22">
        <f t="shared" si="1"/>
        <v>0</v>
      </c>
      <c r="W8" s="26"/>
      <c r="X8" s="27">
        <v>2</v>
      </c>
      <c r="Y8" s="19"/>
      <c r="Z8" s="19"/>
      <c r="AA8" s="19"/>
      <c r="AB8" s="19"/>
      <c r="AC8" s="22">
        <f t="shared" si="2"/>
        <v>338.78249999999997</v>
      </c>
      <c r="AD8" s="26"/>
      <c r="AE8" s="21"/>
      <c r="AF8" s="22">
        <f t="shared" si="3"/>
        <v>0</v>
      </c>
      <c r="AG8" s="21"/>
      <c r="AH8" s="21"/>
      <c r="AI8" s="22">
        <f t="shared" si="4"/>
        <v>0</v>
      </c>
      <c r="AJ8" s="28"/>
      <c r="AK8" s="24">
        <f t="shared" si="5"/>
        <v>0</v>
      </c>
      <c r="AL8" s="21"/>
      <c r="AM8" s="24">
        <f t="shared" si="6"/>
        <v>0</v>
      </c>
      <c r="AN8" s="26"/>
      <c r="AO8" s="24">
        <f t="shared" si="7"/>
        <v>0</v>
      </c>
      <c r="AP8" s="26"/>
      <c r="AQ8" s="19"/>
      <c r="AR8" s="19"/>
      <c r="AS8" s="58"/>
      <c r="AT8" s="58"/>
      <c r="AU8" s="19"/>
      <c r="AV8" s="58"/>
      <c r="AW8" s="58"/>
      <c r="AX8" s="22">
        <f t="shared" ref="AX8:AX48" si="20">($AP$6*AP8+$AQ$6*AQ8+$AR$6*AR8+$AS$6*AS8+$AT$6*AT8+$AU$6*AU8+$AV$6*AV8+$AW$6*AW8)*B8</f>
        <v>0</v>
      </c>
      <c r="AY8" s="21"/>
      <c r="AZ8" s="24">
        <f t="shared" si="8"/>
        <v>0</v>
      </c>
      <c r="BA8" s="19"/>
      <c r="BB8" s="54"/>
      <c r="BC8" s="54"/>
      <c r="BD8" s="22">
        <f t="shared" si="9"/>
        <v>0</v>
      </c>
      <c r="BE8" s="21"/>
      <c r="BF8" s="24">
        <f t="shared" si="10"/>
        <v>0</v>
      </c>
      <c r="BG8" s="19"/>
      <c r="BH8" s="24">
        <f t="shared" si="11"/>
        <v>0</v>
      </c>
      <c r="BI8" s="26"/>
      <c r="BJ8" s="21"/>
      <c r="BK8" s="24">
        <f t="shared" si="12"/>
        <v>0</v>
      </c>
      <c r="BL8" s="25"/>
      <c r="BM8" s="24">
        <f t="shared" si="13"/>
        <v>0</v>
      </c>
      <c r="BN8" s="29">
        <f t="shared" si="14"/>
        <v>1621.9225000000001</v>
      </c>
      <c r="BO8" s="30">
        <f t="shared" ref="BO8:BO48" si="21">BN8/12/B8</f>
        <v>67.580104166666672</v>
      </c>
      <c r="BP8" s="31"/>
      <c r="BQ8" s="32"/>
    </row>
    <row r="9" spans="1:69" x14ac:dyDescent="0.2">
      <c r="A9" s="66" t="s">
        <v>100</v>
      </c>
      <c r="B9" s="18">
        <v>36</v>
      </c>
      <c r="C9" s="19"/>
      <c r="D9" s="19">
        <v>4</v>
      </c>
      <c r="E9" s="19"/>
      <c r="F9" s="20">
        <f t="shared" si="15"/>
        <v>7560</v>
      </c>
      <c r="G9" s="21"/>
      <c r="H9" s="21"/>
      <c r="I9" s="21">
        <v>6</v>
      </c>
      <c r="J9" s="22">
        <f t="shared" si="16"/>
        <v>7126.9199999999992</v>
      </c>
      <c r="K9" s="23"/>
      <c r="L9" s="22">
        <f t="shared" si="0"/>
        <v>0</v>
      </c>
      <c r="M9" s="23">
        <v>1</v>
      </c>
      <c r="N9" s="22">
        <f t="shared" si="17"/>
        <v>2528.8200000000002</v>
      </c>
      <c r="O9" s="21"/>
      <c r="P9" s="24">
        <f t="shared" si="18"/>
        <v>0</v>
      </c>
      <c r="Q9" s="25"/>
      <c r="R9" s="25"/>
      <c r="S9" s="24">
        <f t="shared" si="19"/>
        <v>0</v>
      </c>
      <c r="T9" s="21"/>
      <c r="U9" s="21"/>
      <c r="V9" s="22">
        <f t="shared" si="1"/>
        <v>0</v>
      </c>
      <c r="W9" s="26">
        <v>2</v>
      </c>
      <c r="X9" s="27"/>
      <c r="Y9" s="19"/>
      <c r="Z9" s="19"/>
      <c r="AA9" s="19"/>
      <c r="AB9" s="19"/>
      <c r="AC9" s="22">
        <f t="shared" si="2"/>
        <v>3989.5199999999995</v>
      </c>
      <c r="AD9" s="26"/>
      <c r="AE9" s="21"/>
      <c r="AF9" s="22">
        <f t="shared" si="3"/>
        <v>0</v>
      </c>
      <c r="AG9" s="21"/>
      <c r="AH9" s="21"/>
      <c r="AI9" s="22">
        <f t="shared" si="4"/>
        <v>0</v>
      </c>
      <c r="AJ9" s="28"/>
      <c r="AK9" s="24">
        <f t="shared" si="5"/>
        <v>0</v>
      </c>
      <c r="AL9" s="21"/>
      <c r="AM9" s="24">
        <f t="shared" si="6"/>
        <v>0</v>
      </c>
      <c r="AN9" s="26"/>
      <c r="AO9" s="24">
        <f t="shared" si="7"/>
        <v>0</v>
      </c>
      <c r="AP9" s="26"/>
      <c r="AQ9" s="19"/>
      <c r="AR9" s="19"/>
      <c r="AS9" s="58"/>
      <c r="AT9" s="58"/>
      <c r="AU9" s="19"/>
      <c r="AV9" s="58"/>
      <c r="AW9" s="58"/>
      <c r="AX9" s="22">
        <f t="shared" si="20"/>
        <v>0</v>
      </c>
      <c r="AY9" s="21"/>
      <c r="AZ9" s="24">
        <f t="shared" si="8"/>
        <v>0</v>
      </c>
      <c r="BA9" s="19"/>
      <c r="BB9" s="54"/>
      <c r="BC9" s="54"/>
      <c r="BD9" s="22">
        <f t="shared" si="9"/>
        <v>0</v>
      </c>
      <c r="BE9" s="21"/>
      <c r="BF9" s="24">
        <f t="shared" si="10"/>
        <v>0</v>
      </c>
      <c r="BG9" s="19"/>
      <c r="BH9" s="24">
        <f t="shared" si="11"/>
        <v>0</v>
      </c>
      <c r="BI9" s="26"/>
      <c r="BJ9" s="21"/>
      <c r="BK9" s="24">
        <f t="shared" si="12"/>
        <v>0</v>
      </c>
      <c r="BL9" s="25"/>
      <c r="BM9" s="24">
        <f t="shared" si="13"/>
        <v>0</v>
      </c>
      <c r="BN9" s="29">
        <f t="shared" si="14"/>
        <v>21205.26</v>
      </c>
      <c r="BO9" s="30">
        <f t="shared" si="21"/>
        <v>49.086249999999993</v>
      </c>
      <c r="BP9" s="31"/>
      <c r="BQ9" s="32"/>
    </row>
    <row r="10" spans="1:69" x14ac:dyDescent="0.2">
      <c r="A10" s="66" t="s">
        <v>138</v>
      </c>
      <c r="B10" s="18">
        <v>19</v>
      </c>
      <c r="C10" s="19"/>
      <c r="D10" s="19">
        <v>4</v>
      </c>
      <c r="E10" s="19"/>
      <c r="F10" s="20">
        <f t="shared" si="15"/>
        <v>3990</v>
      </c>
      <c r="G10" s="21"/>
      <c r="H10" s="21"/>
      <c r="I10" s="21">
        <v>6</v>
      </c>
      <c r="J10" s="22">
        <f t="shared" si="16"/>
        <v>3761.4299999999994</v>
      </c>
      <c r="K10" s="23"/>
      <c r="L10" s="22">
        <f t="shared" si="0"/>
        <v>0</v>
      </c>
      <c r="M10" s="23">
        <v>1</v>
      </c>
      <c r="N10" s="22">
        <f t="shared" si="17"/>
        <v>1334.6550000000002</v>
      </c>
      <c r="O10" s="21"/>
      <c r="P10" s="24">
        <f t="shared" si="18"/>
        <v>0</v>
      </c>
      <c r="Q10" s="25"/>
      <c r="R10" s="25"/>
      <c r="S10" s="24">
        <f t="shared" si="19"/>
        <v>0</v>
      </c>
      <c r="T10" s="21"/>
      <c r="U10" s="21"/>
      <c r="V10" s="22">
        <f t="shared" si="1"/>
        <v>0</v>
      </c>
      <c r="W10" s="26">
        <v>2</v>
      </c>
      <c r="X10" s="27"/>
      <c r="Y10" s="19"/>
      <c r="Z10" s="19"/>
      <c r="AA10" s="19"/>
      <c r="AB10" s="19"/>
      <c r="AC10" s="22">
        <f t="shared" si="2"/>
        <v>2105.58</v>
      </c>
      <c r="AD10" s="26"/>
      <c r="AE10" s="21"/>
      <c r="AF10" s="22">
        <f t="shared" si="3"/>
        <v>0</v>
      </c>
      <c r="AG10" s="21"/>
      <c r="AH10" s="21">
        <v>1</v>
      </c>
      <c r="AI10" s="22">
        <f t="shared" si="4"/>
        <v>1068.8449999999998</v>
      </c>
      <c r="AJ10" s="28"/>
      <c r="AK10" s="24">
        <f t="shared" si="5"/>
        <v>0</v>
      </c>
      <c r="AL10" s="21"/>
      <c r="AM10" s="24">
        <f t="shared" si="6"/>
        <v>0</v>
      </c>
      <c r="AN10" s="26"/>
      <c r="AO10" s="24">
        <f t="shared" si="7"/>
        <v>0</v>
      </c>
      <c r="AP10" s="26"/>
      <c r="AQ10" s="19"/>
      <c r="AR10" s="19"/>
      <c r="AS10" s="58"/>
      <c r="AT10" s="58"/>
      <c r="AU10" s="19"/>
      <c r="AV10" s="58"/>
      <c r="AW10" s="58"/>
      <c r="AX10" s="22">
        <f t="shared" si="20"/>
        <v>0</v>
      </c>
      <c r="AY10" s="21"/>
      <c r="AZ10" s="24">
        <f t="shared" si="8"/>
        <v>0</v>
      </c>
      <c r="BA10" s="19"/>
      <c r="BB10" s="54"/>
      <c r="BC10" s="54"/>
      <c r="BD10" s="22">
        <f t="shared" si="9"/>
        <v>0</v>
      </c>
      <c r="BE10" s="21"/>
      <c r="BF10" s="24">
        <f t="shared" si="10"/>
        <v>0</v>
      </c>
      <c r="BG10" s="19"/>
      <c r="BH10" s="24">
        <f t="shared" si="11"/>
        <v>0</v>
      </c>
      <c r="BI10" s="26"/>
      <c r="BJ10" s="21"/>
      <c r="BK10" s="24">
        <f t="shared" si="12"/>
        <v>0</v>
      </c>
      <c r="BL10" s="25"/>
      <c r="BM10" s="24">
        <f t="shared" si="13"/>
        <v>0</v>
      </c>
      <c r="BN10" s="29">
        <f t="shared" si="14"/>
        <v>12260.509999999998</v>
      </c>
      <c r="BO10" s="30">
        <f t="shared" si="21"/>
        <v>53.774166666666659</v>
      </c>
      <c r="BP10" s="31"/>
      <c r="BQ10" s="32"/>
    </row>
    <row r="11" spans="1:69" x14ac:dyDescent="0.2">
      <c r="A11" s="66" t="s">
        <v>139</v>
      </c>
      <c r="B11" s="18">
        <v>2</v>
      </c>
      <c r="C11" s="19"/>
      <c r="D11" s="19">
        <v>4</v>
      </c>
      <c r="E11" s="19"/>
      <c r="F11" s="20">
        <f t="shared" si="15"/>
        <v>420</v>
      </c>
      <c r="G11" s="21"/>
      <c r="H11" s="21"/>
      <c r="I11" s="21">
        <v>3</v>
      </c>
      <c r="J11" s="22">
        <f t="shared" si="16"/>
        <v>197.96999999999997</v>
      </c>
      <c r="K11" s="23"/>
      <c r="L11" s="22">
        <f t="shared" si="0"/>
        <v>0</v>
      </c>
      <c r="M11" s="23">
        <v>1</v>
      </c>
      <c r="N11" s="22">
        <f t="shared" si="17"/>
        <v>140.49</v>
      </c>
      <c r="O11" s="21"/>
      <c r="P11" s="24">
        <f t="shared" si="18"/>
        <v>0</v>
      </c>
      <c r="Q11" s="25"/>
      <c r="R11" s="25"/>
      <c r="S11" s="24">
        <f t="shared" si="19"/>
        <v>0</v>
      </c>
      <c r="T11" s="21"/>
      <c r="U11" s="21"/>
      <c r="V11" s="22">
        <f t="shared" si="1"/>
        <v>0</v>
      </c>
      <c r="W11" s="26">
        <v>2</v>
      </c>
      <c r="X11" s="27"/>
      <c r="Y11" s="19"/>
      <c r="Z11" s="19"/>
      <c r="AA11" s="19"/>
      <c r="AB11" s="19"/>
      <c r="AC11" s="22">
        <f t="shared" si="2"/>
        <v>221.64</v>
      </c>
      <c r="AD11" s="26"/>
      <c r="AE11" s="21"/>
      <c r="AF11" s="22">
        <f t="shared" si="3"/>
        <v>0</v>
      </c>
      <c r="AG11" s="21"/>
      <c r="AH11" s="21">
        <v>1</v>
      </c>
      <c r="AI11" s="22">
        <f t="shared" si="4"/>
        <v>112.50999999999998</v>
      </c>
      <c r="AJ11" s="28"/>
      <c r="AK11" s="24">
        <f t="shared" si="5"/>
        <v>0</v>
      </c>
      <c r="AL11" s="21"/>
      <c r="AM11" s="24">
        <f t="shared" si="6"/>
        <v>0</v>
      </c>
      <c r="AN11" s="26"/>
      <c r="AO11" s="24">
        <f t="shared" si="7"/>
        <v>0</v>
      </c>
      <c r="AP11" s="26"/>
      <c r="AQ11" s="19"/>
      <c r="AR11" s="19"/>
      <c r="AS11" s="58"/>
      <c r="AT11" s="58"/>
      <c r="AU11" s="19"/>
      <c r="AV11" s="58"/>
      <c r="AW11" s="58"/>
      <c r="AX11" s="22">
        <f t="shared" si="20"/>
        <v>0</v>
      </c>
      <c r="AY11" s="21"/>
      <c r="AZ11" s="24">
        <f t="shared" si="8"/>
        <v>0</v>
      </c>
      <c r="BA11" s="19"/>
      <c r="BB11" s="54"/>
      <c r="BC11" s="54"/>
      <c r="BD11" s="22">
        <f t="shared" si="9"/>
        <v>0</v>
      </c>
      <c r="BE11" s="21"/>
      <c r="BF11" s="24">
        <f t="shared" si="10"/>
        <v>0</v>
      </c>
      <c r="BG11" s="19"/>
      <c r="BH11" s="24">
        <f t="shared" si="11"/>
        <v>0</v>
      </c>
      <c r="BI11" s="26"/>
      <c r="BJ11" s="21"/>
      <c r="BK11" s="24">
        <f t="shared" si="12"/>
        <v>0</v>
      </c>
      <c r="BL11" s="25"/>
      <c r="BM11" s="24">
        <f t="shared" si="13"/>
        <v>0</v>
      </c>
      <c r="BN11" s="29">
        <f t="shared" si="14"/>
        <v>1092.6099999999999</v>
      </c>
      <c r="BO11" s="30">
        <f t="shared" si="21"/>
        <v>45.525416666666665</v>
      </c>
      <c r="BP11" s="31"/>
      <c r="BQ11" s="32"/>
    </row>
    <row r="12" spans="1:69" x14ac:dyDescent="0.2">
      <c r="A12" s="66" t="s">
        <v>102</v>
      </c>
      <c r="B12" s="33">
        <v>10</v>
      </c>
      <c r="C12" s="19">
        <v>4</v>
      </c>
      <c r="D12" s="19"/>
      <c r="E12" s="19"/>
      <c r="F12" s="20">
        <f t="shared" si="15"/>
        <v>1545.2</v>
      </c>
      <c r="G12" s="19"/>
      <c r="H12" s="21">
        <v>8</v>
      </c>
      <c r="I12" s="21"/>
      <c r="J12" s="22">
        <f t="shared" si="16"/>
        <v>1521.6</v>
      </c>
      <c r="K12" s="34"/>
      <c r="L12" s="22">
        <f t="shared" si="0"/>
        <v>0</v>
      </c>
      <c r="M12" s="23">
        <v>1</v>
      </c>
      <c r="N12" s="22">
        <f t="shared" si="17"/>
        <v>702.45</v>
      </c>
      <c r="O12" s="21"/>
      <c r="P12" s="24">
        <f t="shared" si="18"/>
        <v>0</v>
      </c>
      <c r="Q12" s="35"/>
      <c r="R12" s="35"/>
      <c r="S12" s="24">
        <f t="shared" si="19"/>
        <v>0</v>
      </c>
      <c r="T12" s="21"/>
      <c r="U12" s="21"/>
      <c r="V12" s="22">
        <f t="shared" si="1"/>
        <v>0</v>
      </c>
      <c r="W12" s="26"/>
      <c r="X12" s="27"/>
      <c r="Y12" s="19">
        <v>2</v>
      </c>
      <c r="Z12" s="19"/>
      <c r="AA12" s="19">
        <v>2</v>
      </c>
      <c r="AB12" s="19"/>
      <c r="AC12" s="22">
        <f t="shared" si="2"/>
        <v>1790</v>
      </c>
      <c r="AD12" s="26"/>
      <c r="AE12" s="21"/>
      <c r="AF12" s="22">
        <f t="shared" si="3"/>
        <v>0</v>
      </c>
      <c r="AG12" s="21">
        <v>2</v>
      </c>
      <c r="AH12" s="21"/>
      <c r="AI12" s="22">
        <f t="shared" si="4"/>
        <v>811.8</v>
      </c>
      <c r="AJ12" s="28"/>
      <c r="AK12" s="24">
        <f t="shared" si="5"/>
        <v>0</v>
      </c>
      <c r="AL12" s="21"/>
      <c r="AM12" s="24">
        <f t="shared" si="6"/>
        <v>0</v>
      </c>
      <c r="AN12" s="28"/>
      <c r="AO12" s="24">
        <f t="shared" si="7"/>
        <v>0</v>
      </c>
      <c r="AP12" s="26">
        <v>4</v>
      </c>
      <c r="AQ12" s="19"/>
      <c r="AR12" s="19"/>
      <c r="AS12" s="58">
        <v>4</v>
      </c>
      <c r="AT12" s="58"/>
      <c r="AU12" s="19"/>
      <c r="AV12" s="58"/>
      <c r="AW12" s="58"/>
      <c r="AX12" s="22">
        <f t="shared" si="20"/>
        <v>1570.5039999999999</v>
      </c>
      <c r="AY12" s="21"/>
      <c r="AZ12" s="24">
        <f t="shared" si="8"/>
        <v>0</v>
      </c>
      <c r="BA12" s="19">
        <v>20</v>
      </c>
      <c r="BB12" s="54"/>
      <c r="BC12" s="54"/>
      <c r="BD12" s="22">
        <f t="shared" si="9"/>
        <v>384</v>
      </c>
      <c r="BE12" s="21"/>
      <c r="BF12" s="24">
        <f t="shared" si="10"/>
        <v>0</v>
      </c>
      <c r="BG12" s="19"/>
      <c r="BH12" s="24">
        <f t="shared" si="11"/>
        <v>0</v>
      </c>
      <c r="BI12" s="67">
        <v>2</v>
      </c>
      <c r="BJ12" s="21"/>
      <c r="BK12" s="24">
        <f t="shared" si="12"/>
        <v>161.20000000000002</v>
      </c>
      <c r="BL12" s="27"/>
      <c r="BM12" s="24">
        <f t="shared" si="13"/>
        <v>0</v>
      </c>
      <c r="BN12" s="29">
        <f t="shared" si="14"/>
        <v>8486.7540000000008</v>
      </c>
      <c r="BO12" s="30">
        <f t="shared" si="21"/>
        <v>70.722949999999997</v>
      </c>
      <c r="BP12" s="31"/>
      <c r="BQ12" s="32"/>
    </row>
    <row r="13" spans="1:69" x14ac:dyDescent="0.2">
      <c r="A13" s="66" t="s">
        <v>103</v>
      </c>
      <c r="B13" s="33">
        <v>3</v>
      </c>
      <c r="C13" s="19">
        <v>4</v>
      </c>
      <c r="D13" s="19"/>
      <c r="E13" s="19"/>
      <c r="F13" s="20">
        <f t="shared" si="15"/>
        <v>463.56000000000006</v>
      </c>
      <c r="G13" s="19"/>
      <c r="H13" s="21">
        <v>8</v>
      </c>
      <c r="I13" s="21"/>
      <c r="J13" s="22">
        <f t="shared" si="16"/>
        <v>456.48</v>
      </c>
      <c r="K13" s="34"/>
      <c r="L13" s="22">
        <f t="shared" si="0"/>
        <v>0</v>
      </c>
      <c r="M13" s="23">
        <v>1</v>
      </c>
      <c r="N13" s="22">
        <f t="shared" si="17"/>
        <v>210.73500000000001</v>
      </c>
      <c r="O13" s="21"/>
      <c r="P13" s="24">
        <f t="shared" si="18"/>
        <v>0</v>
      </c>
      <c r="Q13" s="35"/>
      <c r="R13" s="35"/>
      <c r="S13" s="24">
        <f t="shared" si="19"/>
        <v>0</v>
      </c>
      <c r="T13" s="21"/>
      <c r="U13" s="21"/>
      <c r="V13" s="22">
        <f t="shared" si="1"/>
        <v>0</v>
      </c>
      <c r="W13" s="26"/>
      <c r="X13" s="27"/>
      <c r="Y13" s="19">
        <v>2</v>
      </c>
      <c r="Z13" s="19"/>
      <c r="AA13" s="19">
        <v>2</v>
      </c>
      <c r="AB13" s="19"/>
      <c r="AC13" s="22">
        <f t="shared" si="2"/>
        <v>537</v>
      </c>
      <c r="AD13" s="26"/>
      <c r="AE13" s="21"/>
      <c r="AF13" s="22">
        <f t="shared" si="3"/>
        <v>0</v>
      </c>
      <c r="AG13" s="21">
        <v>4</v>
      </c>
      <c r="AH13" s="21"/>
      <c r="AI13" s="22">
        <f t="shared" si="4"/>
        <v>487.07999999999993</v>
      </c>
      <c r="AJ13" s="28"/>
      <c r="AK13" s="24">
        <f t="shared" si="5"/>
        <v>0</v>
      </c>
      <c r="AL13" s="21"/>
      <c r="AM13" s="24">
        <f t="shared" si="6"/>
        <v>0</v>
      </c>
      <c r="AN13" s="28"/>
      <c r="AO13" s="24">
        <f t="shared" si="7"/>
        <v>0</v>
      </c>
      <c r="AP13" s="26"/>
      <c r="AQ13" s="19"/>
      <c r="AR13" s="19"/>
      <c r="AS13" s="58"/>
      <c r="AT13" s="58"/>
      <c r="AU13" s="19"/>
      <c r="AV13" s="58">
        <v>4</v>
      </c>
      <c r="AW13" s="58">
        <v>4</v>
      </c>
      <c r="AX13" s="22">
        <f t="shared" si="20"/>
        <v>361.91999999999996</v>
      </c>
      <c r="AY13" s="21"/>
      <c r="AZ13" s="24">
        <f t="shared" si="8"/>
        <v>0</v>
      </c>
      <c r="BA13" s="19">
        <v>20</v>
      </c>
      <c r="BB13" s="54">
        <v>2</v>
      </c>
      <c r="BC13" s="54">
        <v>12</v>
      </c>
      <c r="BD13" s="22">
        <f t="shared" si="9"/>
        <v>1520.0979000000002</v>
      </c>
      <c r="BE13" s="21"/>
      <c r="BF13" s="24">
        <f t="shared" si="10"/>
        <v>0</v>
      </c>
      <c r="BG13" s="19"/>
      <c r="BH13" s="24">
        <f t="shared" si="11"/>
        <v>0</v>
      </c>
      <c r="BI13" s="26">
        <v>2</v>
      </c>
      <c r="BJ13" s="21"/>
      <c r="BK13" s="24">
        <f t="shared" si="12"/>
        <v>48.36</v>
      </c>
      <c r="BL13" s="27"/>
      <c r="BM13" s="24">
        <f t="shared" si="13"/>
        <v>0</v>
      </c>
      <c r="BN13" s="29">
        <f t="shared" si="14"/>
        <v>4085.2329000000004</v>
      </c>
      <c r="BO13" s="30">
        <f t="shared" si="21"/>
        <v>113.47869166666668</v>
      </c>
      <c r="BP13" s="31"/>
      <c r="BQ13" s="32"/>
    </row>
    <row r="14" spans="1:69" x14ac:dyDescent="0.2">
      <c r="A14" s="66" t="s">
        <v>104</v>
      </c>
      <c r="B14" s="36">
        <v>13</v>
      </c>
      <c r="C14" s="19">
        <v>4</v>
      </c>
      <c r="D14" s="19"/>
      <c r="E14" s="19"/>
      <c r="F14" s="20">
        <f t="shared" si="15"/>
        <v>2008.7600000000002</v>
      </c>
      <c r="G14" s="21"/>
      <c r="H14" s="21">
        <v>8</v>
      </c>
      <c r="I14" s="21"/>
      <c r="J14" s="22">
        <f t="shared" si="16"/>
        <v>1978.08</v>
      </c>
      <c r="K14" s="23"/>
      <c r="L14" s="22">
        <f t="shared" si="0"/>
        <v>0</v>
      </c>
      <c r="M14" s="23">
        <v>1</v>
      </c>
      <c r="N14" s="22">
        <f t="shared" si="17"/>
        <v>913.18500000000006</v>
      </c>
      <c r="O14" s="21"/>
      <c r="P14" s="24">
        <f t="shared" si="18"/>
        <v>0</v>
      </c>
      <c r="Q14" s="25"/>
      <c r="R14" s="25"/>
      <c r="S14" s="24">
        <f t="shared" si="19"/>
        <v>0</v>
      </c>
      <c r="T14" s="21"/>
      <c r="U14" s="21"/>
      <c r="V14" s="22">
        <f t="shared" si="1"/>
        <v>0</v>
      </c>
      <c r="W14" s="26"/>
      <c r="X14" s="27"/>
      <c r="Y14" s="19"/>
      <c r="Z14" s="19">
        <v>2</v>
      </c>
      <c r="AA14" s="19"/>
      <c r="AB14" s="19"/>
      <c r="AC14" s="22">
        <f t="shared" si="2"/>
        <v>1569.62</v>
      </c>
      <c r="AD14" s="26"/>
      <c r="AE14" s="21"/>
      <c r="AF14" s="22">
        <f t="shared" si="3"/>
        <v>0</v>
      </c>
      <c r="AG14" s="21"/>
      <c r="AH14" s="21"/>
      <c r="AI14" s="22">
        <f t="shared" si="4"/>
        <v>0</v>
      </c>
      <c r="AJ14" s="28"/>
      <c r="AK14" s="24">
        <f t="shared" si="5"/>
        <v>0</v>
      </c>
      <c r="AL14" s="21"/>
      <c r="AM14" s="24">
        <f t="shared" si="6"/>
        <v>0</v>
      </c>
      <c r="AN14" s="26">
        <v>1</v>
      </c>
      <c r="AO14" s="24">
        <f t="shared" si="7"/>
        <v>739.63499999999999</v>
      </c>
      <c r="AP14" s="26"/>
      <c r="AQ14" s="19"/>
      <c r="AR14" s="19"/>
      <c r="AS14" s="58"/>
      <c r="AT14" s="58">
        <v>6</v>
      </c>
      <c r="AU14" s="19"/>
      <c r="AV14" s="58"/>
      <c r="AW14" s="58"/>
      <c r="AX14" s="22">
        <f t="shared" si="20"/>
        <v>1329.9</v>
      </c>
      <c r="AY14" s="21"/>
      <c r="AZ14" s="24">
        <f t="shared" si="8"/>
        <v>0</v>
      </c>
      <c r="BA14" s="19"/>
      <c r="BB14" s="54"/>
      <c r="BC14" s="54"/>
      <c r="BD14" s="22">
        <f t="shared" si="9"/>
        <v>0</v>
      </c>
      <c r="BE14" s="21"/>
      <c r="BF14" s="24">
        <f t="shared" si="10"/>
        <v>0</v>
      </c>
      <c r="BG14" s="19"/>
      <c r="BH14" s="24">
        <f t="shared" si="11"/>
        <v>0</v>
      </c>
      <c r="BI14" s="26"/>
      <c r="BJ14" s="21"/>
      <c r="BK14" s="24">
        <f t="shared" si="12"/>
        <v>0</v>
      </c>
      <c r="BL14" s="25"/>
      <c r="BM14" s="24">
        <f t="shared" si="13"/>
        <v>0</v>
      </c>
      <c r="BN14" s="29">
        <f t="shared" si="14"/>
        <v>8539.18</v>
      </c>
      <c r="BO14" s="30">
        <f t="shared" si="21"/>
        <v>54.738333333333337</v>
      </c>
      <c r="BP14" s="31"/>
      <c r="BQ14" s="32"/>
    </row>
    <row r="15" spans="1:69" x14ac:dyDescent="0.2">
      <c r="A15" s="68" t="s">
        <v>105</v>
      </c>
      <c r="B15" s="37">
        <v>74</v>
      </c>
      <c r="C15" s="19"/>
      <c r="D15" s="19">
        <v>4</v>
      </c>
      <c r="E15" s="19"/>
      <c r="F15" s="20">
        <f t="shared" si="15"/>
        <v>15540</v>
      </c>
      <c r="G15" s="21"/>
      <c r="H15" s="21"/>
      <c r="I15" s="21">
        <v>6</v>
      </c>
      <c r="J15" s="22">
        <f t="shared" si="16"/>
        <v>14649.779999999997</v>
      </c>
      <c r="K15" s="23"/>
      <c r="L15" s="22">
        <f t="shared" si="0"/>
        <v>0</v>
      </c>
      <c r="M15" s="23">
        <v>1</v>
      </c>
      <c r="N15" s="22">
        <f t="shared" si="17"/>
        <v>5198.13</v>
      </c>
      <c r="O15" s="21"/>
      <c r="P15" s="24">
        <f t="shared" si="18"/>
        <v>0</v>
      </c>
      <c r="Q15" s="25"/>
      <c r="R15" s="25"/>
      <c r="S15" s="24">
        <f t="shared" si="19"/>
        <v>0</v>
      </c>
      <c r="T15" s="21"/>
      <c r="U15" s="21"/>
      <c r="V15" s="22">
        <f t="shared" si="1"/>
        <v>0</v>
      </c>
      <c r="W15" s="26"/>
      <c r="X15" s="27"/>
      <c r="Y15" s="19"/>
      <c r="Z15" s="19"/>
      <c r="AA15" s="19"/>
      <c r="AB15" s="19">
        <v>2</v>
      </c>
      <c r="AC15" s="22">
        <f t="shared" si="2"/>
        <v>7807</v>
      </c>
      <c r="AD15" s="26"/>
      <c r="AE15" s="21"/>
      <c r="AF15" s="22">
        <f t="shared" si="3"/>
        <v>0</v>
      </c>
      <c r="AG15" s="21"/>
      <c r="AH15" s="21"/>
      <c r="AI15" s="22">
        <f t="shared" si="4"/>
        <v>0</v>
      </c>
      <c r="AJ15" s="28"/>
      <c r="AK15" s="24">
        <f t="shared" si="5"/>
        <v>0</v>
      </c>
      <c r="AL15" s="21"/>
      <c r="AM15" s="24">
        <f t="shared" si="6"/>
        <v>0</v>
      </c>
      <c r="AN15" s="26"/>
      <c r="AO15" s="24">
        <f t="shared" si="7"/>
        <v>0</v>
      </c>
      <c r="AP15" s="26"/>
      <c r="AQ15" s="19"/>
      <c r="AR15" s="19"/>
      <c r="AS15" s="58"/>
      <c r="AT15" s="58"/>
      <c r="AU15" s="19"/>
      <c r="AV15" s="58"/>
      <c r="AW15" s="58"/>
      <c r="AX15" s="22">
        <f t="shared" si="20"/>
        <v>0</v>
      </c>
      <c r="AY15" s="21"/>
      <c r="AZ15" s="24">
        <f t="shared" si="8"/>
        <v>0</v>
      </c>
      <c r="BA15" s="19"/>
      <c r="BB15" s="54"/>
      <c r="BC15" s="54"/>
      <c r="BD15" s="22">
        <f t="shared" si="9"/>
        <v>0</v>
      </c>
      <c r="BE15" s="21"/>
      <c r="BF15" s="24">
        <f t="shared" si="10"/>
        <v>0</v>
      </c>
      <c r="BG15" s="19"/>
      <c r="BH15" s="24">
        <f t="shared" si="11"/>
        <v>0</v>
      </c>
      <c r="BI15" s="26"/>
      <c r="BJ15" s="21"/>
      <c r="BK15" s="24">
        <f t="shared" si="12"/>
        <v>0</v>
      </c>
      <c r="BL15" s="25"/>
      <c r="BM15" s="24">
        <f t="shared" si="13"/>
        <v>0</v>
      </c>
      <c r="BN15" s="29">
        <f t="shared" si="14"/>
        <v>43194.909999999996</v>
      </c>
      <c r="BO15" s="30">
        <f t="shared" si="21"/>
        <v>48.642916666666657</v>
      </c>
      <c r="BP15" s="31"/>
      <c r="BQ15" s="32"/>
    </row>
    <row r="16" spans="1:69" x14ac:dyDescent="0.2">
      <c r="A16" s="66" t="s">
        <v>106</v>
      </c>
      <c r="B16" s="18">
        <v>14</v>
      </c>
      <c r="C16" s="19">
        <v>4</v>
      </c>
      <c r="D16" s="19"/>
      <c r="E16" s="19"/>
      <c r="F16" s="20">
        <f t="shared" si="15"/>
        <v>2163.2800000000002</v>
      </c>
      <c r="G16" s="21"/>
      <c r="H16" s="21">
        <v>8</v>
      </c>
      <c r="I16" s="21"/>
      <c r="J16" s="22">
        <f t="shared" si="16"/>
        <v>2130.2399999999998</v>
      </c>
      <c r="K16" s="23"/>
      <c r="L16" s="22">
        <f t="shared" si="0"/>
        <v>0</v>
      </c>
      <c r="M16" s="23">
        <v>1</v>
      </c>
      <c r="N16" s="22">
        <f t="shared" si="17"/>
        <v>983.43000000000006</v>
      </c>
      <c r="O16" s="21"/>
      <c r="P16" s="24">
        <f t="shared" si="18"/>
        <v>0</v>
      </c>
      <c r="Q16" s="25"/>
      <c r="R16" s="25"/>
      <c r="S16" s="24">
        <f t="shared" si="19"/>
        <v>0</v>
      </c>
      <c r="T16" s="21"/>
      <c r="U16" s="21"/>
      <c r="V16" s="22">
        <f t="shared" si="1"/>
        <v>0</v>
      </c>
      <c r="W16" s="26">
        <v>2</v>
      </c>
      <c r="X16" s="27"/>
      <c r="Y16" s="19"/>
      <c r="Z16" s="19"/>
      <c r="AA16" s="19"/>
      <c r="AB16" s="19"/>
      <c r="AC16" s="22">
        <f t="shared" si="2"/>
        <v>1551.48</v>
      </c>
      <c r="AD16" s="26">
        <v>4</v>
      </c>
      <c r="AE16" s="21"/>
      <c r="AF16" s="22">
        <f t="shared" si="3"/>
        <v>1448.44</v>
      </c>
      <c r="AG16" s="21"/>
      <c r="AH16" s="21"/>
      <c r="AI16" s="22">
        <f t="shared" si="4"/>
        <v>0</v>
      </c>
      <c r="AJ16" s="28"/>
      <c r="AK16" s="24">
        <f t="shared" si="5"/>
        <v>0</v>
      </c>
      <c r="AL16" s="21"/>
      <c r="AM16" s="24">
        <f t="shared" si="6"/>
        <v>0</v>
      </c>
      <c r="AN16" s="26"/>
      <c r="AO16" s="24">
        <f t="shared" si="7"/>
        <v>0</v>
      </c>
      <c r="AP16" s="26"/>
      <c r="AQ16" s="19"/>
      <c r="AR16" s="19">
        <v>24</v>
      </c>
      <c r="AS16" s="58"/>
      <c r="AT16" s="58"/>
      <c r="AU16" s="19"/>
      <c r="AV16" s="58"/>
      <c r="AW16" s="58"/>
      <c r="AX16" s="22">
        <f t="shared" si="20"/>
        <v>1135.68</v>
      </c>
      <c r="AY16" s="21"/>
      <c r="AZ16" s="24">
        <f t="shared" si="8"/>
        <v>0</v>
      </c>
      <c r="BA16" s="19"/>
      <c r="BB16" s="54"/>
      <c r="BC16" s="54"/>
      <c r="BD16" s="22">
        <f t="shared" si="9"/>
        <v>0</v>
      </c>
      <c r="BE16" s="21"/>
      <c r="BF16" s="24">
        <f t="shared" si="10"/>
        <v>0</v>
      </c>
      <c r="BG16" s="19"/>
      <c r="BH16" s="24">
        <f t="shared" si="11"/>
        <v>0</v>
      </c>
      <c r="BI16" s="26"/>
      <c r="BJ16" s="21"/>
      <c r="BK16" s="24">
        <f t="shared" si="12"/>
        <v>0</v>
      </c>
      <c r="BL16" s="25">
        <v>4</v>
      </c>
      <c r="BM16" s="24">
        <f t="shared" si="13"/>
        <v>458.67919999999998</v>
      </c>
      <c r="BN16" s="29">
        <f t="shared" si="14"/>
        <v>9871.2292000000016</v>
      </c>
      <c r="BO16" s="30">
        <f t="shared" si="21"/>
        <v>58.757316666666675</v>
      </c>
      <c r="BP16" s="31"/>
      <c r="BQ16" s="32"/>
    </row>
    <row r="17" spans="1:69" x14ac:dyDescent="0.2">
      <c r="A17" s="66" t="s">
        <v>107</v>
      </c>
      <c r="B17" s="33">
        <v>1</v>
      </c>
      <c r="C17" s="19">
        <v>4</v>
      </c>
      <c r="D17" s="19"/>
      <c r="E17" s="19"/>
      <c r="F17" s="20">
        <f t="shared" si="15"/>
        <v>154.52000000000001</v>
      </c>
      <c r="G17" s="21"/>
      <c r="H17" s="21">
        <v>8</v>
      </c>
      <c r="I17" s="21"/>
      <c r="J17" s="22">
        <f t="shared" si="16"/>
        <v>152.16</v>
      </c>
      <c r="K17" s="23"/>
      <c r="L17" s="22">
        <f t="shared" si="0"/>
        <v>0</v>
      </c>
      <c r="M17" s="23">
        <v>1</v>
      </c>
      <c r="N17" s="22">
        <f t="shared" si="17"/>
        <v>70.245000000000005</v>
      </c>
      <c r="O17" s="21"/>
      <c r="P17" s="24">
        <f t="shared" si="18"/>
        <v>0</v>
      </c>
      <c r="Q17" s="25"/>
      <c r="R17" s="25"/>
      <c r="S17" s="24">
        <f t="shared" si="19"/>
        <v>0</v>
      </c>
      <c r="T17" s="21"/>
      <c r="U17" s="21"/>
      <c r="V17" s="22">
        <f t="shared" si="1"/>
        <v>0</v>
      </c>
      <c r="W17" s="26">
        <v>2</v>
      </c>
      <c r="X17" s="27"/>
      <c r="Y17" s="19"/>
      <c r="Z17" s="19"/>
      <c r="AA17" s="19"/>
      <c r="AB17" s="19"/>
      <c r="AC17" s="22">
        <f t="shared" si="2"/>
        <v>110.82</v>
      </c>
      <c r="AD17" s="26">
        <v>4</v>
      </c>
      <c r="AE17" s="21"/>
      <c r="AF17" s="22">
        <f t="shared" si="3"/>
        <v>103.46000000000001</v>
      </c>
      <c r="AG17" s="21"/>
      <c r="AH17" s="21"/>
      <c r="AI17" s="22">
        <f t="shared" si="4"/>
        <v>0</v>
      </c>
      <c r="AJ17" s="28"/>
      <c r="AK17" s="24">
        <f t="shared" si="5"/>
        <v>0</v>
      </c>
      <c r="AL17" s="21"/>
      <c r="AM17" s="24">
        <f t="shared" si="6"/>
        <v>0</v>
      </c>
      <c r="AN17" s="26"/>
      <c r="AO17" s="24">
        <f t="shared" si="7"/>
        <v>0</v>
      </c>
      <c r="AP17" s="26"/>
      <c r="AQ17" s="19"/>
      <c r="AR17" s="19">
        <v>24</v>
      </c>
      <c r="AS17" s="58"/>
      <c r="AT17" s="58"/>
      <c r="AU17" s="19"/>
      <c r="AV17" s="58"/>
      <c r="AW17" s="58"/>
      <c r="AX17" s="22">
        <f t="shared" si="20"/>
        <v>81.12</v>
      </c>
      <c r="AY17" s="21">
        <v>4</v>
      </c>
      <c r="AZ17" s="24">
        <f t="shared" si="8"/>
        <v>33.36</v>
      </c>
      <c r="BA17" s="19"/>
      <c r="BB17" s="54"/>
      <c r="BC17" s="54"/>
      <c r="BD17" s="22">
        <f t="shared" si="9"/>
        <v>0</v>
      </c>
      <c r="BE17" s="21"/>
      <c r="BF17" s="24">
        <f t="shared" si="10"/>
        <v>0</v>
      </c>
      <c r="BG17" s="19"/>
      <c r="BH17" s="24">
        <f t="shared" si="11"/>
        <v>0</v>
      </c>
      <c r="BI17" s="26"/>
      <c r="BJ17" s="21"/>
      <c r="BK17" s="24">
        <f t="shared" si="12"/>
        <v>0</v>
      </c>
      <c r="BL17" s="25">
        <v>4</v>
      </c>
      <c r="BM17" s="24">
        <f t="shared" si="13"/>
        <v>32.762799999999999</v>
      </c>
      <c r="BN17" s="29">
        <f t="shared" si="14"/>
        <v>738.44780000000003</v>
      </c>
      <c r="BO17" s="30">
        <f t="shared" si="21"/>
        <v>61.537316666666669</v>
      </c>
      <c r="BP17" s="31"/>
      <c r="BQ17" s="32"/>
    </row>
    <row r="18" spans="1:69" x14ac:dyDescent="0.2">
      <c r="A18" s="66" t="s">
        <v>108</v>
      </c>
      <c r="B18" s="18">
        <v>27</v>
      </c>
      <c r="C18" s="19"/>
      <c r="D18" s="19">
        <v>4</v>
      </c>
      <c r="E18" s="19"/>
      <c r="F18" s="20">
        <f t="shared" si="15"/>
        <v>5670</v>
      </c>
      <c r="G18" s="21"/>
      <c r="H18" s="21"/>
      <c r="I18" s="21">
        <v>6</v>
      </c>
      <c r="J18" s="22">
        <f t="shared" si="16"/>
        <v>5345.19</v>
      </c>
      <c r="K18" s="23"/>
      <c r="L18" s="22">
        <f t="shared" si="0"/>
        <v>0</v>
      </c>
      <c r="M18" s="23">
        <v>1</v>
      </c>
      <c r="N18" s="22">
        <f t="shared" si="17"/>
        <v>1896.6150000000002</v>
      </c>
      <c r="O18" s="21"/>
      <c r="P18" s="24">
        <f t="shared" si="18"/>
        <v>0</v>
      </c>
      <c r="Q18" s="25"/>
      <c r="R18" s="25"/>
      <c r="S18" s="24">
        <f t="shared" si="19"/>
        <v>0</v>
      </c>
      <c r="T18" s="21"/>
      <c r="U18" s="21"/>
      <c r="V18" s="22">
        <f t="shared" si="1"/>
        <v>0</v>
      </c>
      <c r="W18" s="26">
        <v>2</v>
      </c>
      <c r="X18" s="27"/>
      <c r="Y18" s="19"/>
      <c r="Z18" s="19"/>
      <c r="AA18" s="19"/>
      <c r="AB18" s="19"/>
      <c r="AC18" s="22">
        <f t="shared" si="2"/>
        <v>2992.14</v>
      </c>
      <c r="AD18" s="26"/>
      <c r="AE18" s="21"/>
      <c r="AF18" s="22">
        <f t="shared" si="3"/>
        <v>0</v>
      </c>
      <c r="AG18" s="21"/>
      <c r="AH18" s="21"/>
      <c r="AI18" s="22">
        <f t="shared" si="4"/>
        <v>0</v>
      </c>
      <c r="AJ18" s="28"/>
      <c r="AK18" s="24">
        <f t="shared" si="5"/>
        <v>0</v>
      </c>
      <c r="AL18" s="21"/>
      <c r="AM18" s="24">
        <f t="shared" si="6"/>
        <v>0</v>
      </c>
      <c r="AN18" s="26"/>
      <c r="AO18" s="24">
        <f t="shared" si="7"/>
        <v>0</v>
      </c>
      <c r="AP18" s="26"/>
      <c r="AQ18" s="19"/>
      <c r="AR18" s="19"/>
      <c r="AS18" s="58"/>
      <c r="AT18" s="58"/>
      <c r="AU18" s="19"/>
      <c r="AV18" s="58"/>
      <c r="AW18" s="58"/>
      <c r="AX18" s="22">
        <f t="shared" si="20"/>
        <v>0</v>
      </c>
      <c r="AY18" s="21"/>
      <c r="AZ18" s="24">
        <f t="shared" si="8"/>
        <v>0</v>
      </c>
      <c r="BA18" s="19"/>
      <c r="BB18" s="54"/>
      <c r="BC18" s="54"/>
      <c r="BD18" s="22">
        <f t="shared" si="9"/>
        <v>0</v>
      </c>
      <c r="BE18" s="21"/>
      <c r="BF18" s="24">
        <f t="shared" si="10"/>
        <v>0</v>
      </c>
      <c r="BG18" s="19"/>
      <c r="BH18" s="24">
        <f t="shared" si="11"/>
        <v>0</v>
      </c>
      <c r="BI18" s="26"/>
      <c r="BJ18" s="21"/>
      <c r="BK18" s="24">
        <f t="shared" si="12"/>
        <v>0</v>
      </c>
      <c r="BL18" s="25"/>
      <c r="BM18" s="24">
        <f t="shared" si="13"/>
        <v>0</v>
      </c>
      <c r="BN18" s="29">
        <f t="shared" si="14"/>
        <v>15903.944999999998</v>
      </c>
      <c r="BO18" s="30">
        <f t="shared" si="21"/>
        <v>49.08625</v>
      </c>
      <c r="BP18" s="31"/>
      <c r="BQ18" s="32"/>
    </row>
    <row r="19" spans="1:69" x14ac:dyDescent="0.2">
      <c r="A19" s="66" t="s">
        <v>109</v>
      </c>
      <c r="B19" s="33">
        <v>10</v>
      </c>
      <c r="C19" s="19">
        <v>4</v>
      </c>
      <c r="D19" s="19"/>
      <c r="E19" s="19"/>
      <c r="F19" s="20">
        <f t="shared" si="15"/>
        <v>1545.2</v>
      </c>
      <c r="G19" s="19"/>
      <c r="H19" s="21">
        <v>8</v>
      </c>
      <c r="I19" s="21"/>
      <c r="J19" s="22">
        <f t="shared" si="16"/>
        <v>1521.6</v>
      </c>
      <c r="K19" s="34"/>
      <c r="L19" s="22">
        <f t="shared" si="0"/>
        <v>0</v>
      </c>
      <c r="M19" s="23">
        <v>1</v>
      </c>
      <c r="N19" s="22">
        <f t="shared" si="17"/>
        <v>702.45</v>
      </c>
      <c r="O19" s="21"/>
      <c r="P19" s="24">
        <f t="shared" si="18"/>
        <v>0</v>
      </c>
      <c r="Q19" s="35"/>
      <c r="R19" s="35"/>
      <c r="S19" s="24">
        <f t="shared" si="19"/>
        <v>0</v>
      </c>
      <c r="T19" s="21"/>
      <c r="U19" s="21"/>
      <c r="V19" s="22">
        <f t="shared" si="1"/>
        <v>0</v>
      </c>
      <c r="W19" s="26"/>
      <c r="X19" s="27"/>
      <c r="Y19" s="19"/>
      <c r="Z19" s="19"/>
      <c r="AA19" s="19">
        <v>2</v>
      </c>
      <c r="AB19" s="19"/>
      <c r="AC19" s="22">
        <f t="shared" si="2"/>
        <v>1105.3999999999999</v>
      </c>
      <c r="AD19" s="26"/>
      <c r="AE19" s="21"/>
      <c r="AF19" s="22">
        <f t="shared" si="3"/>
        <v>0</v>
      </c>
      <c r="AG19" s="21">
        <v>4</v>
      </c>
      <c r="AH19" s="21"/>
      <c r="AI19" s="22">
        <f t="shared" si="4"/>
        <v>1623.6</v>
      </c>
      <c r="AJ19" s="28"/>
      <c r="AK19" s="24">
        <f t="shared" si="5"/>
        <v>0</v>
      </c>
      <c r="AL19" s="21"/>
      <c r="AM19" s="24">
        <f t="shared" si="6"/>
        <v>0</v>
      </c>
      <c r="AN19" s="28"/>
      <c r="AO19" s="24">
        <f t="shared" si="7"/>
        <v>0</v>
      </c>
      <c r="AP19" s="26"/>
      <c r="AQ19" s="19">
        <v>2</v>
      </c>
      <c r="AR19" s="19"/>
      <c r="AS19" s="58"/>
      <c r="AT19" s="58">
        <v>2</v>
      </c>
      <c r="AU19" s="19"/>
      <c r="AV19" s="58"/>
      <c r="AW19" s="58"/>
      <c r="AX19" s="22">
        <f t="shared" si="20"/>
        <v>4816.2</v>
      </c>
      <c r="AY19" s="21"/>
      <c r="AZ19" s="24">
        <f t="shared" si="8"/>
        <v>0</v>
      </c>
      <c r="BA19" s="19">
        <v>20</v>
      </c>
      <c r="BB19" s="54"/>
      <c r="BC19" s="54"/>
      <c r="BD19" s="22">
        <f t="shared" si="9"/>
        <v>384</v>
      </c>
      <c r="BE19" s="21"/>
      <c r="BF19" s="24">
        <f t="shared" si="10"/>
        <v>0</v>
      </c>
      <c r="BG19" s="19"/>
      <c r="BH19" s="24">
        <f t="shared" si="11"/>
        <v>0</v>
      </c>
      <c r="BI19" s="26">
        <v>2</v>
      </c>
      <c r="BJ19" s="21">
        <v>2</v>
      </c>
      <c r="BK19" s="24">
        <f t="shared" si="12"/>
        <v>284</v>
      </c>
      <c r="BL19" s="27"/>
      <c r="BM19" s="24">
        <f t="shared" si="13"/>
        <v>0</v>
      </c>
      <c r="BN19" s="29">
        <f t="shared" si="14"/>
        <v>11982.45</v>
      </c>
      <c r="BO19" s="30">
        <f t="shared" si="21"/>
        <v>99.853750000000005</v>
      </c>
      <c r="BP19" s="31"/>
      <c r="BQ19" s="32"/>
    </row>
    <row r="20" spans="1:69" x14ac:dyDescent="0.2">
      <c r="A20" s="66" t="s">
        <v>133</v>
      </c>
      <c r="B20" s="33">
        <v>2</v>
      </c>
      <c r="C20" s="19"/>
      <c r="D20" s="19"/>
      <c r="E20" s="19">
        <v>4</v>
      </c>
      <c r="F20" s="20">
        <f t="shared" si="15"/>
        <v>403.92</v>
      </c>
      <c r="G20" s="19">
        <v>6</v>
      </c>
      <c r="H20" s="21"/>
      <c r="I20" s="21"/>
      <c r="J20" s="22">
        <f t="shared" si="16"/>
        <v>613.08000000000004</v>
      </c>
      <c r="K20" s="34"/>
      <c r="L20" s="22">
        <f t="shared" si="0"/>
        <v>0</v>
      </c>
      <c r="M20" s="23"/>
      <c r="N20" s="22">
        <f t="shared" si="17"/>
        <v>0</v>
      </c>
      <c r="O20" s="21">
        <v>1</v>
      </c>
      <c r="P20" s="24">
        <f t="shared" si="18"/>
        <v>266.14000000000004</v>
      </c>
      <c r="Q20" s="35"/>
      <c r="R20" s="35"/>
      <c r="S20" s="24">
        <f t="shared" si="19"/>
        <v>0</v>
      </c>
      <c r="T20" s="21"/>
      <c r="U20" s="21"/>
      <c r="V20" s="22">
        <f t="shared" si="1"/>
        <v>0</v>
      </c>
      <c r="W20" s="26"/>
      <c r="X20" s="27">
        <v>2</v>
      </c>
      <c r="Y20" s="19"/>
      <c r="Z20" s="19"/>
      <c r="AA20" s="19"/>
      <c r="AB20" s="19"/>
      <c r="AC20" s="22">
        <f t="shared" si="2"/>
        <v>338.78249999999997</v>
      </c>
      <c r="AD20" s="26"/>
      <c r="AE20" s="21"/>
      <c r="AF20" s="22">
        <f t="shared" si="3"/>
        <v>0</v>
      </c>
      <c r="AG20" s="21"/>
      <c r="AH20" s="21"/>
      <c r="AI20" s="22">
        <f t="shared" si="4"/>
        <v>0</v>
      </c>
      <c r="AJ20" s="28"/>
      <c r="AK20" s="24">
        <f t="shared" si="5"/>
        <v>0</v>
      </c>
      <c r="AL20" s="21"/>
      <c r="AM20" s="24">
        <f t="shared" si="6"/>
        <v>0</v>
      </c>
      <c r="AN20" s="28"/>
      <c r="AO20" s="24">
        <f t="shared" si="7"/>
        <v>0</v>
      </c>
      <c r="AP20" s="26"/>
      <c r="AQ20" s="19"/>
      <c r="AR20" s="19"/>
      <c r="AS20" s="19"/>
      <c r="AT20" s="19"/>
      <c r="AU20" s="19"/>
      <c r="AV20" s="19"/>
      <c r="AW20" s="19"/>
      <c r="AX20" s="22">
        <f t="shared" si="20"/>
        <v>0</v>
      </c>
      <c r="AY20" s="21"/>
      <c r="AZ20" s="24">
        <f t="shared" si="8"/>
        <v>0</v>
      </c>
      <c r="BA20" s="19"/>
      <c r="BB20" s="54"/>
      <c r="BC20" s="54"/>
      <c r="BD20" s="22">
        <f>($BA$6*BA20+BB20*BB19+BC20*BC19)*B20</f>
        <v>0</v>
      </c>
      <c r="BE20" s="21"/>
      <c r="BF20" s="24">
        <f t="shared" si="10"/>
        <v>0</v>
      </c>
      <c r="BG20" s="19"/>
      <c r="BH20" s="24">
        <f t="shared" si="11"/>
        <v>0</v>
      </c>
      <c r="BI20" s="26"/>
      <c r="BJ20" s="21"/>
      <c r="BK20" s="24">
        <f t="shared" si="12"/>
        <v>0</v>
      </c>
      <c r="BL20" s="27"/>
      <c r="BM20" s="24">
        <f t="shared" si="13"/>
        <v>0</v>
      </c>
      <c r="BN20" s="29">
        <f t="shared" si="14"/>
        <v>1621.9225000000001</v>
      </c>
      <c r="BO20" s="30">
        <f t="shared" si="21"/>
        <v>67.580104166666672</v>
      </c>
      <c r="BP20" s="31"/>
      <c r="BQ20" s="32"/>
    </row>
    <row r="21" spans="1:69" x14ac:dyDescent="0.2">
      <c r="A21" s="66" t="s">
        <v>140</v>
      </c>
      <c r="B21" s="33">
        <v>2</v>
      </c>
      <c r="C21" s="19"/>
      <c r="D21" s="19">
        <v>4</v>
      </c>
      <c r="E21" s="19">
        <v>1</v>
      </c>
      <c r="F21" s="20">
        <f t="shared" si="15"/>
        <v>520.98</v>
      </c>
      <c r="G21" s="19"/>
      <c r="H21" s="21"/>
      <c r="I21" s="21">
        <v>6</v>
      </c>
      <c r="J21" s="22">
        <f>($G$6*G21+$H$6*H21+$I$6*I21)*B21</f>
        <v>395.93999999999994</v>
      </c>
      <c r="K21" s="23">
        <v>2</v>
      </c>
      <c r="L21" s="22">
        <f>($K$6*K21)*B21</f>
        <v>199.26000000000002</v>
      </c>
      <c r="M21" s="23"/>
      <c r="N21" s="22">
        <f t="shared" si="17"/>
        <v>0</v>
      </c>
      <c r="O21" s="21"/>
      <c r="P21" s="24"/>
      <c r="Q21" s="35"/>
      <c r="R21" s="25">
        <v>1</v>
      </c>
      <c r="S21" s="24">
        <f t="shared" si="19"/>
        <v>81.179999999999993</v>
      </c>
      <c r="T21" s="21"/>
      <c r="U21" s="21"/>
      <c r="V21" s="22">
        <f t="shared" si="1"/>
        <v>0</v>
      </c>
      <c r="W21" s="26"/>
      <c r="X21" s="27">
        <v>1</v>
      </c>
      <c r="Y21" s="19"/>
      <c r="Z21" s="19"/>
      <c r="AA21" s="19">
        <v>2</v>
      </c>
      <c r="AB21" s="19"/>
      <c r="AC21" s="22">
        <f t="shared" si="2"/>
        <v>390.47124999999994</v>
      </c>
      <c r="AD21" s="26"/>
      <c r="AE21" s="21"/>
      <c r="AF21" s="22">
        <f t="shared" si="3"/>
        <v>0</v>
      </c>
      <c r="AG21" s="21"/>
      <c r="AH21" s="21"/>
      <c r="AI21" s="22">
        <f t="shared" si="4"/>
        <v>0</v>
      </c>
      <c r="AJ21" s="28"/>
      <c r="AK21" s="24">
        <f t="shared" si="5"/>
        <v>0</v>
      </c>
      <c r="AL21" s="21"/>
      <c r="AM21" s="24">
        <f t="shared" si="6"/>
        <v>0</v>
      </c>
      <c r="AN21" s="28"/>
      <c r="AO21" s="24">
        <f t="shared" si="7"/>
        <v>0</v>
      </c>
      <c r="AP21" s="26"/>
      <c r="AQ21" s="19"/>
      <c r="AR21" s="19"/>
      <c r="AS21" s="19"/>
      <c r="AT21" s="19"/>
      <c r="AU21" s="19"/>
      <c r="AV21" s="19"/>
      <c r="AW21" s="19"/>
      <c r="AX21" s="22">
        <f t="shared" si="20"/>
        <v>0</v>
      </c>
      <c r="AY21" s="21"/>
      <c r="AZ21" s="24">
        <f t="shared" si="8"/>
        <v>0</v>
      </c>
      <c r="BA21" s="19"/>
      <c r="BB21" s="54"/>
      <c r="BC21" s="54"/>
      <c r="BD21" s="22">
        <f>($BA$6*BA21+BB21*BB20+BC21*BC20)*B21</f>
        <v>0</v>
      </c>
      <c r="BE21" s="21"/>
      <c r="BF21" s="24">
        <f t="shared" si="10"/>
        <v>0</v>
      </c>
      <c r="BG21" s="19"/>
      <c r="BH21" s="24">
        <f t="shared" si="11"/>
        <v>0</v>
      </c>
      <c r="BI21" s="26"/>
      <c r="BJ21" s="21"/>
      <c r="BK21" s="24">
        <f t="shared" si="12"/>
        <v>0</v>
      </c>
      <c r="BL21" s="27"/>
      <c r="BM21" s="24">
        <f t="shared" si="13"/>
        <v>0</v>
      </c>
      <c r="BN21" s="29">
        <f t="shared" si="14"/>
        <v>1587.8312500000002</v>
      </c>
      <c r="BO21" s="30">
        <f t="shared" si="21"/>
        <v>66.159635416666674</v>
      </c>
      <c r="BP21" s="31"/>
      <c r="BQ21" s="32"/>
    </row>
    <row r="22" spans="1:69" x14ac:dyDescent="0.2">
      <c r="A22" s="66" t="s">
        <v>110</v>
      </c>
      <c r="B22" s="18">
        <v>12</v>
      </c>
      <c r="C22" s="19"/>
      <c r="D22" s="19"/>
      <c r="E22" s="19">
        <v>4</v>
      </c>
      <c r="F22" s="20">
        <f t="shared" si="15"/>
        <v>2423.52</v>
      </c>
      <c r="G22" s="21"/>
      <c r="H22" s="21"/>
      <c r="I22" s="21"/>
      <c r="J22" s="22">
        <f t="shared" si="16"/>
        <v>0</v>
      </c>
      <c r="K22" s="23">
        <v>6</v>
      </c>
      <c r="L22" s="22">
        <f t="shared" si="0"/>
        <v>3586.6800000000003</v>
      </c>
      <c r="M22" s="23"/>
      <c r="N22" s="22">
        <f t="shared" si="17"/>
        <v>0</v>
      </c>
      <c r="O22" s="21">
        <v>1</v>
      </c>
      <c r="P22" s="24">
        <f t="shared" ref="P22:P48" si="22">($O$6*O22)*B22</f>
        <v>1596.8400000000001</v>
      </c>
      <c r="Q22" s="25">
        <v>1</v>
      </c>
      <c r="R22" s="25"/>
      <c r="S22" s="24">
        <f>($Q$6*Q22+$R$6*R22)*$B22</f>
        <v>601.56000000000006</v>
      </c>
      <c r="T22" s="21">
        <v>1</v>
      </c>
      <c r="U22" s="21"/>
      <c r="V22" s="22">
        <f t="shared" si="1"/>
        <v>286.79999999999995</v>
      </c>
      <c r="W22" s="26"/>
      <c r="X22" s="27">
        <v>2</v>
      </c>
      <c r="Y22" s="19"/>
      <c r="Z22" s="19"/>
      <c r="AA22" s="19"/>
      <c r="AB22" s="19"/>
      <c r="AC22" s="22">
        <f t="shared" ref="AC22:AC23" si="23">($W$6*W22+$X$6*X22+$Y$6*Y22+$Z$6*Z22+$AA$6*AA22+$AB$6*AB22)*B22</f>
        <v>2032.6949999999997</v>
      </c>
      <c r="AD22" s="26"/>
      <c r="AE22" s="21"/>
      <c r="AF22" s="22">
        <f t="shared" si="3"/>
        <v>0</v>
      </c>
      <c r="AG22" s="21"/>
      <c r="AH22" s="21"/>
      <c r="AI22" s="22">
        <f t="shared" si="4"/>
        <v>0</v>
      </c>
      <c r="AJ22" s="28"/>
      <c r="AK22" s="24">
        <f t="shared" si="5"/>
        <v>0</v>
      </c>
      <c r="AL22" s="21"/>
      <c r="AM22" s="24">
        <f t="shared" si="6"/>
        <v>0</v>
      </c>
      <c r="AN22" s="26"/>
      <c r="AO22" s="24">
        <f t="shared" si="7"/>
        <v>0</v>
      </c>
      <c r="AP22" s="26"/>
      <c r="AQ22" s="19"/>
      <c r="AR22" s="19"/>
      <c r="AS22" s="58"/>
      <c r="AT22" s="58"/>
      <c r="AU22" s="19"/>
      <c r="AV22" s="58"/>
      <c r="AW22" s="58"/>
      <c r="AX22" s="22">
        <f t="shared" si="20"/>
        <v>0</v>
      </c>
      <c r="AY22" s="21"/>
      <c r="AZ22" s="24">
        <f t="shared" si="8"/>
        <v>0</v>
      </c>
      <c r="BA22" s="19"/>
      <c r="BB22" s="54"/>
      <c r="BC22" s="54"/>
      <c r="BD22" s="22">
        <f>($BA$6*BA22+BB22*$BB$6+BC22*$BC$6)*B22</f>
        <v>0</v>
      </c>
      <c r="BE22" s="21"/>
      <c r="BF22" s="24">
        <f t="shared" si="10"/>
        <v>0</v>
      </c>
      <c r="BG22" s="19"/>
      <c r="BH22" s="24">
        <f t="shared" si="11"/>
        <v>0</v>
      </c>
      <c r="BI22" s="26"/>
      <c r="BJ22" s="21"/>
      <c r="BK22" s="24">
        <f t="shared" si="12"/>
        <v>0</v>
      </c>
      <c r="BL22" s="25"/>
      <c r="BM22" s="24">
        <f t="shared" si="13"/>
        <v>0</v>
      </c>
      <c r="BN22" s="29">
        <f t="shared" si="14"/>
        <v>10528.094999999999</v>
      </c>
      <c r="BO22" s="30">
        <f t="shared" si="21"/>
        <v>73.111770833333324</v>
      </c>
      <c r="BP22" s="31"/>
      <c r="BQ22" s="32"/>
    </row>
    <row r="23" spans="1:69" x14ac:dyDescent="0.2">
      <c r="A23" s="66" t="s">
        <v>111</v>
      </c>
      <c r="B23" s="33">
        <v>2</v>
      </c>
      <c r="C23" s="19">
        <v>4</v>
      </c>
      <c r="D23" s="19"/>
      <c r="E23" s="19"/>
      <c r="F23" s="20">
        <f t="shared" si="15"/>
        <v>309.04000000000002</v>
      </c>
      <c r="G23" s="19"/>
      <c r="H23" s="21">
        <v>8</v>
      </c>
      <c r="I23" s="21"/>
      <c r="J23" s="22">
        <f t="shared" si="16"/>
        <v>304.32</v>
      </c>
      <c r="K23" s="34"/>
      <c r="L23" s="22">
        <f t="shared" si="0"/>
        <v>0</v>
      </c>
      <c r="M23" s="23">
        <v>1</v>
      </c>
      <c r="N23" s="22">
        <f t="shared" si="17"/>
        <v>140.49</v>
      </c>
      <c r="O23" s="21"/>
      <c r="P23" s="24">
        <f t="shared" si="22"/>
        <v>0</v>
      </c>
      <c r="Q23" s="35"/>
      <c r="R23" s="35"/>
      <c r="S23" s="24">
        <f t="shared" si="19"/>
        <v>0</v>
      </c>
      <c r="T23" s="21"/>
      <c r="U23" s="21"/>
      <c r="V23" s="22">
        <f t="shared" si="1"/>
        <v>0</v>
      </c>
      <c r="W23" s="26"/>
      <c r="X23" s="27"/>
      <c r="Y23" s="19"/>
      <c r="Z23" s="19"/>
      <c r="AA23" s="19">
        <v>2</v>
      </c>
      <c r="AB23" s="19"/>
      <c r="AC23" s="22">
        <f t="shared" si="23"/>
        <v>221.07999999999998</v>
      </c>
      <c r="AD23" s="26"/>
      <c r="AE23" s="21"/>
      <c r="AF23" s="22">
        <f t="shared" si="3"/>
        <v>0</v>
      </c>
      <c r="AG23" s="21">
        <v>4</v>
      </c>
      <c r="AH23" s="21"/>
      <c r="AI23" s="22">
        <f t="shared" si="4"/>
        <v>324.71999999999997</v>
      </c>
      <c r="AJ23" s="28"/>
      <c r="AK23" s="24">
        <f t="shared" si="5"/>
        <v>0</v>
      </c>
      <c r="AL23" s="21"/>
      <c r="AM23" s="24">
        <f t="shared" si="6"/>
        <v>0</v>
      </c>
      <c r="AN23" s="28"/>
      <c r="AO23" s="24">
        <f t="shared" si="7"/>
        <v>0</v>
      </c>
      <c r="AP23" s="26"/>
      <c r="AQ23" s="19"/>
      <c r="AR23" s="19">
        <v>6</v>
      </c>
      <c r="AS23" s="58"/>
      <c r="AT23" s="58">
        <v>6</v>
      </c>
      <c r="AU23" s="19">
        <v>6</v>
      </c>
      <c r="AV23" s="58"/>
      <c r="AW23" s="58"/>
      <c r="AX23" s="22">
        <f t="shared" si="20"/>
        <v>279.18540000000002</v>
      </c>
      <c r="AY23" s="21"/>
      <c r="AZ23" s="24">
        <f t="shared" si="8"/>
        <v>0</v>
      </c>
      <c r="BA23" s="19"/>
      <c r="BB23" s="54"/>
      <c r="BC23" s="54"/>
      <c r="BD23" s="22">
        <f>($BA$6*BA23+BB23*$BB$6+BC23*$BC$6)*B23</f>
        <v>0</v>
      </c>
      <c r="BE23" s="21"/>
      <c r="BF23" s="24">
        <f t="shared" si="10"/>
        <v>0</v>
      </c>
      <c r="BG23" s="19"/>
      <c r="BH23" s="24">
        <f t="shared" si="11"/>
        <v>0</v>
      </c>
      <c r="BI23" s="26">
        <v>2</v>
      </c>
      <c r="BJ23" s="21"/>
      <c r="BK23" s="24">
        <f t="shared" si="12"/>
        <v>32.24</v>
      </c>
      <c r="BL23" s="27"/>
      <c r="BM23" s="24">
        <f t="shared" si="13"/>
        <v>0</v>
      </c>
      <c r="BN23" s="29">
        <f t="shared" si="14"/>
        <v>1611.0754000000002</v>
      </c>
      <c r="BO23" s="30">
        <f t="shared" si="21"/>
        <v>67.128141666666679</v>
      </c>
      <c r="BP23" s="31"/>
      <c r="BQ23" s="32"/>
    </row>
    <row r="24" spans="1:69" x14ac:dyDescent="0.2">
      <c r="A24" s="66" t="s">
        <v>112</v>
      </c>
      <c r="B24" s="33">
        <v>2</v>
      </c>
      <c r="C24" s="19">
        <v>4</v>
      </c>
      <c r="D24" s="19"/>
      <c r="E24" s="19"/>
      <c r="F24" s="20">
        <f t="shared" si="15"/>
        <v>309.04000000000002</v>
      </c>
      <c r="G24" s="19"/>
      <c r="H24" s="21">
        <v>8</v>
      </c>
      <c r="I24" s="21"/>
      <c r="J24" s="22">
        <f t="shared" si="16"/>
        <v>304.32</v>
      </c>
      <c r="K24" s="34"/>
      <c r="L24" s="22">
        <f t="shared" si="0"/>
        <v>0</v>
      </c>
      <c r="M24" s="23">
        <v>1</v>
      </c>
      <c r="N24" s="22">
        <f t="shared" si="17"/>
        <v>140.49</v>
      </c>
      <c r="O24" s="21"/>
      <c r="P24" s="24">
        <f t="shared" si="22"/>
        <v>0</v>
      </c>
      <c r="Q24" s="35"/>
      <c r="R24" s="35"/>
      <c r="S24" s="24">
        <f t="shared" si="19"/>
        <v>0</v>
      </c>
      <c r="T24" s="21"/>
      <c r="U24" s="21"/>
      <c r="V24" s="22">
        <f t="shared" si="1"/>
        <v>0</v>
      </c>
      <c r="W24" s="26"/>
      <c r="X24" s="27"/>
      <c r="Y24" s="19">
        <v>2</v>
      </c>
      <c r="Z24" s="19"/>
      <c r="AA24" s="19">
        <v>2</v>
      </c>
      <c r="AB24" s="19"/>
      <c r="AC24" s="22">
        <f t="shared" ref="AC24:AC48" si="24">($W$6*W24+$X$6*X24+$Y$6*Y24+$Z$6*Z24+$AA$6*AA24+$AB$6*AB24)*B24</f>
        <v>358</v>
      </c>
      <c r="AD24" s="26"/>
      <c r="AE24" s="21">
        <v>2</v>
      </c>
      <c r="AF24" s="22">
        <f t="shared" si="3"/>
        <v>40.200000000000003</v>
      </c>
      <c r="AG24" s="21"/>
      <c r="AH24" s="21"/>
      <c r="AI24" s="22">
        <f t="shared" si="4"/>
        <v>0</v>
      </c>
      <c r="AJ24" s="26">
        <v>6</v>
      </c>
      <c r="AK24" s="24">
        <f t="shared" si="5"/>
        <v>134.64000000000001</v>
      </c>
      <c r="AL24" s="21">
        <v>2</v>
      </c>
      <c r="AM24" s="24">
        <f t="shared" si="6"/>
        <v>225.92</v>
      </c>
      <c r="AN24" s="28"/>
      <c r="AO24" s="24">
        <f t="shared" si="7"/>
        <v>0</v>
      </c>
      <c r="AP24" s="26"/>
      <c r="AQ24" s="19"/>
      <c r="AR24" s="19">
        <v>24</v>
      </c>
      <c r="AS24" s="58"/>
      <c r="AT24" s="58"/>
      <c r="AU24" s="19"/>
      <c r="AV24" s="58"/>
      <c r="AW24" s="58"/>
      <c r="AX24" s="22">
        <f t="shared" si="20"/>
        <v>162.24</v>
      </c>
      <c r="AY24" s="21"/>
      <c r="AZ24" s="24">
        <f t="shared" si="8"/>
        <v>0</v>
      </c>
      <c r="BA24" s="19"/>
      <c r="BB24" s="54"/>
      <c r="BC24" s="54"/>
      <c r="BD24" s="22">
        <f>($BA$6*BA24+BB24*$BB$6+BC24*$BC$6)*B24</f>
        <v>0</v>
      </c>
      <c r="BE24" s="21"/>
      <c r="BF24" s="24">
        <f t="shared" si="10"/>
        <v>0</v>
      </c>
      <c r="BG24" s="19"/>
      <c r="BH24" s="24">
        <f t="shared" si="11"/>
        <v>0</v>
      </c>
      <c r="BI24" s="26">
        <v>2</v>
      </c>
      <c r="BJ24" s="21"/>
      <c r="BK24" s="24">
        <f t="shared" si="12"/>
        <v>32.24</v>
      </c>
      <c r="BL24" s="27"/>
      <c r="BM24" s="24">
        <f t="shared" si="13"/>
        <v>0</v>
      </c>
      <c r="BN24" s="29">
        <f t="shared" si="14"/>
        <v>1707.0900000000001</v>
      </c>
      <c r="BO24" s="30">
        <f t="shared" si="21"/>
        <v>71.128750000000011</v>
      </c>
      <c r="BP24" s="31"/>
      <c r="BQ24" s="32"/>
    </row>
    <row r="25" spans="1:69" x14ac:dyDescent="0.2">
      <c r="A25" s="66" t="s">
        <v>134</v>
      </c>
      <c r="B25" s="33">
        <v>4</v>
      </c>
      <c r="C25" s="19">
        <v>4</v>
      </c>
      <c r="D25" s="19"/>
      <c r="E25" s="19"/>
      <c r="F25" s="20">
        <f t="shared" si="15"/>
        <v>618.08000000000004</v>
      </c>
      <c r="G25" s="19"/>
      <c r="H25" s="21">
        <v>8</v>
      </c>
      <c r="I25" s="21"/>
      <c r="J25" s="22">
        <f t="shared" si="16"/>
        <v>608.64</v>
      </c>
      <c r="K25" s="34"/>
      <c r="L25" s="22">
        <f t="shared" si="0"/>
        <v>0</v>
      </c>
      <c r="M25" s="23">
        <v>1</v>
      </c>
      <c r="N25" s="22">
        <f t="shared" si="17"/>
        <v>280.98</v>
      </c>
      <c r="O25" s="21"/>
      <c r="P25" s="24">
        <f t="shared" si="22"/>
        <v>0</v>
      </c>
      <c r="Q25" s="35"/>
      <c r="R25" s="35"/>
      <c r="S25" s="24">
        <f t="shared" si="19"/>
        <v>0</v>
      </c>
      <c r="T25" s="21"/>
      <c r="U25" s="21"/>
      <c r="V25" s="22">
        <f t="shared" si="1"/>
        <v>0</v>
      </c>
      <c r="W25" s="26"/>
      <c r="X25" s="27"/>
      <c r="Y25" s="19"/>
      <c r="Z25" s="19"/>
      <c r="AA25" s="19">
        <v>2</v>
      </c>
      <c r="AB25" s="19"/>
      <c r="AC25" s="22">
        <f t="shared" si="24"/>
        <v>442.15999999999997</v>
      </c>
      <c r="AD25" s="26"/>
      <c r="AE25" s="21"/>
      <c r="AF25" s="22">
        <f t="shared" si="3"/>
        <v>0</v>
      </c>
      <c r="AG25" s="21"/>
      <c r="AH25" s="21"/>
      <c r="AI25" s="22">
        <f t="shared" si="4"/>
        <v>0</v>
      </c>
      <c r="AJ25" s="26"/>
      <c r="AK25" s="24">
        <f t="shared" si="5"/>
        <v>0</v>
      </c>
      <c r="AL25" s="21"/>
      <c r="AM25" s="24">
        <f t="shared" si="6"/>
        <v>0</v>
      </c>
      <c r="AN25" s="28"/>
      <c r="AO25" s="24">
        <f t="shared" si="7"/>
        <v>0</v>
      </c>
      <c r="AP25" s="26"/>
      <c r="AQ25" s="19"/>
      <c r="AR25" s="19">
        <v>24</v>
      </c>
      <c r="AS25" s="19"/>
      <c r="AT25" s="19"/>
      <c r="AU25" s="19"/>
      <c r="AV25" s="19"/>
      <c r="AW25" s="19"/>
      <c r="AX25" s="22">
        <f t="shared" si="20"/>
        <v>324.48</v>
      </c>
      <c r="AY25" s="21"/>
      <c r="AZ25" s="24">
        <f t="shared" si="8"/>
        <v>0</v>
      </c>
      <c r="BA25" s="19"/>
      <c r="BB25" s="54"/>
      <c r="BC25" s="54"/>
      <c r="BD25" s="22">
        <f>($BA$6*BA25+BB25*BB24+BC25*BC24)*B25</f>
        <v>0</v>
      </c>
      <c r="BE25" s="21"/>
      <c r="BF25" s="24">
        <f t="shared" si="10"/>
        <v>0</v>
      </c>
      <c r="BG25" s="19"/>
      <c r="BH25" s="24">
        <f t="shared" si="11"/>
        <v>0</v>
      </c>
      <c r="BI25" s="26">
        <v>2</v>
      </c>
      <c r="BJ25" s="21"/>
      <c r="BK25" s="24">
        <f t="shared" si="12"/>
        <v>64.48</v>
      </c>
      <c r="BL25" s="27"/>
      <c r="BM25" s="24">
        <f t="shared" si="13"/>
        <v>0</v>
      </c>
      <c r="BN25" s="29">
        <f t="shared" si="14"/>
        <v>2338.8200000000002</v>
      </c>
      <c r="BO25" s="30">
        <f t="shared" si="21"/>
        <v>48.725416666666668</v>
      </c>
      <c r="BP25" s="31"/>
      <c r="BQ25" s="32"/>
    </row>
    <row r="26" spans="1:69" x14ac:dyDescent="0.2">
      <c r="A26" s="66" t="s">
        <v>113</v>
      </c>
      <c r="B26" s="18">
        <v>6</v>
      </c>
      <c r="C26" s="19"/>
      <c r="D26" s="19"/>
      <c r="E26" s="19">
        <v>4</v>
      </c>
      <c r="F26" s="20">
        <f t="shared" si="15"/>
        <v>1211.76</v>
      </c>
      <c r="G26" s="21">
        <v>6</v>
      </c>
      <c r="H26" s="21"/>
      <c r="I26" s="21"/>
      <c r="J26" s="22">
        <f t="shared" si="16"/>
        <v>1839.2400000000002</v>
      </c>
      <c r="K26" s="23"/>
      <c r="L26" s="22">
        <f t="shared" si="0"/>
        <v>0</v>
      </c>
      <c r="M26" s="23">
        <v>1</v>
      </c>
      <c r="N26" s="22">
        <f t="shared" si="17"/>
        <v>421.47</v>
      </c>
      <c r="O26" s="21"/>
      <c r="P26" s="24">
        <f t="shared" si="22"/>
        <v>0</v>
      </c>
      <c r="Q26" s="25"/>
      <c r="R26" s="25"/>
      <c r="S26" s="24">
        <f t="shared" si="19"/>
        <v>0</v>
      </c>
      <c r="T26" s="21"/>
      <c r="U26" s="21"/>
      <c r="V26" s="22">
        <f t="shared" si="1"/>
        <v>0</v>
      </c>
      <c r="W26" s="21">
        <v>2</v>
      </c>
      <c r="X26" s="25"/>
      <c r="Y26" s="21"/>
      <c r="Z26" s="21"/>
      <c r="AA26" s="21"/>
      <c r="AB26" s="21"/>
      <c r="AC26" s="22">
        <f t="shared" si="24"/>
        <v>664.92</v>
      </c>
      <c r="AD26" s="26"/>
      <c r="AE26" s="21"/>
      <c r="AF26" s="22">
        <f t="shared" si="3"/>
        <v>0</v>
      </c>
      <c r="AG26" s="21"/>
      <c r="AH26" s="21"/>
      <c r="AI26" s="22">
        <f t="shared" si="4"/>
        <v>0</v>
      </c>
      <c r="AJ26" s="28"/>
      <c r="AK26" s="24">
        <f t="shared" si="5"/>
        <v>0</v>
      </c>
      <c r="AL26" s="21"/>
      <c r="AM26" s="24">
        <f t="shared" si="6"/>
        <v>0</v>
      </c>
      <c r="AN26" s="26"/>
      <c r="AO26" s="24">
        <f t="shared" si="7"/>
        <v>0</v>
      </c>
      <c r="AP26" s="26"/>
      <c r="AQ26" s="19"/>
      <c r="AR26" s="19"/>
      <c r="AS26" s="58"/>
      <c r="AT26" s="58"/>
      <c r="AU26" s="19"/>
      <c r="AV26" s="58"/>
      <c r="AW26" s="58"/>
      <c r="AX26" s="22">
        <f t="shared" si="20"/>
        <v>0</v>
      </c>
      <c r="AY26" s="21"/>
      <c r="AZ26" s="24">
        <f t="shared" si="8"/>
        <v>0</v>
      </c>
      <c r="BA26" s="19"/>
      <c r="BB26" s="54"/>
      <c r="BC26" s="54"/>
      <c r="BD26" s="22">
        <f t="shared" ref="BD26:BD35" si="25">($BA$6*BA26+BB26*$BB$6+BC26*$BC$6)*B26</f>
        <v>0</v>
      </c>
      <c r="BE26" s="21"/>
      <c r="BF26" s="24">
        <f t="shared" si="10"/>
        <v>0</v>
      </c>
      <c r="BG26" s="19"/>
      <c r="BH26" s="24">
        <f t="shared" si="11"/>
        <v>0</v>
      </c>
      <c r="BI26" s="26"/>
      <c r="BJ26" s="21"/>
      <c r="BK26" s="24">
        <f t="shared" si="12"/>
        <v>0</v>
      </c>
      <c r="BL26" s="25"/>
      <c r="BM26" s="24">
        <f t="shared" si="13"/>
        <v>0</v>
      </c>
      <c r="BN26" s="29">
        <f t="shared" si="14"/>
        <v>4137.3900000000003</v>
      </c>
      <c r="BO26" s="30">
        <f t="shared" si="21"/>
        <v>57.463750000000005</v>
      </c>
      <c r="BP26" s="31"/>
      <c r="BQ26" s="32"/>
    </row>
    <row r="27" spans="1:69" x14ac:dyDescent="0.2">
      <c r="A27" s="66" t="s">
        <v>114</v>
      </c>
      <c r="B27" s="33">
        <v>8</v>
      </c>
      <c r="C27" s="19">
        <v>4</v>
      </c>
      <c r="D27" s="19"/>
      <c r="E27" s="19"/>
      <c r="F27" s="20">
        <f t="shared" si="15"/>
        <v>1236.1600000000001</v>
      </c>
      <c r="G27" s="19"/>
      <c r="H27" s="21">
        <v>8</v>
      </c>
      <c r="I27" s="21"/>
      <c r="J27" s="22">
        <f t="shared" si="16"/>
        <v>1217.28</v>
      </c>
      <c r="K27" s="34"/>
      <c r="L27" s="22">
        <f t="shared" si="0"/>
        <v>0</v>
      </c>
      <c r="M27" s="23">
        <v>1</v>
      </c>
      <c r="N27" s="22">
        <f t="shared" si="17"/>
        <v>561.96</v>
      </c>
      <c r="O27" s="21"/>
      <c r="P27" s="24">
        <f t="shared" si="22"/>
        <v>0</v>
      </c>
      <c r="Q27" s="35"/>
      <c r="R27" s="35"/>
      <c r="S27" s="24">
        <f t="shared" si="19"/>
        <v>0</v>
      </c>
      <c r="T27" s="21"/>
      <c r="U27" s="21"/>
      <c r="V27" s="22">
        <f t="shared" si="1"/>
        <v>0</v>
      </c>
      <c r="W27" s="26"/>
      <c r="X27" s="27"/>
      <c r="Y27" s="19"/>
      <c r="Z27" s="19"/>
      <c r="AA27" s="26">
        <v>2</v>
      </c>
      <c r="AB27" s="26"/>
      <c r="AC27" s="22">
        <f t="shared" si="24"/>
        <v>884.31999999999994</v>
      </c>
      <c r="AD27" s="26"/>
      <c r="AE27" s="21"/>
      <c r="AF27" s="22">
        <f t="shared" si="3"/>
        <v>0</v>
      </c>
      <c r="AG27" s="21">
        <v>4</v>
      </c>
      <c r="AH27" s="21"/>
      <c r="AI27" s="22">
        <f t="shared" si="4"/>
        <v>1298.8799999999999</v>
      </c>
      <c r="AJ27" s="28"/>
      <c r="AK27" s="24">
        <f t="shared" si="5"/>
        <v>0</v>
      </c>
      <c r="AL27" s="21"/>
      <c r="AM27" s="24">
        <f t="shared" si="6"/>
        <v>0</v>
      </c>
      <c r="AN27" s="28"/>
      <c r="AO27" s="24">
        <f t="shared" si="7"/>
        <v>0</v>
      </c>
      <c r="AP27" s="26"/>
      <c r="AQ27" s="19"/>
      <c r="AR27" s="19"/>
      <c r="AS27" s="58"/>
      <c r="AT27" s="58"/>
      <c r="AU27" s="19">
        <v>4</v>
      </c>
      <c r="AV27" s="58"/>
      <c r="AW27" s="58"/>
      <c r="AX27" s="22">
        <f t="shared" si="20"/>
        <v>90.734400000000008</v>
      </c>
      <c r="AY27" s="21"/>
      <c r="AZ27" s="24">
        <f t="shared" si="8"/>
        <v>0</v>
      </c>
      <c r="BA27" s="19">
        <v>36</v>
      </c>
      <c r="BB27" s="54"/>
      <c r="BC27" s="54"/>
      <c r="BD27" s="22">
        <f t="shared" si="25"/>
        <v>552.96</v>
      </c>
      <c r="BE27" s="21">
        <v>1</v>
      </c>
      <c r="BF27" s="24">
        <f t="shared" si="10"/>
        <v>200.56</v>
      </c>
      <c r="BG27" s="19">
        <v>2</v>
      </c>
      <c r="BH27" s="24">
        <f t="shared" si="11"/>
        <v>436.96000000000004</v>
      </c>
      <c r="BI27" s="26">
        <v>2</v>
      </c>
      <c r="BJ27" s="21"/>
      <c r="BK27" s="24">
        <f t="shared" si="12"/>
        <v>128.96</v>
      </c>
      <c r="BL27" s="27"/>
      <c r="BM27" s="24">
        <f t="shared" si="13"/>
        <v>0</v>
      </c>
      <c r="BN27" s="29">
        <f t="shared" si="14"/>
        <v>6608.7744000000012</v>
      </c>
      <c r="BO27" s="30">
        <f t="shared" si="21"/>
        <v>68.841400000000007</v>
      </c>
      <c r="BP27" s="31"/>
      <c r="BQ27" s="32"/>
    </row>
    <row r="28" spans="1:69" x14ac:dyDescent="0.2">
      <c r="A28" s="66" t="s">
        <v>115</v>
      </c>
      <c r="B28" s="18">
        <v>124</v>
      </c>
      <c r="C28" s="19"/>
      <c r="D28" s="19"/>
      <c r="E28" s="19">
        <v>4</v>
      </c>
      <c r="F28" s="20">
        <f t="shared" si="15"/>
        <v>25043.040000000001</v>
      </c>
      <c r="G28" s="21"/>
      <c r="H28" s="21"/>
      <c r="I28" s="21"/>
      <c r="J28" s="22">
        <f t="shared" si="16"/>
        <v>0</v>
      </c>
      <c r="K28" s="23">
        <v>10</v>
      </c>
      <c r="L28" s="22">
        <f t="shared" si="0"/>
        <v>61770.600000000006</v>
      </c>
      <c r="M28" s="23"/>
      <c r="N28" s="22">
        <f t="shared" si="17"/>
        <v>0</v>
      </c>
      <c r="O28" s="21">
        <v>1</v>
      </c>
      <c r="P28" s="24">
        <f t="shared" si="22"/>
        <v>16500.680000000004</v>
      </c>
      <c r="Q28" s="25"/>
      <c r="R28" s="25"/>
      <c r="S28" s="24">
        <f t="shared" si="19"/>
        <v>0</v>
      </c>
      <c r="T28" s="21"/>
      <c r="U28" s="21">
        <v>2</v>
      </c>
      <c r="V28" s="22">
        <f t="shared" si="1"/>
        <v>6934.08</v>
      </c>
      <c r="W28" s="21"/>
      <c r="X28" s="25">
        <v>2</v>
      </c>
      <c r="Y28" s="21"/>
      <c r="Z28" s="21"/>
      <c r="AA28" s="21"/>
      <c r="AB28" s="21"/>
      <c r="AC28" s="22">
        <f t="shared" si="24"/>
        <v>21004.514999999999</v>
      </c>
      <c r="AD28" s="26"/>
      <c r="AE28" s="21"/>
      <c r="AF28" s="22">
        <f t="shared" si="3"/>
        <v>0</v>
      </c>
      <c r="AG28" s="21"/>
      <c r="AH28" s="21"/>
      <c r="AI28" s="22">
        <f t="shared" si="4"/>
        <v>0</v>
      </c>
      <c r="AJ28" s="28"/>
      <c r="AK28" s="24">
        <f t="shared" si="5"/>
        <v>0</v>
      </c>
      <c r="AL28" s="21"/>
      <c r="AM28" s="24">
        <f t="shared" si="6"/>
        <v>0</v>
      </c>
      <c r="AN28" s="26"/>
      <c r="AO28" s="24">
        <f t="shared" si="7"/>
        <v>0</v>
      </c>
      <c r="AP28" s="26"/>
      <c r="AQ28" s="19"/>
      <c r="AR28" s="19"/>
      <c r="AS28" s="58"/>
      <c r="AT28" s="58"/>
      <c r="AU28" s="19"/>
      <c r="AV28" s="58"/>
      <c r="AW28" s="58"/>
      <c r="AX28" s="22">
        <f t="shared" si="20"/>
        <v>0</v>
      </c>
      <c r="AY28" s="21"/>
      <c r="AZ28" s="24">
        <f t="shared" si="8"/>
        <v>0</v>
      </c>
      <c r="BA28" s="19"/>
      <c r="BB28" s="54"/>
      <c r="BC28" s="54"/>
      <c r="BD28" s="22">
        <f t="shared" si="25"/>
        <v>0</v>
      </c>
      <c r="BE28" s="21"/>
      <c r="BF28" s="24">
        <f t="shared" si="10"/>
        <v>0</v>
      </c>
      <c r="BG28" s="19"/>
      <c r="BH28" s="24">
        <f t="shared" si="11"/>
        <v>0</v>
      </c>
      <c r="BI28" s="26"/>
      <c r="BJ28" s="21"/>
      <c r="BK28" s="24">
        <f t="shared" si="12"/>
        <v>0</v>
      </c>
      <c r="BL28" s="25"/>
      <c r="BM28" s="24">
        <f t="shared" si="13"/>
        <v>0</v>
      </c>
      <c r="BN28" s="29">
        <f t="shared" si="14"/>
        <v>131252.91500000004</v>
      </c>
      <c r="BO28" s="30">
        <f t="shared" si="21"/>
        <v>88.207604166666698</v>
      </c>
      <c r="BP28" s="31"/>
      <c r="BQ28" s="32"/>
    </row>
    <row r="29" spans="1:69" x14ac:dyDescent="0.2">
      <c r="A29" s="66" t="s">
        <v>116</v>
      </c>
      <c r="B29" s="18">
        <v>3</v>
      </c>
      <c r="C29" s="19"/>
      <c r="D29" s="19">
        <v>4</v>
      </c>
      <c r="E29" s="19"/>
      <c r="F29" s="20">
        <f t="shared" si="15"/>
        <v>630</v>
      </c>
      <c r="G29" s="21"/>
      <c r="H29" s="21"/>
      <c r="I29" s="21">
        <v>6</v>
      </c>
      <c r="J29" s="22">
        <f t="shared" si="16"/>
        <v>593.90999999999985</v>
      </c>
      <c r="K29" s="23"/>
      <c r="L29" s="22">
        <f t="shared" si="0"/>
        <v>0</v>
      </c>
      <c r="M29" s="23">
        <v>1</v>
      </c>
      <c r="N29" s="22">
        <f t="shared" si="17"/>
        <v>210.73500000000001</v>
      </c>
      <c r="O29" s="21"/>
      <c r="P29" s="24">
        <f t="shared" si="22"/>
        <v>0</v>
      </c>
      <c r="Q29" s="25"/>
      <c r="R29" s="25"/>
      <c r="S29" s="24">
        <f t="shared" si="19"/>
        <v>0</v>
      </c>
      <c r="T29" s="21"/>
      <c r="U29" s="21"/>
      <c r="V29" s="22">
        <f t="shared" si="1"/>
        <v>0</v>
      </c>
      <c r="W29" s="21">
        <v>2</v>
      </c>
      <c r="X29" s="25"/>
      <c r="Y29" s="21"/>
      <c r="Z29" s="21"/>
      <c r="AA29" s="21"/>
      <c r="AB29" s="21"/>
      <c r="AC29" s="22">
        <f t="shared" si="24"/>
        <v>332.46</v>
      </c>
      <c r="AD29" s="26"/>
      <c r="AE29" s="21"/>
      <c r="AF29" s="22">
        <f t="shared" si="3"/>
        <v>0</v>
      </c>
      <c r="AG29" s="21"/>
      <c r="AH29" s="21"/>
      <c r="AI29" s="22">
        <f t="shared" si="4"/>
        <v>0</v>
      </c>
      <c r="AJ29" s="28"/>
      <c r="AK29" s="24">
        <f t="shared" si="5"/>
        <v>0</v>
      </c>
      <c r="AL29" s="21"/>
      <c r="AM29" s="24">
        <f t="shared" si="6"/>
        <v>0</v>
      </c>
      <c r="AN29" s="26"/>
      <c r="AO29" s="24">
        <f t="shared" si="7"/>
        <v>0</v>
      </c>
      <c r="AP29" s="26"/>
      <c r="AQ29" s="19"/>
      <c r="AR29" s="19"/>
      <c r="AS29" s="58"/>
      <c r="AT29" s="58"/>
      <c r="AU29" s="19"/>
      <c r="AV29" s="58"/>
      <c r="AW29" s="58"/>
      <c r="AX29" s="22">
        <f t="shared" si="20"/>
        <v>0</v>
      </c>
      <c r="AY29" s="21"/>
      <c r="AZ29" s="24">
        <f t="shared" si="8"/>
        <v>0</v>
      </c>
      <c r="BA29" s="19"/>
      <c r="BB29" s="54"/>
      <c r="BC29" s="54"/>
      <c r="BD29" s="22">
        <f t="shared" si="25"/>
        <v>0</v>
      </c>
      <c r="BE29" s="21"/>
      <c r="BF29" s="24">
        <f t="shared" si="10"/>
        <v>0</v>
      </c>
      <c r="BG29" s="19"/>
      <c r="BH29" s="24">
        <f t="shared" si="11"/>
        <v>0</v>
      </c>
      <c r="BI29" s="26"/>
      <c r="BJ29" s="21"/>
      <c r="BK29" s="24">
        <f t="shared" si="12"/>
        <v>0</v>
      </c>
      <c r="BL29" s="25"/>
      <c r="BM29" s="24">
        <f t="shared" si="13"/>
        <v>0</v>
      </c>
      <c r="BN29" s="29">
        <f t="shared" si="14"/>
        <v>1767.105</v>
      </c>
      <c r="BO29" s="30">
        <f t="shared" si="21"/>
        <v>49.08625</v>
      </c>
      <c r="BP29" s="31"/>
      <c r="BQ29" s="32"/>
    </row>
    <row r="30" spans="1:69" x14ac:dyDescent="0.2">
      <c r="A30" s="66" t="s">
        <v>117</v>
      </c>
      <c r="B30" s="33">
        <v>2</v>
      </c>
      <c r="C30" s="19">
        <v>4</v>
      </c>
      <c r="D30" s="19"/>
      <c r="E30" s="19"/>
      <c r="F30" s="20">
        <f t="shared" si="15"/>
        <v>309.04000000000002</v>
      </c>
      <c r="G30" s="19"/>
      <c r="H30" s="21">
        <v>8</v>
      </c>
      <c r="I30" s="21"/>
      <c r="J30" s="22">
        <f t="shared" si="16"/>
        <v>304.32</v>
      </c>
      <c r="K30" s="34"/>
      <c r="L30" s="22">
        <f t="shared" si="0"/>
        <v>0</v>
      </c>
      <c r="M30" s="23">
        <v>1</v>
      </c>
      <c r="N30" s="22">
        <f t="shared" si="17"/>
        <v>140.49</v>
      </c>
      <c r="O30" s="21"/>
      <c r="P30" s="24">
        <f t="shared" si="22"/>
        <v>0</v>
      </c>
      <c r="Q30" s="35"/>
      <c r="R30" s="35"/>
      <c r="S30" s="24">
        <f t="shared" si="19"/>
        <v>0</v>
      </c>
      <c r="T30" s="21"/>
      <c r="U30" s="21"/>
      <c r="V30" s="22">
        <f t="shared" si="1"/>
        <v>0</v>
      </c>
      <c r="W30" s="26"/>
      <c r="X30" s="27"/>
      <c r="Y30" s="19"/>
      <c r="Z30" s="19"/>
      <c r="AA30" s="26">
        <v>2</v>
      </c>
      <c r="AB30" s="26"/>
      <c r="AC30" s="22">
        <f t="shared" si="24"/>
        <v>221.07999999999998</v>
      </c>
      <c r="AD30" s="26"/>
      <c r="AE30" s="21"/>
      <c r="AF30" s="22">
        <f t="shared" si="3"/>
        <v>0</v>
      </c>
      <c r="AG30" s="21">
        <v>4</v>
      </c>
      <c r="AH30" s="21"/>
      <c r="AI30" s="22">
        <f t="shared" si="4"/>
        <v>324.71999999999997</v>
      </c>
      <c r="AJ30" s="26">
        <v>6</v>
      </c>
      <c r="AK30" s="24">
        <f t="shared" si="5"/>
        <v>134.64000000000001</v>
      </c>
      <c r="AL30" s="21"/>
      <c r="AM30" s="24">
        <f t="shared" si="6"/>
        <v>0</v>
      </c>
      <c r="AN30" s="28"/>
      <c r="AO30" s="24">
        <f t="shared" si="7"/>
        <v>0</v>
      </c>
      <c r="AP30" s="26"/>
      <c r="AQ30" s="19"/>
      <c r="AR30" s="19">
        <v>4</v>
      </c>
      <c r="AS30" s="58"/>
      <c r="AT30" s="58"/>
      <c r="AU30" s="19"/>
      <c r="AV30" s="58"/>
      <c r="AW30" s="58"/>
      <c r="AX30" s="22">
        <f t="shared" si="20"/>
        <v>27.040000000000003</v>
      </c>
      <c r="AY30" s="21"/>
      <c r="AZ30" s="24">
        <f t="shared" si="8"/>
        <v>0</v>
      </c>
      <c r="BA30" s="19">
        <v>20</v>
      </c>
      <c r="BB30" s="54"/>
      <c r="BC30" s="54"/>
      <c r="BD30" s="22">
        <f t="shared" si="25"/>
        <v>76.8</v>
      </c>
      <c r="BE30" s="21"/>
      <c r="BF30" s="24">
        <f t="shared" si="10"/>
        <v>0</v>
      </c>
      <c r="BG30" s="19"/>
      <c r="BH30" s="24">
        <f t="shared" si="11"/>
        <v>0</v>
      </c>
      <c r="BI30" s="26">
        <v>2</v>
      </c>
      <c r="BJ30" s="21"/>
      <c r="BK30" s="24">
        <f t="shared" si="12"/>
        <v>32.24</v>
      </c>
      <c r="BL30" s="27"/>
      <c r="BM30" s="24">
        <f t="shared" si="13"/>
        <v>0</v>
      </c>
      <c r="BN30" s="29">
        <f t="shared" si="14"/>
        <v>1570.3700000000001</v>
      </c>
      <c r="BO30" s="30">
        <f t="shared" si="21"/>
        <v>65.432083333333338</v>
      </c>
      <c r="BP30" s="31"/>
      <c r="BQ30" s="32"/>
    </row>
    <row r="31" spans="1:69" x14ac:dyDescent="0.2">
      <c r="A31" s="66" t="s">
        <v>118</v>
      </c>
      <c r="B31" s="33">
        <v>3</v>
      </c>
      <c r="C31" s="38">
        <v>4</v>
      </c>
      <c r="D31" s="19"/>
      <c r="E31" s="19"/>
      <c r="F31" s="20">
        <f t="shared" si="15"/>
        <v>463.56000000000006</v>
      </c>
      <c r="G31" s="19"/>
      <c r="H31" s="21">
        <v>8</v>
      </c>
      <c r="I31" s="21"/>
      <c r="J31" s="22">
        <f t="shared" si="16"/>
        <v>456.48</v>
      </c>
      <c r="K31" s="34"/>
      <c r="L31" s="22">
        <f t="shared" si="0"/>
        <v>0</v>
      </c>
      <c r="M31" s="23">
        <v>1</v>
      </c>
      <c r="N31" s="22">
        <f t="shared" si="17"/>
        <v>210.73500000000001</v>
      </c>
      <c r="O31" s="21"/>
      <c r="P31" s="24">
        <f t="shared" si="22"/>
        <v>0</v>
      </c>
      <c r="Q31" s="35"/>
      <c r="R31" s="35"/>
      <c r="S31" s="24">
        <f t="shared" si="19"/>
        <v>0</v>
      </c>
      <c r="T31" s="21"/>
      <c r="U31" s="21"/>
      <c r="V31" s="22">
        <f t="shared" si="1"/>
        <v>0</v>
      </c>
      <c r="W31" s="26"/>
      <c r="X31" s="27"/>
      <c r="Y31" s="19"/>
      <c r="Z31" s="19"/>
      <c r="AA31" s="26">
        <v>2</v>
      </c>
      <c r="AB31" s="26"/>
      <c r="AC31" s="22">
        <f t="shared" si="24"/>
        <v>331.62</v>
      </c>
      <c r="AD31" s="26"/>
      <c r="AE31" s="21"/>
      <c r="AF31" s="22">
        <f t="shared" si="3"/>
        <v>0</v>
      </c>
      <c r="AG31" s="21">
        <v>4</v>
      </c>
      <c r="AH31" s="21"/>
      <c r="AI31" s="22">
        <f t="shared" si="4"/>
        <v>487.07999999999993</v>
      </c>
      <c r="AJ31" s="26">
        <v>6</v>
      </c>
      <c r="AK31" s="24">
        <f t="shared" si="5"/>
        <v>201.96000000000004</v>
      </c>
      <c r="AL31" s="21"/>
      <c r="AM31" s="24">
        <f t="shared" si="6"/>
        <v>0</v>
      </c>
      <c r="AN31" s="28"/>
      <c r="AO31" s="24">
        <f t="shared" si="7"/>
        <v>0</v>
      </c>
      <c r="AP31" s="26"/>
      <c r="AQ31" s="19"/>
      <c r="AR31" s="19">
        <v>4</v>
      </c>
      <c r="AS31" s="58"/>
      <c r="AT31" s="58">
        <v>4</v>
      </c>
      <c r="AU31" s="19"/>
      <c r="AV31" s="58"/>
      <c r="AW31" s="58"/>
      <c r="AX31" s="22">
        <f t="shared" si="20"/>
        <v>245.16</v>
      </c>
      <c r="AY31" s="21"/>
      <c r="AZ31" s="24">
        <f t="shared" si="8"/>
        <v>0</v>
      </c>
      <c r="BA31" s="19">
        <v>20</v>
      </c>
      <c r="BB31" s="54"/>
      <c r="BC31" s="54"/>
      <c r="BD31" s="22">
        <f t="shared" si="25"/>
        <v>115.19999999999999</v>
      </c>
      <c r="BE31" s="21"/>
      <c r="BF31" s="24">
        <f t="shared" si="10"/>
        <v>0</v>
      </c>
      <c r="BG31" s="19"/>
      <c r="BH31" s="24">
        <f t="shared" si="11"/>
        <v>0</v>
      </c>
      <c r="BI31" s="26">
        <v>2</v>
      </c>
      <c r="BJ31" s="21"/>
      <c r="BK31" s="24">
        <f t="shared" si="12"/>
        <v>48.36</v>
      </c>
      <c r="BL31" s="27"/>
      <c r="BM31" s="24">
        <f t="shared" si="13"/>
        <v>0</v>
      </c>
      <c r="BN31" s="29">
        <f t="shared" si="14"/>
        <v>2560.1549999999997</v>
      </c>
      <c r="BO31" s="30">
        <f t="shared" si="21"/>
        <v>71.115416666666661</v>
      </c>
      <c r="BP31" s="31"/>
      <c r="BQ31" s="32"/>
    </row>
    <row r="32" spans="1:69" x14ac:dyDescent="0.2">
      <c r="A32" s="66" t="s">
        <v>119</v>
      </c>
      <c r="B32" s="18">
        <v>34</v>
      </c>
      <c r="C32" s="19"/>
      <c r="D32" s="19"/>
      <c r="E32" s="19">
        <v>4</v>
      </c>
      <c r="F32" s="20">
        <f t="shared" si="15"/>
        <v>6866.64</v>
      </c>
      <c r="G32" s="21">
        <v>6</v>
      </c>
      <c r="H32" s="21"/>
      <c r="I32" s="21"/>
      <c r="J32" s="22">
        <f t="shared" si="16"/>
        <v>10422.36</v>
      </c>
      <c r="K32" s="23"/>
      <c r="L32" s="22">
        <f t="shared" si="0"/>
        <v>0</v>
      </c>
      <c r="M32" s="52"/>
      <c r="N32" s="22">
        <f t="shared" si="17"/>
        <v>0</v>
      </c>
      <c r="O32" s="21">
        <v>1</v>
      </c>
      <c r="P32" s="24">
        <f t="shared" si="22"/>
        <v>4524.380000000001</v>
      </c>
      <c r="Q32" s="25"/>
      <c r="R32" s="25"/>
      <c r="S32" s="24">
        <f t="shared" si="19"/>
        <v>0</v>
      </c>
      <c r="T32" s="21"/>
      <c r="U32" s="21"/>
      <c r="V32" s="22">
        <f t="shared" si="1"/>
        <v>0</v>
      </c>
      <c r="W32" s="21"/>
      <c r="X32" s="25">
        <v>2</v>
      </c>
      <c r="Y32" s="21"/>
      <c r="Z32" s="21"/>
      <c r="AA32" s="21"/>
      <c r="AB32" s="21"/>
      <c r="AC32" s="22">
        <f t="shared" si="24"/>
        <v>5759.3024999999998</v>
      </c>
      <c r="AD32" s="26"/>
      <c r="AE32" s="21"/>
      <c r="AF32" s="22">
        <f t="shared" si="3"/>
        <v>0</v>
      </c>
      <c r="AG32" s="21"/>
      <c r="AH32" s="21"/>
      <c r="AI32" s="22">
        <f t="shared" si="4"/>
        <v>0</v>
      </c>
      <c r="AJ32" s="28"/>
      <c r="AK32" s="24">
        <f t="shared" si="5"/>
        <v>0</v>
      </c>
      <c r="AL32" s="21"/>
      <c r="AM32" s="24">
        <f t="shared" si="6"/>
        <v>0</v>
      </c>
      <c r="AN32" s="26"/>
      <c r="AO32" s="24">
        <f t="shared" si="7"/>
        <v>0</v>
      </c>
      <c r="AP32" s="26"/>
      <c r="AQ32" s="19"/>
      <c r="AR32" s="19"/>
      <c r="AS32" s="58"/>
      <c r="AT32" s="58"/>
      <c r="AU32" s="19"/>
      <c r="AV32" s="58"/>
      <c r="AW32" s="58"/>
      <c r="AX32" s="22">
        <f t="shared" si="20"/>
        <v>0</v>
      </c>
      <c r="AY32" s="21"/>
      <c r="AZ32" s="24">
        <f t="shared" si="8"/>
        <v>0</v>
      </c>
      <c r="BA32" s="19"/>
      <c r="BB32" s="54"/>
      <c r="BC32" s="54"/>
      <c r="BD32" s="22">
        <f t="shared" si="25"/>
        <v>0</v>
      </c>
      <c r="BE32" s="21"/>
      <c r="BF32" s="24">
        <f t="shared" si="10"/>
        <v>0</v>
      </c>
      <c r="BG32" s="19"/>
      <c r="BH32" s="24">
        <f t="shared" si="11"/>
        <v>0</v>
      </c>
      <c r="BI32" s="26"/>
      <c r="BJ32" s="21"/>
      <c r="BK32" s="24">
        <f t="shared" si="12"/>
        <v>0</v>
      </c>
      <c r="BL32" s="25"/>
      <c r="BM32" s="24">
        <f t="shared" si="13"/>
        <v>0</v>
      </c>
      <c r="BN32" s="29">
        <f t="shared" si="14"/>
        <v>27572.682500000003</v>
      </c>
      <c r="BO32" s="30">
        <f t="shared" si="21"/>
        <v>67.580104166666672</v>
      </c>
      <c r="BP32" s="31"/>
      <c r="BQ32" s="32"/>
    </row>
    <row r="33" spans="1:87" x14ac:dyDescent="0.2">
      <c r="A33" s="66" t="s">
        <v>120</v>
      </c>
      <c r="B33" s="18">
        <v>42</v>
      </c>
      <c r="C33" s="19"/>
      <c r="D33" s="19"/>
      <c r="E33" s="19">
        <v>4</v>
      </c>
      <c r="F33" s="20">
        <f t="shared" ref="F33:F34" si="26">($C$6*C33+$D$6*D33+$E$6*E33)*B33</f>
        <v>8482.32</v>
      </c>
      <c r="G33" s="21">
        <v>6</v>
      </c>
      <c r="H33" s="21"/>
      <c r="I33" s="21"/>
      <c r="J33" s="22">
        <f t="shared" ref="J33:J34" si="27">($G$6*G33+$H$6*H33+$I$6*I33)*B33</f>
        <v>12874.68</v>
      </c>
      <c r="K33" s="23"/>
      <c r="L33" s="22">
        <f t="shared" ref="L33:L34" si="28">($K$6*K33)*B33</f>
        <v>0</v>
      </c>
      <c r="M33" s="52"/>
      <c r="N33" s="22">
        <f t="shared" ref="N33:N34" si="29">(M33*$M$6)*B33</f>
        <v>0</v>
      </c>
      <c r="O33" s="21">
        <v>1</v>
      </c>
      <c r="P33" s="24">
        <f t="shared" ref="P33:P34" si="30">($O$6*O33)*B33</f>
        <v>5588.9400000000005</v>
      </c>
      <c r="Q33" s="25"/>
      <c r="R33" s="25"/>
      <c r="S33" s="24">
        <f t="shared" ref="S33:S34" si="31">($Q$6*Q33+$R$6*R33)*$B33</f>
        <v>0</v>
      </c>
      <c r="T33" s="21"/>
      <c r="U33" s="21"/>
      <c r="V33" s="22">
        <f t="shared" ref="V33:V34" si="32">($T$6*T33+$U$6*U33)*B33</f>
        <v>0</v>
      </c>
      <c r="W33" s="21"/>
      <c r="X33" s="25">
        <v>2</v>
      </c>
      <c r="Y33" s="21"/>
      <c r="Z33" s="21"/>
      <c r="AA33" s="21"/>
      <c r="AB33" s="21"/>
      <c r="AC33" s="22">
        <f t="shared" ref="AC33:AC34" si="33">($W$6*W33+$X$6*X33+$Y$6*Y33+$Z$6*Z33+$AA$6*AA33+$AB$6*AB33)*B33</f>
        <v>7114.432499999999</v>
      </c>
      <c r="AD33" s="26"/>
      <c r="AE33" s="21"/>
      <c r="AF33" s="22">
        <f t="shared" ref="AF33:AF34" si="34">($AD$6*AD33+$AE$6*AE33)*B33</f>
        <v>0</v>
      </c>
      <c r="AG33" s="21"/>
      <c r="AH33" s="21"/>
      <c r="AI33" s="22">
        <f t="shared" ref="AI33:AI34" si="35">($AG$6*AG33+$AH$6*AH33)*B33</f>
        <v>0</v>
      </c>
      <c r="AJ33" s="28"/>
      <c r="AK33" s="24">
        <f t="shared" ref="AK33:AK34" si="36">$AJ$6*AJ33*B33</f>
        <v>0</v>
      </c>
      <c r="AL33" s="21"/>
      <c r="AM33" s="24">
        <f t="shared" ref="AM33:AM34" si="37">($AL$6*AL33)*B33</f>
        <v>0</v>
      </c>
      <c r="AN33" s="26"/>
      <c r="AO33" s="24">
        <f t="shared" ref="AO33:AO34" si="38">$AN$6*AN33*B33</f>
        <v>0</v>
      </c>
      <c r="AP33" s="26"/>
      <c r="AQ33" s="19"/>
      <c r="AR33" s="19"/>
      <c r="AS33" s="58"/>
      <c r="AT33" s="58"/>
      <c r="AU33" s="19"/>
      <c r="AV33" s="58"/>
      <c r="AW33" s="58"/>
      <c r="AX33" s="22">
        <f t="shared" ref="AX33:AX34" si="39">($AP$6*AP33+$AQ$6*AQ33+$AR$6*AR33+$AS$6*AS33+$AT$6*AT33+$AU$6*AU33+$AV$6*AV33+$AW$6*AW33)*B33</f>
        <v>0</v>
      </c>
      <c r="AY33" s="21"/>
      <c r="AZ33" s="24">
        <f t="shared" ref="AZ33:AZ34" si="40">$AY$6*AY33*B33</f>
        <v>0</v>
      </c>
      <c r="BA33" s="19"/>
      <c r="BB33" s="54"/>
      <c r="BC33" s="54"/>
      <c r="BD33" s="22">
        <f t="shared" ref="BD33:BD34" si="41">($BA$6*BA33+BB33*$BB$6+BC33*$BC$6)*B33</f>
        <v>0</v>
      </c>
      <c r="BE33" s="21"/>
      <c r="BF33" s="24">
        <f t="shared" ref="BF33:BF34" si="42">$BE$6*BE33*B33</f>
        <v>0</v>
      </c>
      <c r="BG33" s="19"/>
      <c r="BH33" s="24">
        <f t="shared" ref="BH33:BH34" si="43">$BG$6*BG33*B33</f>
        <v>0</v>
      </c>
      <c r="BI33" s="26"/>
      <c r="BJ33" s="21"/>
      <c r="BK33" s="24">
        <f t="shared" ref="BK33:BK34" si="44">($BI$6*BI33+$BJ$6*BJ33)*B33</f>
        <v>0</v>
      </c>
      <c r="BL33" s="25"/>
      <c r="BM33" s="24">
        <f t="shared" ref="BM33:BM34" si="45">$BL$6*BL33*B33</f>
        <v>0</v>
      </c>
      <c r="BN33" s="29">
        <f t="shared" ref="BN33:BN34" si="46">F33+J33+L33+N33+P33+S33+V33+AC33+AF33+AI33+AK33+AM33+AO33+AX33+AZ33+BD33+BF33+BH33+BK33+BM33</f>
        <v>34060.372499999998</v>
      </c>
      <c r="BO33" s="30">
        <f t="shared" si="21"/>
        <v>67.580104166666658</v>
      </c>
      <c r="BP33" s="31"/>
      <c r="BQ33" s="32"/>
    </row>
    <row r="34" spans="1:87" x14ac:dyDescent="0.2">
      <c r="A34" s="66" t="s">
        <v>121</v>
      </c>
      <c r="B34" s="18">
        <v>50</v>
      </c>
      <c r="C34" s="19"/>
      <c r="D34" s="19"/>
      <c r="E34" s="19">
        <v>4</v>
      </c>
      <c r="F34" s="20">
        <f t="shared" si="26"/>
        <v>10098</v>
      </c>
      <c r="G34" s="21">
        <v>6</v>
      </c>
      <c r="H34" s="21"/>
      <c r="I34" s="21"/>
      <c r="J34" s="22">
        <f t="shared" si="27"/>
        <v>15327.000000000002</v>
      </c>
      <c r="K34" s="23"/>
      <c r="L34" s="22">
        <f t="shared" si="28"/>
        <v>0</v>
      </c>
      <c r="M34" s="52"/>
      <c r="N34" s="22">
        <f t="shared" si="29"/>
        <v>0</v>
      </c>
      <c r="O34" s="21">
        <v>1</v>
      </c>
      <c r="P34" s="24">
        <f t="shared" si="30"/>
        <v>6653.5000000000009</v>
      </c>
      <c r="Q34" s="25"/>
      <c r="R34" s="25"/>
      <c r="S34" s="24">
        <f t="shared" si="31"/>
        <v>0</v>
      </c>
      <c r="T34" s="21"/>
      <c r="U34" s="21"/>
      <c r="V34" s="22">
        <f t="shared" si="32"/>
        <v>0</v>
      </c>
      <c r="W34" s="21"/>
      <c r="X34" s="25">
        <v>2</v>
      </c>
      <c r="Y34" s="21"/>
      <c r="Z34" s="21"/>
      <c r="AA34" s="21"/>
      <c r="AB34" s="21"/>
      <c r="AC34" s="22">
        <f t="shared" si="33"/>
        <v>8469.5625</v>
      </c>
      <c r="AD34" s="26"/>
      <c r="AE34" s="21"/>
      <c r="AF34" s="22">
        <f t="shared" si="34"/>
        <v>0</v>
      </c>
      <c r="AG34" s="21"/>
      <c r="AH34" s="21"/>
      <c r="AI34" s="22">
        <f t="shared" si="35"/>
        <v>0</v>
      </c>
      <c r="AJ34" s="28"/>
      <c r="AK34" s="24">
        <f t="shared" si="36"/>
        <v>0</v>
      </c>
      <c r="AL34" s="21"/>
      <c r="AM34" s="24">
        <f t="shared" si="37"/>
        <v>0</v>
      </c>
      <c r="AN34" s="26"/>
      <c r="AO34" s="24">
        <f t="shared" si="38"/>
        <v>0</v>
      </c>
      <c r="AP34" s="26"/>
      <c r="AQ34" s="19"/>
      <c r="AR34" s="19"/>
      <c r="AS34" s="58"/>
      <c r="AT34" s="58"/>
      <c r="AU34" s="19"/>
      <c r="AV34" s="58"/>
      <c r="AW34" s="58"/>
      <c r="AX34" s="22">
        <f t="shared" si="39"/>
        <v>0</v>
      </c>
      <c r="AY34" s="21"/>
      <c r="AZ34" s="24">
        <f t="shared" si="40"/>
        <v>0</v>
      </c>
      <c r="BA34" s="19"/>
      <c r="BB34" s="54"/>
      <c r="BC34" s="54"/>
      <c r="BD34" s="22">
        <f t="shared" si="41"/>
        <v>0</v>
      </c>
      <c r="BE34" s="21"/>
      <c r="BF34" s="24">
        <f t="shared" si="42"/>
        <v>0</v>
      </c>
      <c r="BG34" s="19"/>
      <c r="BH34" s="24">
        <f t="shared" si="43"/>
        <v>0</v>
      </c>
      <c r="BI34" s="26"/>
      <c r="BJ34" s="21"/>
      <c r="BK34" s="24">
        <f t="shared" si="44"/>
        <v>0</v>
      </c>
      <c r="BL34" s="25"/>
      <c r="BM34" s="24">
        <f t="shared" si="45"/>
        <v>0</v>
      </c>
      <c r="BN34" s="29">
        <f t="shared" si="46"/>
        <v>40548.0625</v>
      </c>
      <c r="BO34" s="30">
        <f t="shared" si="21"/>
        <v>67.580104166666672</v>
      </c>
      <c r="BP34" s="31"/>
      <c r="BQ34" s="32"/>
    </row>
    <row r="35" spans="1:87" x14ac:dyDescent="0.2">
      <c r="A35" s="68" t="s">
        <v>122</v>
      </c>
      <c r="B35" s="18">
        <v>113</v>
      </c>
      <c r="C35" s="38"/>
      <c r="D35" s="38"/>
      <c r="E35" s="19">
        <v>4</v>
      </c>
      <c r="F35" s="20">
        <f t="shared" si="15"/>
        <v>22821.48</v>
      </c>
      <c r="G35" s="21">
        <v>6</v>
      </c>
      <c r="H35" s="21"/>
      <c r="I35" s="21"/>
      <c r="J35" s="22">
        <f t="shared" si="16"/>
        <v>34639.020000000004</v>
      </c>
      <c r="K35" s="26"/>
      <c r="L35" s="22">
        <f t="shared" si="0"/>
        <v>0</v>
      </c>
      <c r="M35" s="52"/>
      <c r="N35" s="22">
        <f t="shared" si="17"/>
        <v>0</v>
      </c>
      <c r="O35" s="21">
        <v>1</v>
      </c>
      <c r="P35" s="24">
        <f t="shared" si="22"/>
        <v>15036.910000000002</v>
      </c>
      <c r="Q35" s="21"/>
      <c r="R35" s="21"/>
      <c r="S35" s="24">
        <f t="shared" si="19"/>
        <v>0</v>
      </c>
      <c r="T35" s="25"/>
      <c r="U35" s="21"/>
      <c r="V35" s="24">
        <f t="shared" si="1"/>
        <v>0</v>
      </c>
      <c r="W35" s="25"/>
      <c r="X35" s="21">
        <v>2</v>
      </c>
      <c r="Y35" s="21"/>
      <c r="Z35" s="21"/>
      <c r="AA35" s="21"/>
      <c r="AB35" s="21"/>
      <c r="AC35" s="22">
        <f t="shared" si="24"/>
        <v>19141.211249999997</v>
      </c>
      <c r="AD35" s="26"/>
      <c r="AE35" s="21"/>
      <c r="AF35" s="22">
        <f t="shared" si="3"/>
        <v>0</v>
      </c>
      <c r="AG35" s="21"/>
      <c r="AH35" s="21"/>
      <c r="AI35" s="22">
        <f t="shared" si="4"/>
        <v>0</v>
      </c>
      <c r="AJ35" s="28"/>
      <c r="AK35" s="24">
        <f t="shared" si="5"/>
        <v>0</v>
      </c>
      <c r="AL35" s="21"/>
      <c r="AM35" s="24">
        <f t="shared" si="6"/>
        <v>0</v>
      </c>
      <c r="AN35" s="26"/>
      <c r="AO35" s="24">
        <f t="shared" si="7"/>
        <v>0</v>
      </c>
      <c r="AP35" s="26"/>
      <c r="AQ35" s="19"/>
      <c r="AR35" s="19"/>
      <c r="AS35" s="58"/>
      <c r="AT35" s="58"/>
      <c r="AU35" s="19"/>
      <c r="AV35" s="58"/>
      <c r="AW35" s="58"/>
      <c r="AX35" s="22">
        <f t="shared" si="20"/>
        <v>0</v>
      </c>
      <c r="AY35" s="21"/>
      <c r="AZ35" s="24">
        <f t="shared" si="8"/>
        <v>0</v>
      </c>
      <c r="BA35" s="19"/>
      <c r="BB35" s="54"/>
      <c r="BC35" s="54"/>
      <c r="BD35" s="22">
        <f t="shared" si="25"/>
        <v>0</v>
      </c>
      <c r="BE35" s="21"/>
      <c r="BF35" s="24">
        <f t="shared" si="10"/>
        <v>0</v>
      </c>
      <c r="BG35" s="19"/>
      <c r="BH35" s="24">
        <f t="shared" si="11"/>
        <v>0</v>
      </c>
      <c r="BI35" s="26"/>
      <c r="BJ35" s="21"/>
      <c r="BK35" s="24">
        <f t="shared" si="12"/>
        <v>0</v>
      </c>
      <c r="BL35" s="21"/>
      <c r="BM35" s="24">
        <f t="shared" si="13"/>
        <v>0</v>
      </c>
      <c r="BN35" s="29">
        <f t="shared" si="14"/>
        <v>91638.621249999997</v>
      </c>
      <c r="BO35" s="30">
        <f t="shared" si="21"/>
        <v>67.580104166666658</v>
      </c>
      <c r="BP35" s="39"/>
      <c r="BQ35" s="32"/>
    </row>
    <row r="36" spans="1:87" x14ac:dyDescent="0.2">
      <c r="A36" s="68" t="s">
        <v>123</v>
      </c>
      <c r="B36" s="18">
        <v>13</v>
      </c>
      <c r="C36" s="38"/>
      <c r="D36" s="38"/>
      <c r="E36" s="19">
        <v>4</v>
      </c>
      <c r="F36" s="20">
        <f t="shared" ref="F36" si="47">($C$6*C36+$D$6*D36+$E$6*E36)*B36</f>
        <v>2625.48</v>
      </c>
      <c r="G36" s="21">
        <v>6</v>
      </c>
      <c r="H36" s="21"/>
      <c r="I36" s="21"/>
      <c r="J36" s="22">
        <f t="shared" ref="J36" si="48">($G$6*G36+$H$6*H36+$I$6*I36)*B36</f>
        <v>3985.0200000000004</v>
      </c>
      <c r="K36" s="26"/>
      <c r="L36" s="22">
        <f t="shared" ref="L36" si="49">($K$6*K36)*B36</f>
        <v>0</v>
      </c>
      <c r="M36" s="52"/>
      <c r="N36" s="22">
        <f t="shared" ref="N36" si="50">(M36*$M$6)*B36</f>
        <v>0</v>
      </c>
      <c r="O36" s="21">
        <v>1</v>
      </c>
      <c r="P36" s="24">
        <f t="shared" ref="P36" si="51">($O$6*O36)*B36</f>
        <v>1729.9100000000003</v>
      </c>
      <c r="Q36" s="21"/>
      <c r="R36" s="21"/>
      <c r="S36" s="24">
        <f t="shared" ref="S36" si="52">($Q$6*Q36+$R$6*R36)*$B36</f>
        <v>0</v>
      </c>
      <c r="T36" s="25"/>
      <c r="U36" s="21"/>
      <c r="V36" s="24">
        <f t="shared" ref="V36" si="53">($T$6*T36+$U$6*U36)*B36</f>
        <v>0</v>
      </c>
      <c r="W36" s="25"/>
      <c r="X36" s="21">
        <v>2</v>
      </c>
      <c r="Y36" s="21"/>
      <c r="Z36" s="21"/>
      <c r="AA36" s="21"/>
      <c r="AB36" s="21"/>
      <c r="AC36" s="22">
        <f t="shared" ref="AC36" si="54">($W$6*W36+$X$6*X36+$Y$6*Y36+$Z$6*Z36+$AA$6*AA36+$AB$6*AB36)*B36</f>
        <v>2202.0862499999998</v>
      </c>
      <c r="AD36" s="26"/>
      <c r="AE36" s="21"/>
      <c r="AF36" s="22">
        <f t="shared" ref="AF36" si="55">($AD$6*AD36+$AE$6*AE36)*B36</f>
        <v>0</v>
      </c>
      <c r="AG36" s="21"/>
      <c r="AH36" s="21"/>
      <c r="AI36" s="22">
        <f t="shared" ref="AI36" si="56">($AG$6*AG36+$AH$6*AH36)*B36</f>
        <v>0</v>
      </c>
      <c r="AJ36" s="28"/>
      <c r="AK36" s="24">
        <f t="shared" ref="AK36" si="57">$AJ$6*AJ36*B36</f>
        <v>0</v>
      </c>
      <c r="AL36" s="21"/>
      <c r="AM36" s="24">
        <f t="shared" ref="AM36" si="58">($AL$6*AL36)*B36</f>
        <v>0</v>
      </c>
      <c r="AN36" s="26"/>
      <c r="AO36" s="24">
        <f t="shared" ref="AO36" si="59">$AN$6*AN36*B36</f>
        <v>0</v>
      </c>
      <c r="AP36" s="26"/>
      <c r="AQ36" s="19"/>
      <c r="AR36" s="19"/>
      <c r="AS36" s="58"/>
      <c r="AT36" s="58"/>
      <c r="AU36" s="19"/>
      <c r="AV36" s="58"/>
      <c r="AW36" s="58"/>
      <c r="AX36" s="22">
        <f t="shared" ref="AX36" si="60">($AP$6*AP36+$AQ$6*AQ36+$AR$6*AR36+$AS$6*AS36+$AT$6*AT36+$AU$6*AU36+$AV$6*AV36+$AW$6*AW36)*B36</f>
        <v>0</v>
      </c>
      <c r="AY36" s="21"/>
      <c r="AZ36" s="24">
        <f t="shared" ref="AZ36" si="61">$AY$6*AY36*B36</f>
        <v>0</v>
      </c>
      <c r="BA36" s="19"/>
      <c r="BB36" s="54"/>
      <c r="BC36" s="54"/>
      <c r="BD36" s="22">
        <f t="shared" ref="BD36" si="62">($BA$6*BA36+BB36*$BB$6+BC36*$BC$6)*B36</f>
        <v>0</v>
      </c>
      <c r="BE36" s="21"/>
      <c r="BF36" s="24">
        <f t="shared" ref="BF36" si="63">$BE$6*BE36*B36</f>
        <v>0</v>
      </c>
      <c r="BG36" s="19"/>
      <c r="BH36" s="24">
        <f t="shared" ref="BH36" si="64">$BG$6*BG36*B36</f>
        <v>0</v>
      </c>
      <c r="BI36" s="26"/>
      <c r="BJ36" s="21"/>
      <c r="BK36" s="24">
        <f t="shared" ref="BK36" si="65">($BI$6*BI36+$BJ$6*BJ36)*B36</f>
        <v>0</v>
      </c>
      <c r="BL36" s="21"/>
      <c r="BM36" s="24">
        <f t="shared" ref="BM36" si="66">$BL$6*BL36*B36</f>
        <v>0</v>
      </c>
      <c r="BN36" s="29">
        <f t="shared" ref="BN36" si="67">F36+J36+L36+N36+P36+S36+V36+AC36+AF36+AI36+AK36+AM36+AO36+AX36+AZ36+BD36+BF36+BH36+BK36+BM36</f>
        <v>10542.49625</v>
      </c>
      <c r="BO36" s="30">
        <f t="shared" si="21"/>
        <v>67.580104166666672</v>
      </c>
      <c r="BP36" s="39"/>
      <c r="BQ36" s="32"/>
    </row>
    <row r="37" spans="1:87" s="63" customFormat="1" x14ac:dyDescent="0.2">
      <c r="A37" s="68" t="s">
        <v>137</v>
      </c>
      <c r="B37" s="33">
        <v>168</v>
      </c>
      <c r="C37" s="38">
        <v>4</v>
      </c>
      <c r="D37" s="38"/>
      <c r="E37" s="19"/>
      <c r="F37" s="20">
        <f t="shared" si="15"/>
        <v>25959.360000000001</v>
      </c>
      <c r="G37" s="19"/>
      <c r="H37" s="21">
        <v>8</v>
      </c>
      <c r="I37" s="21"/>
      <c r="J37" s="22">
        <f>($G$6*G37+$H$6*H37+$I$6*I37)*B37</f>
        <v>25562.880000000001</v>
      </c>
      <c r="K37" s="28"/>
      <c r="L37" s="22">
        <f t="shared" si="0"/>
        <v>0</v>
      </c>
      <c r="M37" s="23">
        <v>1</v>
      </c>
      <c r="N37" s="22">
        <f t="shared" si="17"/>
        <v>11801.16</v>
      </c>
      <c r="O37" s="21"/>
      <c r="P37" s="24">
        <f t="shared" si="22"/>
        <v>0</v>
      </c>
      <c r="Q37" s="28"/>
      <c r="R37" s="28"/>
      <c r="S37" s="24">
        <f t="shared" si="19"/>
        <v>0</v>
      </c>
      <c r="T37" s="25"/>
      <c r="U37" s="21"/>
      <c r="V37" s="24">
        <f t="shared" si="1"/>
        <v>0</v>
      </c>
      <c r="W37" s="27"/>
      <c r="X37" s="26"/>
      <c r="Y37" s="19">
        <v>2</v>
      </c>
      <c r="Z37" s="19"/>
      <c r="AA37" s="26">
        <v>2</v>
      </c>
      <c r="AB37" s="26"/>
      <c r="AC37" s="22">
        <f t="shared" si="24"/>
        <v>30072</v>
      </c>
      <c r="AD37" s="26"/>
      <c r="AE37" s="21"/>
      <c r="AF37" s="22">
        <f t="shared" si="3"/>
        <v>0</v>
      </c>
      <c r="AG37" s="21"/>
      <c r="AH37" s="21"/>
      <c r="AI37" s="22">
        <f t="shared" si="4"/>
        <v>0</v>
      </c>
      <c r="AJ37" s="28"/>
      <c r="AK37" s="24">
        <f t="shared" si="5"/>
        <v>0</v>
      </c>
      <c r="AL37" s="21"/>
      <c r="AM37" s="24">
        <f t="shared" si="6"/>
        <v>0</v>
      </c>
      <c r="AN37" s="28"/>
      <c r="AO37" s="24">
        <f t="shared" si="7"/>
        <v>0</v>
      </c>
      <c r="AP37" s="26"/>
      <c r="AQ37" s="19"/>
      <c r="AR37" s="19">
        <v>24</v>
      </c>
      <c r="AS37" s="19"/>
      <c r="AT37" s="19"/>
      <c r="AU37" s="19"/>
      <c r="AV37" s="19"/>
      <c r="AW37" s="19"/>
      <c r="AX37" s="22">
        <f t="shared" si="20"/>
        <v>13628.16</v>
      </c>
      <c r="AY37" s="21"/>
      <c r="AZ37" s="24">
        <f t="shared" si="8"/>
        <v>0</v>
      </c>
      <c r="BA37" s="19"/>
      <c r="BB37" s="54"/>
      <c r="BC37" s="54"/>
      <c r="BD37" s="22">
        <f>($BA$6*BA37+BB37*BB35+BC37*BC35)*B37</f>
        <v>0</v>
      </c>
      <c r="BE37" s="21"/>
      <c r="BF37" s="24">
        <f t="shared" si="10"/>
        <v>0</v>
      </c>
      <c r="BG37" s="19"/>
      <c r="BH37" s="24">
        <f t="shared" si="11"/>
        <v>0</v>
      </c>
      <c r="BI37" s="26"/>
      <c r="BJ37" s="21"/>
      <c r="BK37" s="24">
        <f t="shared" si="12"/>
        <v>0</v>
      </c>
      <c r="BL37" s="26"/>
      <c r="BM37" s="24">
        <f t="shared" si="13"/>
        <v>0</v>
      </c>
      <c r="BN37" s="29">
        <f t="shared" si="14"/>
        <v>107023.56000000001</v>
      </c>
      <c r="BO37" s="30">
        <f t="shared" si="21"/>
        <v>53.087083333333339</v>
      </c>
      <c r="BP37" s="70"/>
      <c r="BQ37" s="71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</row>
    <row r="38" spans="1:87" x14ac:dyDescent="0.2">
      <c r="A38" s="68" t="s">
        <v>136</v>
      </c>
      <c r="B38" s="33">
        <v>2</v>
      </c>
      <c r="C38" s="38">
        <v>4</v>
      </c>
      <c r="D38" s="38"/>
      <c r="E38" s="19"/>
      <c r="F38" s="20">
        <f>($C$6*C38+$D$6*D38+$E$6*E38)*B38</f>
        <v>309.04000000000002</v>
      </c>
      <c r="G38" s="19"/>
      <c r="H38" s="21">
        <v>8</v>
      </c>
      <c r="I38" s="21"/>
      <c r="J38" s="22">
        <f t="shared" si="16"/>
        <v>304.32</v>
      </c>
      <c r="K38" s="28"/>
      <c r="L38" s="22">
        <f>($K$6*K38)*B38</f>
        <v>0</v>
      </c>
      <c r="M38" s="23">
        <v>1</v>
      </c>
      <c r="N38" s="22">
        <f>(M38*$M$6)*B38</f>
        <v>140.49</v>
      </c>
      <c r="O38" s="21"/>
      <c r="P38" s="24">
        <f t="shared" si="22"/>
        <v>0</v>
      </c>
      <c r="Q38" s="28"/>
      <c r="R38" s="28"/>
      <c r="S38" s="24">
        <f t="shared" si="19"/>
        <v>0</v>
      </c>
      <c r="T38" s="25"/>
      <c r="U38" s="21"/>
      <c r="V38" s="24">
        <f t="shared" si="1"/>
        <v>0</v>
      </c>
      <c r="W38" s="27"/>
      <c r="X38" s="26"/>
      <c r="Y38" s="19">
        <v>2</v>
      </c>
      <c r="Z38" s="19"/>
      <c r="AA38" s="26">
        <v>2</v>
      </c>
      <c r="AB38" s="26"/>
      <c r="AC38" s="22">
        <f t="shared" si="24"/>
        <v>358</v>
      </c>
      <c r="AD38" s="26"/>
      <c r="AE38" s="21"/>
      <c r="AF38" s="22">
        <f t="shared" si="3"/>
        <v>0</v>
      </c>
      <c r="AG38" s="21"/>
      <c r="AH38" s="21"/>
      <c r="AI38" s="22">
        <f t="shared" si="4"/>
        <v>0</v>
      </c>
      <c r="AJ38" s="28"/>
      <c r="AK38" s="24">
        <f t="shared" si="5"/>
        <v>0</v>
      </c>
      <c r="AL38" s="21"/>
      <c r="AM38" s="24">
        <f t="shared" si="6"/>
        <v>0</v>
      </c>
      <c r="AN38" s="28"/>
      <c r="AO38" s="24">
        <f t="shared" si="7"/>
        <v>0</v>
      </c>
      <c r="AP38" s="26"/>
      <c r="AQ38" s="19"/>
      <c r="AR38" s="19">
        <v>24</v>
      </c>
      <c r="AS38" s="19"/>
      <c r="AT38" s="19"/>
      <c r="AU38" s="19"/>
      <c r="AV38" s="19"/>
      <c r="AW38" s="19"/>
      <c r="AX38" s="22">
        <f t="shared" si="20"/>
        <v>162.24</v>
      </c>
      <c r="AY38" s="21"/>
      <c r="AZ38" s="24">
        <f t="shared" si="8"/>
        <v>0</v>
      </c>
      <c r="BA38" s="19"/>
      <c r="BB38" s="54"/>
      <c r="BC38" s="54"/>
      <c r="BD38" s="22">
        <f>($BA$6*BA38+BB38*BB37+BC38*BC37)*B38</f>
        <v>0</v>
      </c>
      <c r="BE38" s="21"/>
      <c r="BF38" s="24">
        <f t="shared" si="10"/>
        <v>0</v>
      </c>
      <c r="BG38" s="19"/>
      <c r="BH38" s="24">
        <f t="shared" si="11"/>
        <v>0</v>
      </c>
      <c r="BI38" s="26"/>
      <c r="BJ38" s="21"/>
      <c r="BK38" s="24">
        <f t="shared" si="12"/>
        <v>0</v>
      </c>
      <c r="BL38" s="26"/>
      <c r="BM38" s="24">
        <f t="shared" si="13"/>
        <v>0</v>
      </c>
      <c r="BN38" s="29">
        <f t="shared" si="14"/>
        <v>1274.0899999999999</v>
      </c>
      <c r="BO38" s="30">
        <f t="shared" si="21"/>
        <v>53.087083333333332</v>
      </c>
      <c r="BP38" s="39"/>
      <c r="BQ38" s="32"/>
    </row>
    <row r="39" spans="1:87" x14ac:dyDescent="0.2">
      <c r="A39" s="68" t="s">
        <v>135</v>
      </c>
      <c r="B39" s="33">
        <v>41</v>
      </c>
      <c r="C39" s="38">
        <v>2</v>
      </c>
      <c r="D39" s="38"/>
      <c r="E39" s="19"/>
      <c r="F39" s="20">
        <f t="shared" si="15"/>
        <v>3167.6600000000003</v>
      </c>
      <c r="G39" s="19"/>
      <c r="H39" s="21">
        <f>8/2</f>
        <v>4</v>
      </c>
      <c r="I39" s="21"/>
      <c r="J39" s="22">
        <f t="shared" si="16"/>
        <v>3119.2799999999997</v>
      </c>
      <c r="K39" s="28"/>
      <c r="L39" s="22">
        <f t="shared" si="0"/>
        <v>0</v>
      </c>
      <c r="M39" s="23">
        <v>1</v>
      </c>
      <c r="N39" s="22">
        <f t="shared" si="17"/>
        <v>2880.0450000000001</v>
      </c>
      <c r="O39" s="21"/>
      <c r="P39" s="24">
        <f t="shared" si="22"/>
        <v>0</v>
      </c>
      <c r="Q39" s="28"/>
      <c r="R39" s="28"/>
      <c r="S39" s="24">
        <f t="shared" si="19"/>
        <v>0</v>
      </c>
      <c r="T39" s="25"/>
      <c r="U39" s="21"/>
      <c r="V39" s="24">
        <f t="shared" si="1"/>
        <v>0</v>
      </c>
      <c r="W39" s="27"/>
      <c r="X39" s="26"/>
      <c r="Y39" s="19">
        <v>1</v>
      </c>
      <c r="Z39" s="19"/>
      <c r="AA39" s="26">
        <v>1</v>
      </c>
      <c r="AB39" s="26"/>
      <c r="AC39" s="22">
        <f t="shared" si="24"/>
        <v>3669.5</v>
      </c>
      <c r="AD39" s="26"/>
      <c r="AE39" s="21"/>
      <c r="AF39" s="22">
        <f t="shared" si="3"/>
        <v>0</v>
      </c>
      <c r="AG39" s="21"/>
      <c r="AH39" s="21"/>
      <c r="AI39" s="22">
        <f t="shared" si="4"/>
        <v>0</v>
      </c>
      <c r="AJ39" s="28"/>
      <c r="AK39" s="24">
        <f t="shared" si="5"/>
        <v>0</v>
      </c>
      <c r="AL39" s="21"/>
      <c r="AM39" s="24">
        <f t="shared" si="6"/>
        <v>0</v>
      </c>
      <c r="AN39" s="28"/>
      <c r="AO39" s="24">
        <f t="shared" si="7"/>
        <v>0</v>
      </c>
      <c r="AP39" s="26"/>
      <c r="AQ39" s="19"/>
      <c r="AR39" s="19">
        <v>12</v>
      </c>
      <c r="AS39" s="19"/>
      <c r="AT39" s="19"/>
      <c r="AU39" s="19"/>
      <c r="AV39" s="19"/>
      <c r="AW39" s="19"/>
      <c r="AX39" s="22">
        <f t="shared" si="20"/>
        <v>1662.96</v>
      </c>
      <c r="AY39" s="21"/>
      <c r="AZ39" s="24">
        <f t="shared" si="8"/>
        <v>0</v>
      </c>
      <c r="BA39" s="19"/>
      <c r="BB39" s="54"/>
      <c r="BC39" s="54"/>
      <c r="BD39" s="22">
        <f>($BA$6*BA39+BB39*BB38+BC39*BC38)*B39</f>
        <v>0</v>
      </c>
      <c r="BE39" s="21"/>
      <c r="BF39" s="24">
        <f t="shared" si="10"/>
        <v>0</v>
      </c>
      <c r="BG39" s="19"/>
      <c r="BH39" s="24">
        <f t="shared" si="11"/>
        <v>0</v>
      </c>
      <c r="BI39" s="26"/>
      <c r="BJ39" s="21"/>
      <c r="BK39" s="24">
        <f t="shared" si="12"/>
        <v>0</v>
      </c>
      <c r="BL39" s="26"/>
      <c r="BM39" s="24">
        <f t="shared" si="13"/>
        <v>0</v>
      </c>
      <c r="BN39" s="29">
        <f t="shared" si="14"/>
        <v>14499.445</v>
      </c>
      <c r="BO39" s="30">
        <f t="shared" si="21"/>
        <v>29.470416666666669</v>
      </c>
      <c r="BP39" s="39"/>
      <c r="BQ39" s="32"/>
    </row>
    <row r="40" spans="1:87" x14ac:dyDescent="0.2">
      <c r="A40" s="68" t="s">
        <v>144</v>
      </c>
      <c r="B40" s="33">
        <v>68</v>
      </c>
      <c r="C40" s="38">
        <v>2</v>
      </c>
      <c r="D40" s="38"/>
      <c r="E40" s="19"/>
      <c r="F40" s="20">
        <f t="shared" si="15"/>
        <v>5253.68</v>
      </c>
      <c r="G40" s="19"/>
      <c r="H40" s="21">
        <f>8/2</f>
        <v>4</v>
      </c>
      <c r="I40" s="21"/>
      <c r="J40" s="22">
        <f t="shared" si="16"/>
        <v>5173.4399999999996</v>
      </c>
      <c r="K40" s="28"/>
      <c r="L40" s="22">
        <f t="shared" si="0"/>
        <v>0</v>
      </c>
      <c r="M40" s="23">
        <v>1</v>
      </c>
      <c r="N40" s="22">
        <f t="shared" si="17"/>
        <v>4776.66</v>
      </c>
      <c r="O40" s="21"/>
      <c r="P40" s="24">
        <f t="shared" si="22"/>
        <v>0</v>
      </c>
      <c r="Q40" s="28"/>
      <c r="R40" s="28"/>
      <c r="S40" s="24">
        <f t="shared" si="19"/>
        <v>0</v>
      </c>
      <c r="T40" s="25"/>
      <c r="U40" s="21"/>
      <c r="V40" s="24">
        <f t="shared" si="1"/>
        <v>0</v>
      </c>
      <c r="W40" s="27"/>
      <c r="X40" s="26"/>
      <c r="Y40" s="19">
        <v>1</v>
      </c>
      <c r="Z40" s="19"/>
      <c r="AA40" s="26">
        <v>1</v>
      </c>
      <c r="AB40" s="26"/>
      <c r="AC40" s="22">
        <f t="shared" si="24"/>
        <v>6086</v>
      </c>
      <c r="AD40" s="26"/>
      <c r="AE40" s="21"/>
      <c r="AF40" s="22">
        <f t="shared" si="3"/>
        <v>0</v>
      </c>
      <c r="AG40" s="21"/>
      <c r="AH40" s="21"/>
      <c r="AI40" s="22">
        <f t="shared" si="4"/>
        <v>0</v>
      </c>
      <c r="AJ40" s="28"/>
      <c r="AK40" s="24">
        <f t="shared" si="5"/>
        <v>0</v>
      </c>
      <c r="AL40" s="21"/>
      <c r="AM40" s="24">
        <f t="shared" si="6"/>
        <v>0</v>
      </c>
      <c r="AN40" s="28"/>
      <c r="AO40" s="24">
        <f t="shared" si="7"/>
        <v>0</v>
      </c>
      <c r="AP40" s="26"/>
      <c r="AQ40" s="19"/>
      <c r="AR40" s="19">
        <v>12</v>
      </c>
      <c r="AS40" s="19"/>
      <c r="AT40" s="19"/>
      <c r="AU40" s="19"/>
      <c r="AV40" s="19"/>
      <c r="AW40" s="19"/>
      <c r="AX40" s="22">
        <f t="shared" si="20"/>
        <v>2758.08</v>
      </c>
      <c r="AY40" s="21"/>
      <c r="AZ40" s="24">
        <f t="shared" si="8"/>
        <v>0</v>
      </c>
      <c r="BA40" s="19"/>
      <c r="BB40" s="54"/>
      <c r="BC40" s="54"/>
      <c r="BD40" s="22">
        <f>($BA$6*BA40+BB40*BB39+BC40*BC39)*B40</f>
        <v>0</v>
      </c>
      <c r="BE40" s="21"/>
      <c r="BF40" s="24">
        <f t="shared" si="10"/>
        <v>0</v>
      </c>
      <c r="BG40" s="19"/>
      <c r="BH40" s="24">
        <f t="shared" si="11"/>
        <v>0</v>
      </c>
      <c r="BI40" s="26"/>
      <c r="BJ40" s="21"/>
      <c r="BK40" s="24">
        <f t="shared" si="12"/>
        <v>0</v>
      </c>
      <c r="BL40" s="26"/>
      <c r="BM40" s="24">
        <f t="shared" si="13"/>
        <v>0</v>
      </c>
      <c r="BN40" s="29">
        <f t="shared" si="14"/>
        <v>24047.86</v>
      </c>
      <c r="BO40" s="30">
        <f t="shared" si="21"/>
        <v>29.470416666666669</v>
      </c>
      <c r="BP40" s="39"/>
      <c r="BQ40" s="32"/>
    </row>
    <row r="41" spans="1:87" x14ac:dyDescent="0.2">
      <c r="A41" s="68" t="s">
        <v>141</v>
      </c>
      <c r="B41" s="18">
        <v>2</v>
      </c>
      <c r="C41" s="38"/>
      <c r="D41" s="38">
        <v>4</v>
      </c>
      <c r="E41" s="19"/>
      <c r="F41" s="20">
        <f>($C$6*C41+$D$6*D41+$E$6*E41)*B41</f>
        <v>420</v>
      </c>
      <c r="G41" s="21"/>
      <c r="H41" s="21"/>
      <c r="I41" s="21">
        <v>6</v>
      </c>
      <c r="J41" s="22">
        <f t="shared" si="16"/>
        <v>395.93999999999994</v>
      </c>
      <c r="K41" s="26"/>
      <c r="L41" s="22">
        <f t="shared" si="0"/>
        <v>0</v>
      </c>
      <c r="M41" s="23">
        <v>1</v>
      </c>
      <c r="N41" s="22">
        <f t="shared" si="17"/>
        <v>140.49</v>
      </c>
      <c r="O41" s="21"/>
      <c r="P41" s="24">
        <f t="shared" si="22"/>
        <v>0</v>
      </c>
      <c r="Q41" s="21"/>
      <c r="R41" s="21"/>
      <c r="S41" s="24">
        <f t="shared" si="19"/>
        <v>0</v>
      </c>
      <c r="T41" s="25"/>
      <c r="U41" s="21"/>
      <c r="V41" s="24">
        <f t="shared" si="1"/>
        <v>0</v>
      </c>
      <c r="W41" s="25">
        <v>2</v>
      </c>
      <c r="X41" s="21"/>
      <c r="Y41" s="21"/>
      <c r="Z41" s="21"/>
      <c r="AA41" s="21"/>
      <c r="AB41" s="21"/>
      <c r="AC41" s="22">
        <f t="shared" si="24"/>
        <v>221.64</v>
      </c>
      <c r="AD41" s="26"/>
      <c r="AE41" s="21"/>
      <c r="AF41" s="22">
        <f t="shared" si="3"/>
        <v>0</v>
      </c>
      <c r="AG41" s="21"/>
      <c r="AH41" s="21"/>
      <c r="AI41" s="22">
        <f t="shared" si="4"/>
        <v>0</v>
      </c>
      <c r="AJ41" s="28"/>
      <c r="AK41" s="24">
        <f t="shared" si="5"/>
        <v>0</v>
      </c>
      <c r="AL41" s="21"/>
      <c r="AM41" s="24">
        <f t="shared" si="6"/>
        <v>0</v>
      </c>
      <c r="AN41" s="26"/>
      <c r="AO41" s="24">
        <f t="shared" si="7"/>
        <v>0</v>
      </c>
      <c r="AP41" s="26"/>
      <c r="AQ41" s="19"/>
      <c r="AR41" s="19"/>
      <c r="AS41" s="58"/>
      <c r="AT41" s="58"/>
      <c r="AU41" s="19"/>
      <c r="AV41" s="58"/>
      <c r="AW41" s="58"/>
      <c r="AX41" s="22">
        <f t="shared" si="20"/>
        <v>0</v>
      </c>
      <c r="AY41" s="21"/>
      <c r="AZ41" s="24">
        <f t="shared" si="8"/>
        <v>0</v>
      </c>
      <c r="BA41" s="19"/>
      <c r="BB41" s="54"/>
      <c r="BC41" s="54"/>
      <c r="BD41" s="22">
        <f t="shared" ref="BD41:BD48" si="68">($BA$6*BA41+BB41*$BB$6+BC41*$BC$6)*B41</f>
        <v>0</v>
      </c>
      <c r="BE41" s="21"/>
      <c r="BF41" s="24">
        <f t="shared" si="10"/>
        <v>0</v>
      </c>
      <c r="BG41" s="19"/>
      <c r="BH41" s="24">
        <f t="shared" si="11"/>
        <v>0</v>
      </c>
      <c r="BI41" s="26"/>
      <c r="BJ41" s="21"/>
      <c r="BK41" s="24">
        <f t="shared" si="12"/>
        <v>0</v>
      </c>
      <c r="BL41" s="21"/>
      <c r="BM41" s="24">
        <f t="shared" si="13"/>
        <v>0</v>
      </c>
      <c r="BN41" s="29">
        <f t="shared" si="14"/>
        <v>1178.07</v>
      </c>
      <c r="BO41" s="30">
        <f t="shared" si="21"/>
        <v>49.08625</v>
      </c>
      <c r="BP41" s="39"/>
      <c r="BQ41" s="32"/>
    </row>
    <row r="42" spans="1:87" x14ac:dyDescent="0.2">
      <c r="A42" s="68" t="s">
        <v>142</v>
      </c>
      <c r="B42" s="18">
        <v>1</v>
      </c>
      <c r="C42" s="38"/>
      <c r="D42" s="38">
        <v>4</v>
      </c>
      <c r="E42" s="19"/>
      <c r="F42" s="20">
        <f t="shared" ref="F42" si="69">($C$6*C42+$D$6*D42+$E$6*E42)*B42</f>
        <v>210</v>
      </c>
      <c r="G42" s="21"/>
      <c r="H42" s="21"/>
      <c r="I42" s="21">
        <v>6</v>
      </c>
      <c r="J42" s="22">
        <f t="shared" ref="J42" si="70">($G$6*G42+$H$6*H42+$I$6*I42)*B42</f>
        <v>197.96999999999997</v>
      </c>
      <c r="K42" s="26"/>
      <c r="L42" s="22">
        <f t="shared" ref="L42" si="71">($K$6*K42)*B42</f>
        <v>0</v>
      </c>
      <c r="M42" s="23">
        <v>1</v>
      </c>
      <c r="N42" s="22">
        <f t="shared" ref="N42" si="72">(M42*$M$6)*B42</f>
        <v>70.245000000000005</v>
      </c>
      <c r="O42" s="21"/>
      <c r="P42" s="24">
        <f t="shared" ref="P42" si="73">($O$6*O42)*B42</f>
        <v>0</v>
      </c>
      <c r="Q42" s="21"/>
      <c r="R42" s="21"/>
      <c r="S42" s="24">
        <f t="shared" ref="S42" si="74">($Q$6*Q42+$R$6*R42)*$B42</f>
        <v>0</v>
      </c>
      <c r="T42" s="25"/>
      <c r="U42" s="21"/>
      <c r="V42" s="24">
        <f t="shared" ref="V42" si="75">($T$6*T42+$U$6*U42)*B42</f>
        <v>0</v>
      </c>
      <c r="W42" s="25">
        <v>2</v>
      </c>
      <c r="X42" s="21"/>
      <c r="Y42" s="21"/>
      <c r="Z42" s="21"/>
      <c r="AA42" s="21"/>
      <c r="AB42" s="21"/>
      <c r="AC42" s="22">
        <f t="shared" ref="AC42" si="76">($W$6*W42+$X$6*X42+$Y$6*Y42+$Z$6*Z42+$AA$6*AA42+$AB$6*AB42)*B42</f>
        <v>110.82</v>
      </c>
      <c r="AD42" s="26"/>
      <c r="AE42" s="21"/>
      <c r="AF42" s="22">
        <f t="shared" ref="AF42" si="77">($AD$6*AD42+$AE$6*AE42)*B42</f>
        <v>0</v>
      </c>
      <c r="AG42" s="21"/>
      <c r="AH42" s="21"/>
      <c r="AI42" s="22">
        <f t="shared" ref="AI42" si="78">($AG$6*AG42+$AH$6*AH42)*B42</f>
        <v>0</v>
      </c>
      <c r="AJ42" s="28"/>
      <c r="AK42" s="24">
        <f t="shared" ref="AK42" si="79">$AJ$6*AJ42*B42</f>
        <v>0</v>
      </c>
      <c r="AL42" s="21"/>
      <c r="AM42" s="24">
        <f t="shared" ref="AM42" si="80">($AL$6*AL42)*B42</f>
        <v>0</v>
      </c>
      <c r="AN42" s="26"/>
      <c r="AO42" s="24">
        <f t="shared" ref="AO42" si="81">$AN$6*AN42*B42</f>
        <v>0</v>
      </c>
      <c r="AP42" s="26"/>
      <c r="AQ42" s="19"/>
      <c r="AR42" s="19"/>
      <c r="AS42" s="58"/>
      <c r="AT42" s="58"/>
      <c r="AU42" s="19"/>
      <c r="AV42" s="58"/>
      <c r="AW42" s="58"/>
      <c r="AX42" s="22">
        <f t="shared" si="20"/>
        <v>0</v>
      </c>
      <c r="AY42" s="21"/>
      <c r="AZ42" s="24">
        <f t="shared" si="8"/>
        <v>0</v>
      </c>
      <c r="BA42" s="19"/>
      <c r="BB42" s="54"/>
      <c r="BC42" s="54"/>
      <c r="BD42" s="22">
        <f t="shared" si="68"/>
        <v>0</v>
      </c>
      <c r="BE42" s="21"/>
      <c r="BF42" s="24">
        <f t="shared" si="10"/>
        <v>0</v>
      </c>
      <c r="BG42" s="19"/>
      <c r="BH42" s="24">
        <f t="shared" si="11"/>
        <v>0</v>
      </c>
      <c r="BI42" s="26"/>
      <c r="BJ42" s="21"/>
      <c r="BK42" s="24">
        <f t="shared" si="12"/>
        <v>0</v>
      </c>
      <c r="BL42" s="21"/>
      <c r="BM42" s="24">
        <f t="shared" si="13"/>
        <v>0</v>
      </c>
      <c r="BN42" s="29">
        <f t="shared" si="14"/>
        <v>589.03499999999997</v>
      </c>
      <c r="BO42" s="30">
        <f t="shared" si="21"/>
        <v>49.08625</v>
      </c>
      <c r="BP42" s="39"/>
      <c r="BQ42" s="32"/>
    </row>
    <row r="43" spans="1:87" ht="12.75" customHeight="1" x14ac:dyDescent="0.2">
      <c r="A43" s="72" t="s">
        <v>143</v>
      </c>
      <c r="B43" s="18">
        <v>5</v>
      </c>
      <c r="C43" s="25"/>
      <c r="D43" s="38">
        <v>4</v>
      </c>
      <c r="E43" s="19"/>
      <c r="F43" s="20">
        <f t="shared" si="15"/>
        <v>1050</v>
      </c>
      <c r="G43" s="21"/>
      <c r="H43" s="21"/>
      <c r="I43" s="21">
        <v>6</v>
      </c>
      <c r="J43" s="22">
        <f t="shared" si="16"/>
        <v>989.84999999999991</v>
      </c>
      <c r="K43" s="26">
        <v>1</v>
      </c>
      <c r="L43" s="22">
        <f t="shared" si="0"/>
        <v>249.07500000000002</v>
      </c>
      <c r="M43" s="23">
        <v>1</v>
      </c>
      <c r="N43" s="22">
        <f t="shared" si="17"/>
        <v>351.22500000000002</v>
      </c>
      <c r="O43" s="21"/>
      <c r="P43" s="24">
        <f>($O$6*O43)*B43</f>
        <v>0</v>
      </c>
      <c r="Q43" s="21"/>
      <c r="R43" s="21"/>
      <c r="S43" s="24">
        <f t="shared" si="19"/>
        <v>0</v>
      </c>
      <c r="T43" s="25"/>
      <c r="U43" s="21"/>
      <c r="V43" s="24">
        <f t="shared" si="1"/>
        <v>0</v>
      </c>
      <c r="W43" s="25">
        <v>2</v>
      </c>
      <c r="X43" s="21"/>
      <c r="Y43" s="21"/>
      <c r="Z43" s="21"/>
      <c r="AA43" s="21"/>
      <c r="AB43" s="21"/>
      <c r="AC43" s="22">
        <f t="shared" si="24"/>
        <v>554.09999999999991</v>
      </c>
      <c r="AD43" s="26"/>
      <c r="AE43" s="21"/>
      <c r="AF43" s="22">
        <f t="shared" si="3"/>
        <v>0</v>
      </c>
      <c r="AG43" s="21"/>
      <c r="AH43" s="21"/>
      <c r="AI43" s="22">
        <f t="shared" si="4"/>
        <v>0</v>
      </c>
      <c r="AJ43" s="28"/>
      <c r="AK43" s="24">
        <f t="shared" si="5"/>
        <v>0</v>
      </c>
      <c r="AL43" s="21"/>
      <c r="AM43" s="24">
        <f t="shared" si="6"/>
        <v>0</v>
      </c>
      <c r="AN43" s="26"/>
      <c r="AO43" s="24">
        <f t="shared" si="7"/>
        <v>0</v>
      </c>
      <c r="AP43" s="26"/>
      <c r="AQ43" s="19"/>
      <c r="AR43" s="19"/>
      <c r="AS43" s="58"/>
      <c r="AT43" s="58"/>
      <c r="AU43" s="19"/>
      <c r="AV43" s="58"/>
      <c r="AW43" s="58"/>
      <c r="AX43" s="22">
        <f t="shared" si="20"/>
        <v>0</v>
      </c>
      <c r="AY43" s="21"/>
      <c r="AZ43" s="24">
        <f t="shared" si="8"/>
        <v>0</v>
      </c>
      <c r="BA43" s="19"/>
      <c r="BB43" s="54"/>
      <c r="BC43" s="54"/>
      <c r="BD43" s="22">
        <f t="shared" si="68"/>
        <v>0</v>
      </c>
      <c r="BE43" s="21"/>
      <c r="BF43" s="24">
        <f t="shared" si="10"/>
        <v>0</v>
      </c>
      <c r="BG43" s="19"/>
      <c r="BH43" s="24">
        <f t="shared" si="11"/>
        <v>0</v>
      </c>
      <c r="BI43" s="26"/>
      <c r="BJ43" s="21"/>
      <c r="BK43" s="24">
        <f t="shared" si="12"/>
        <v>0</v>
      </c>
      <c r="BL43" s="21"/>
      <c r="BM43" s="24">
        <f t="shared" si="13"/>
        <v>0</v>
      </c>
      <c r="BN43" s="29">
        <f t="shared" si="14"/>
        <v>3194.2499999999995</v>
      </c>
      <c r="BO43" s="30">
        <f t="shared" si="21"/>
        <v>53.23749999999999</v>
      </c>
      <c r="BP43" s="31"/>
      <c r="BQ43" s="32"/>
    </row>
    <row r="44" spans="1:87" x14ac:dyDescent="0.2">
      <c r="A44" s="69" t="s">
        <v>126</v>
      </c>
      <c r="B44" s="18">
        <v>1</v>
      </c>
      <c r="C44" s="38"/>
      <c r="D44" s="38">
        <v>4</v>
      </c>
      <c r="E44" s="19"/>
      <c r="F44" s="20">
        <f t="shared" si="15"/>
        <v>210</v>
      </c>
      <c r="G44" s="21"/>
      <c r="H44" s="21"/>
      <c r="I44" s="21">
        <v>6</v>
      </c>
      <c r="J44" s="22">
        <f t="shared" si="16"/>
        <v>197.96999999999997</v>
      </c>
      <c r="K44" s="26"/>
      <c r="L44" s="22">
        <f t="shared" si="0"/>
        <v>0</v>
      </c>
      <c r="M44" s="23">
        <v>1</v>
      </c>
      <c r="N44" s="22">
        <f t="shared" si="17"/>
        <v>70.245000000000005</v>
      </c>
      <c r="O44" s="21"/>
      <c r="P44" s="24">
        <f t="shared" si="22"/>
        <v>0</v>
      </c>
      <c r="Q44" s="21"/>
      <c r="R44" s="21"/>
      <c r="S44" s="24">
        <f t="shared" si="19"/>
        <v>0</v>
      </c>
      <c r="T44" s="25"/>
      <c r="U44" s="21"/>
      <c r="V44" s="24">
        <f t="shared" si="1"/>
        <v>0</v>
      </c>
      <c r="W44" s="25">
        <v>2</v>
      </c>
      <c r="X44" s="21"/>
      <c r="Y44" s="21"/>
      <c r="Z44" s="21"/>
      <c r="AA44" s="21"/>
      <c r="AB44" s="21"/>
      <c r="AC44" s="22">
        <f t="shared" si="24"/>
        <v>110.82</v>
      </c>
      <c r="AD44" s="26"/>
      <c r="AE44" s="21"/>
      <c r="AF44" s="22">
        <f t="shared" si="3"/>
        <v>0</v>
      </c>
      <c r="AG44" s="21"/>
      <c r="AH44" s="21"/>
      <c r="AI44" s="22">
        <f t="shared" si="4"/>
        <v>0</v>
      </c>
      <c r="AJ44" s="28"/>
      <c r="AK44" s="24">
        <f t="shared" si="5"/>
        <v>0</v>
      </c>
      <c r="AL44" s="21"/>
      <c r="AM44" s="24">
        <f t="shared" si="6"/>
        <v>0</v>
      </c>
      <c r="AN44" s="26"/>
      <c r="AO44" s="24">
        <f t="shared" si="7"/>
        <v>0</v>
      </c>
      <c r="AP44" s="26"/>
      <c r="AQ44" s="19"/>
      <c r="AR44" s="19"/>
      <c r="AS44" s="58"/>
      <c r="AT44" s="58"/>
      <c r="AU44" s="19"/>
      <c r="AV44" s="58"/>
      <c r="AW44" s="58"/>
      <c r="AX44" s="22">
        <f t="shared" si="20"/>
        <v>0</v>
      </c>
      <c r="AY44" s="21"/>
      <c r="AZ44" s="24">
        <f t="shared" si="8"/>
        <v>0</v>
      </c>
      <c r="BA44" s="19"/>
      <c r="BB44" s="54"/>
      <c r="BC44" s="54"/>
      <c r="BD44" s="22">
        <f t="shared" si="68"/>
        <v>0</v>
      </c>
      <c r="BE44" s="21"/>
      <c r="BF44" s="24">
        <f t="shared" si="10"/>
        <v>0</v>
      </c>
      <c r="BG44" s="19"/>
      <c r="BH44" s="24">
        <f t="shared" si="11"/>
        <v>0</v>
      </c>
      <c r="BI44" s="26"/>
      <c r="BJ44" s="21"/>
      <c r="BK44" s="24">
        <f t="shared" si="12"/>
        <v>0</v>
      </c>
      <c r="BL44" s="21"/>
      <c r="BM44" s="24">
        <f t="shared" si="13"/>
        <v>0</v>
      </c>
      <c r="BN44" s="29">
        <f t="shared" si="14"/>
        <v>589.03499999999997</v>
      </c>
      <c r="BO44" s="30">
        <f t="shared" si="21"/>
        <v>49.08625</v>
      </c>
      <c r="BP44" s="31"/>
      <c r="BQ44" s="32"/>
    </row>
    <row r="45" spans="1:87" x14ac:dyDescent="0.2">
      <c r="A45" s="69" t="s">
        <v>127</v>
      </c>
      <c r="B45" s="18">
        <v>22</v>
      </c>
      <c r="C45" s="38"/>
      <c r="D45" s="38">
        <v>4</v>
      </c>
      <c r="E45" s="19"/>
      <c r="F45" s="20">
        <f t="shared" si="15"/>
        <v>4620</v>
      </c>
      <c r="G45" s="21"/>
      <c r="H45" s="21"/>
      <c r="I45" s="21">
        <v>6</v>
      </c>
      <c r="J45" s="22">
        <f t="shared" si="16"/>
        <v>4355.3399999999992</v>
      </c>
      <c r="K45" s="26"/>
      <c r="L45" s="22">
        <f t="shared" si="0"/>
        <v>0</v>
      </c>
      <c r="M45" s="23">
        <v>1</v>
      </c>
      <c r="N45" s="22">
        <f t="shared" si="17"/>
        <v>1545.39</v>
      </c>
      <c r="O45" s="21"/>
      <c r="P45" s="24">
        <f t="shared" si="22"/>
        <v>0</v>
      </c>
      <c r="Q45" s="21"/>
      <c r="R45" s="21"/>
      <c r="S45" s="24">
        <f t="shared" si="19"/>
        <v>0</v>
      </c>
      <c r="T45" s="25"/>
      <c r="U45" s="21"/>
      <c r="V45" s="24">
        <f t="shared" si="1"/>
        <v>0</v>
      </c>
      <c r="W45" s="25">
        <v>2</v>
      </c>
      <c r="X45" s="21"/>
      <c r="Y45" s="21"/>
      <c r="Z45" s="21"/>
      <c r="AA45" s="21"/>
      <c r="AB45" s="21"/>
      <c r="AC45" s="22">
        <f t="shared" si="24"/>
        <v>2438.04</v>
      </c>
      <c r="AD45" s="26"/>
      <c r="AE45" s="21"/>
      <c r="AF45" s="22">
        <f t="shared" si="3"/>
        <v>0</v>
      </c>
      <c r="AG45" s="21"/>
      <c r="AH45" s="21"/>
      <c r="AI45" s="22">
        <f t="shared" si="4"/>
        <v>0</v>
      </c>
      <c r="AJ45" s="28"/>
      <c r="AK45" s="24">
        <f t="shared" si="5"/>
        <v>0</v>
      </c>
      <c r="AL45" s="21"/>
      <c r="AM45" s="24">
        <f t="shared" si="6"/>
        <v>0</v>
      </c>
      <c r="AN45" s="26"/>
      <c r="AO45" s="24">
        <f t="shared" si="7"/>
        <v>0</v>
      </c>
      <c r="AP45" s="26"/>
      <c r="AQ45" s="19"/>
      <c r="AR45" s="19"/>
      <c r="AS45" s="58"/>
      <c r="AT45" s="58"/>
      <c r="AU45" s="19"/>
      <c r="AV45" s="58"/>
      <c r="AW45" s="58"/>
      <c r="AX45" s="22">
        <f t="shared" si="20"/>
        <v>0</v>
      </c>
      <c r="AY45" s="21"/>
      <c r="AZ45" s="24">
        <f t="shared" si="8"/>
        <v>0</v>
      </c>
      <c r="BA45" s="19"/>
      <c r="BB45" s="54"/>
      <c r="BC45" s="54"/>
      <c r="BD45" s="22">
        <f t="shared" si="68"/>
        <v>0</v>
      </c>
      <c r="BE45" s="21"/>
      <c r="BF45" s="24">
        <f t="shared" si="10"/>
        <v>0</v>
      </c>
      <c r="BG45" s="19"/>
      <c r="BH45" s="24">
        <f t="shared" si="11"/>
        <v>0</v>
      </c>
      <c r="BI45" s="26"/>
      <c r="BJ45" s="21"/>
      <c r="BK45" s="24">
        <f t="shared" si="12"/>
        <v>0</v>
      </c>
      <c r="BL45" s="21"/>
      <c r="BM45" s="24">
        <f t="shared" si="13"/>
        <v>0</v>
      </c>
      <c r="BN45" s="29">
        <f t="shared" si="14"/>
        <v>12958.77</v>
      </c>
      <c r="BO45" s="30">
        <f t="shared" si="21"/>
        <v>49.08625</v>
      </c>
      <c r="BP45" s="31"/>
      <c r="BQ45" s="32"/>
    </row>
    <row r="46" spans="1:87" x14ac:dyDescent="0.2">
      <c r="A46" s="69" t="s">
        <v>128</v>
      </c>
      <c r="B46" s="18">
        <v>25</v>
      </c>
      <c r="C46" s="38"/>
      <c r="D46" s="38">
        <v>4</v>
      </c>
      <c r="E46" s="19"/>
      <c r="F46" s="20">
        <f t="shared" si="15"/>
        <v>5250</v>
      </c>
      <c r="G46" s="21"/>
      <c r="H46" s="21"/>
      <c r="I46" s="21">
        <v>6</v>
      </c>
      <c r="J46" s="22">
        <f t="shared" si="16"/>
        <v>4949.2499999999991</v>
      </c>
      <c r="K46" s="26"/>
      <c r="L46" s="22">
        <f t="shared" si="0"/>
        <v>0</v>
      </c>
      <c r="M46" s="23">
        <v>1</v>
      </c>
      <c r="N46" s="22">
        <f t="shared" si="17"/>
        <v>1756.125</v>
      </c>
      <c r="O46" s="21"/>
      <c r="P46" s="24">
        <f t="shared" si="22"/>
        <v>0</v>
      </c>
      <c r="Q46" s="21"/>
      <c r="R46" s="21"/>
      <c r="S46" s="24">
        <f t="shared" si="19"/>
        <v>0</v>
      </c>
      <c r="T46" s="25"/>
      <c r="U46" s="21"/>
      <c r="V46" s="24">
        <f t="shared" si="1"/>
        <v>0</v>
      </c>
      <c r="W46" s="25">
        <v>2</v>
      </c>
      <c r="X46" s="21"/>
      <c r="Y46" s="21"/>
      <c r="Z46" s="21"/>
      <c r="AA46" s="21"/>
      <c r="AB46" s="21"/>
      <c r="AC46" s="22">
        <f t="shared" si="24"/>
        <v>2770.5</v>
      </c>
      <c r="AD46" s="26"/>
      <c r="AE46" s="21"/>
      <c r="AF46" s="22">
        <f t="shared" si="3"/>
        <v>0</v>
      </c>
      <c r="AG46" s="21"/>
      <c r="AH46" s="21"/>
      <c r="AI46" s="22">
        <f t="shared" si="4"/>
        <v>0</v>
      </c>
      <c r="AJ46" s="28"/>
      <c r="AK46" s="24">
        <f t="shared" si="5"/>
        <v>0</v>
      </c>
      <c r="AL46" s="21"/>
      <c r="AM46" s="24">
        <f t="shared" si="6"/>
        <v>0</v>
      </c>
      <c r="AN46" s="26"/>
      <c r="AO46" s="24">
        <f t="shared" si="7"/>
        <v>0</v>
      </c>
      <c r="AP46" s="26"/>
      <c r="AQ46" s="19"/>
      <c r="AR46" s="19"/>
      <c r="AS46" s="58"/>
      <c r="AT46" s="58"/>
      <c r="AU46" s="19"/>
      <c r="AV46" s="58"/>
      <c r="AW46" s="58"/>
      <c r="AX46" s="22">
        <f t="shared" si="20"/>
        <v>0</v>
      </c>
      <c r="AY46" s="21"/>
      <c r="AZ46" s="24">
        <f t="shared" si="8"/>
        <v>0</v>
      </c>
      <c r="BA46" s="19"/>
      <c r="BB46" s="54"/>
      <c r="BC46" s="54"/>
      <c r="BD46" s="22">
        <f t="shared" si="68"/>
        <v>0</v>
      </c>
      <c r="BE46" s="21"/>
      <c r="BF46" s="24">
        <f t="shared" si="10"/>
        <v>0</v>
      </c>
      <c r="BG46" s="19"/>
      <c r="BH46" s="24">
        <f t="shared" si="11"/>
        <v>0</v>
      </c>
      <c r="BI46" s="26"/>
      <c r="BJ46" s="21"/>
      <c r="BK46" s="24">
        <f t="shared" si="12"/>
        <v>0</v>
      </c>
      <c r="BL46" s="21"/>
      <c r="BM46" s="24">
        <f t="shared" si="13"/>
        <v>0</v>
      </c>
      <c r="BN46" s="29">
        <f t="shared" si="14"/>
        <v>14725.875</v>
      </c>
      <c r="BO46" s="30">
        <f t="shared" si="21"/>
        <v>49.08625</v>
      </c>
      <c r="BP46" s="31"/>
      <c r="BQ46" s="32"/>
    </row>
    <row r="47" spans="1:87" x14ac:dyDescent="0.2">
      <c r="A47" s="69" t="s">
        <v>129</v>
      </c>
      <c r="B47" s="18">
        <v>6</v>
      </c>
      <c r="C47" s="38"/>
      <c r="D47" s="38">
        <v>4</v>
      </c>
      <c r="E47" s="19"/>
      <c r="F47" s="20">
        <f t="shared" si="15"/>
        <v>1260</v>
      </c>
      <c r="G47" s="21"/>
      <c r="H47" s="21"/>
      <c r="I47" s="21">
        <v>6</v>
      </c>
      <c r="J47" s="22">
        <f>($G$6*G47+$H$6*H47+$I$6*I47)*B47</f>
        <v>1187.8199999999997</v>
      </c>
      <c r="K47" s="26"/>
      <c r="L47" s="22">
        <f t="shared" si="0"/>
        <v>0</v>
      </c>
      <c r="M47" s="23">
        <v>1</v>
      </c>
      <c r="N47" s="22">
        <f t="shared" si="17"/>
        <v>421.47</v>
      </c>
      <c r="O47" s="21"/>
      <c r="P47" s="24">
        <f t="shared" si="22"/>
        <v>0</v>
      </c>
      <c r="Q47" s="21"/>
      <c r="R47" s="21"/>
      <c r="S47" s="24">
        <f t="shared" si="19"/>
        <v>0</v>
      </c>
      <c r="T47" s="25"/>
      <c r="U47" s="21"/>
      <c r="V47" s="24">
        <f t="shared" si="1"/>
        <v>0</v>
      </c>
      <c r="W47" s="25">
        <v>2</v>
      </c>
      <c r="X47" s="21"/>
      <c r="Y47" s="21"/>
      <c r="Z47" s="21"/>
      <c r="AA47" s="21"/>
      <c r="AB47" s="21"/>
      <c r="AC47" s="22">
        <f t="shared" si="24"/>
        <v>664.92</v>
      </c>
      <c r="AD47" s="26"/>
      <c r="AE47" s="21"/>
      <c r="AF47" s="22">
        <f t="shared" si="3"/>
        <v>0</v>
      </c>
      <c r="AG47" s="21"/>
      <c r="AH47" s="21"/>
      <c r="AI47" s="22">
        <f t="shared" si="4"/>
        <v>0</v>
      </c>
      <c r="AJ47" s="28"/>
      <c r="AK47" s="24">
        <f t="shared" si="5"/>
        <v>0</v>
      </c>
      <c r="AL47" s="21"/>
      <c r="AM47" s="24">
        <f t="shared" si="6"/>
        <v>0</v>
      </c>
      <c r="AN47" s="26"/>
      <c r="AO47" s="24">
        <f t="shared" si="7"/>
        <v>0</v>
      </c>
      <c r="AP47" s="26"/>
      <c r="AQ47" s="19"/>
      <c r="AR47" s="19"/>
      <c r="AS47" s="58"/>
      <c r="AT47" s="58"/>
      <c r="AU47" s="19"/>
      <c r="AV47" s="58"/>
      <c r="AW47" s="58"/>
      <c r="AX47" s="22">
        <f t="shared" si="20"/>
        <v>0</v>
      </c>
      <c r="AY47" s="21"/>
      <c r="AZ47" s="24">
        <f t="shared" si="8"/>
        <v>0</v>
      </c>
      <c r="BA47" s="19"/>
      <c r="BB47" s="54"/>
      <c r="BC47" s="54"/>
      <c r="BD47" s="22">
        <f t="shared" si="68"/>
        <v>0</v>
      </c>
      <c r="BE47" s="21"/>
      <c r="BF47" s="24">
        <f t="shared" si="10"/>
        <v>0</v>
      </c>
      <c r="BG47" s="19"/>
      <c r="BH47" s="24">
        <f t="shared" si="11"/>
        <v>0</v>
      </c>
      <c r="BI47" s="26"/>
      <c r="BJ47" s="21"/>
      <c r="BK47" s="24">
        <f t="shared" si="12"/>
        <v>0</v>
      </c>
      <c r="BL47" s="21"/>
      <c r="BM47" s="24">
        <f t="shared" si="13"/>
        <v>0</v>
      </c>
      <c r="BN47" s="29">
        <f t="shared" si="14"/>
        <v>3534.21</v>
      </c>
      <c r="BO47" s="30">
        <f t="shared" si="21"/>
        <v>49.08625</v>
      </c>
      <c r="BP47" s="31"/>
      <c r="BQ47" s="32"/>
    </row>
    <row r="48" spans="1:87" x14ac:dyDescent="0.2">
      <c r="A48" s="68" t="s">
        <v>130</v>
      </c>
      <c r="B48" s="36">
        <v>6</v>
      </c>
      <c r="C48" s="38"/>
      <c r="D48" s="38"/>
      <c r="E48" s="19">
        <v>4</v>
      </c>
      <c r="F48" s="20">
        <f>($C$6*C48+$D$6*D48+$E$6*E48)*B48</f>
        <v>1211.76</v>
      </c>
      <c r="G48" s="21">
        <v>4</v>
      </c>
      <c r="H48" s="21"/>
      <c r="I48" s="21"/>
      <c r="J48" s="22">
        <f t="shared" si="16"/>
        <v>1226.1600000000001</v>
      </c>
      <c r="K48" s="26"/>
      <c r="L48" s="22">
        <f t="shared" si="0"/>
        <v>0</v>
      </c>
      <c r="M48" s="53"/>
      <c r="N48" s="22">
        <f t="shared" si="17"/>
        <v>0</v>
      </c>
      <c r="O48" s="21">
        <v>1</v>
      </c>
      <c r="P48" s="24">
        <f t="shared" si="22"/>
        <v>798.42000000000007</v>
      </c>
      <c r="Q48" s="21"/>
      <c r="R48" s="21"/>
      <c r="S48" s="24">
        <f t="shared" si="19"/>
        <v>0</v>
      </c>
      <c r="T48" s="25"/>
      <c r="U48" s="21"/>
      <c r="V48" s="24">
        <f t="shared" si="1"/>
        <v>0</v>
      </c>
      <c r="W48" s="25"/>
      <c r="X48" s="21">
        <v>1</v>
      </c>
      <c r="Y48" s="21"/>
      <c r="Z48" s="21"/>
      <c r="AA48" s="21"/>
      <c r="AB48" s="21"/>
      <c r="AC48" s="22">
        <f t="shared" si="24"/>
        <v>508.17374999999993</v>
      </c>
      <c r="AD48" s="26"/>
      <c r="AE48" s="21"/>
      <c r="AF48" s="22">
        <f t="shared" si="3"/>
        <v>0</v>
      </c>
      <c r="AG48" s="21"/>
      <c r="AH48" s="21"/>
      <c r="AI48" s="22">
        <f t="shared" si="4"/>
        <v>0</v>
      </c>
      <c r="AJ48" s="28"/>
      <c r="AK48" s="24">
        <f t="shared" si="5"/>
        <v>0</v>
      </c>
      <c r="AL48" s="21"/>
      <c r="AM48" s="24">
        <f t="shared" si="6"/>
        <v>0</v>
      </c>
      <c r="AN48" s="26"/>
      <c r="AO48" s="24">
        <f t="shared" si="7"/>
        <v>0</v>
      </c>
      <c r="AP48" s="26"/>
      <c r="AQ48" s="19"/>
      <c r="AR48" s="19"/>
      <c r="AS48" s="58"/>
      <c r="AT48" s="58"/>
      <c r="AU48" s="19"/>
      <c r="AV48" s="58"/>
      <c r="AW48" s="58"/>
      <c r="AX48" s="22">
        <f t="shared" si="20"/>
        <v>0</v>
      </c>
      <c r="AY48" s="21"/>
      <c r="AZ48" s="24">
        <f t="shared" si="8"/>
        <v>0</v>
      </c>
      <c r="BA48" s="19"/>
      <c r="BB48" s="54"/>
      <c r="BC48" s="54"/>
      <c r="BD48" s="22">
        <f t="shared" si="68"/>
        <v>0</v>
      </c>
      <c r="BE48" s="21"/>
      <c r="BF48" s="24">
        <f t="shared" si="10"/>
        <v>0</v>
      </c>
      <c r="BG48" s="19"/>
      <c r="BH48" s="24">
        <f t="shared" si="11"/>
        <v>0</v>
      </c>
      <c r="BI48" s="26"/>
      <c r="BJ48" s="21"/>
      <c r="BK48" s="24">
        <f t="shared" si="12"/>
        <v>0</v>
      </c>
      <c r="BL48" s="21"/>
      <c r="BM48" s="24">
        <f t="shared" si="13"/>
        <v>0</v>
      </c>
      <c r="BN48" s="29">
        <f t="shared" si="14"/>
        <v>3744.5137500000001</v>
      </c>
      <c r="BO48" s="30">
        <f t="shared" si="21"/>
        <v>52.007135416666671</v>
      </c>
      <c r="BP48" s="31"/>
      <c r="BQ48" s="32"/>
    </row>
    <row r="49" spans="1:68" ht="13.5" thickBot="1" x14ac:dyDescent="0.25">
      <c r="A49" s="40" t="s">
        <v>74</v>
      </c>
      <c r="B49" s="41">
        <f>SUM(B7:B48)</f>
        <v>991</v>
      </c>
      <c r="C49" s="42">
        <f>C7*$B7+C8*$B8+C9*$B9+C10*$B10+C11*$B11+C12*$B12+C13*$B13+C14*$B14+C15*$B15+C16*$B16+C17*$B17+C18*$B18+C19*$B19+C20*$B20+C21*$B21+C22*$B22+C23*$B23+C24*$B24+C25*$B25+C26*$B26+C27*$B27+C28*$B28+C29*$B29+C30*$B30+C31*$B31+C32*$B32+C33*$B33++C34*$B34+C35*$B35+C36*$B36+C37*$B37+C38*$B38+C39*$B39+C40*$B40+C41*$B41+C42*$B42+C43*$B43+C44*$B44+C45*$B45+C46*$B46+C47*$B47+C48*$B48</f>
        <v>1186</v>
      </c>
      <c r="D49" s="42">
        <f>D7*$B7+D8*$B8+D9*$B9+D10*$B10+D11*$B11+D12*$B12+D13*$B13+D14*$B14+D15*$B15+D16*$B16+D17*$B17+D18*$B18+D19*$B19+D20*$B20+D21*$B21+D22*$B22+D23*$B23+D24*$B24+D25*$B25+D26*$B26+D27*$B27+D28*$B28+D29*$B29+D30*$B30+D31*$B31+D32*$B32+D33*$B33++D34*$B34+D35*$B35+D36*$B36+D37*$B37+D38*$B38+D39*$B39+D40*$B40+D41*$B41+D42*$B42+D43*$B43+D44*$B44+D45*$B45+D46*$B46+D47*$B47+D48*$B48</f>
        <v>944</v>
      </c>
      <c r="E49" s="42">
        <f>E7*$B7+E8*$B8+E9*$B9+E10*$B10+E11*$B11+E12*$B12+E13*$B13+E14*$B14+E15*$B15+E16*$B16+E17*$B17+E18*$B18+E19*$B19+E20*$B20+E21*$B21+E22*$B22+E23*$B23+E24*$B24+E25*$B25+E26*$B26+E27*$B27+E28*$B28+E29*$B29+E30*$B30+E31*$B31+E32*$B32+E33*$B33++E34*$B34+E35*$B35+E36*$B36+E37*$B37+E38*$B38+E39*$B39+E40*$B40+E41*$B41+E42*$B42+E43*$B43+E44*$B44+E45*$B45+E46*$B46+E47*$B47+E48*$B48</f>
        <v>1618</v>
      </c>
      <c r="F49" s="43">
        <f>SUM(F7:F48)</f>
        <v>177068</v>
      </c>
      <c r="G49" s="42">
        <f t="shared" ref="G49:H49" si="82">G7*$B7+G8*$B8+G9*$B9+G10*$B10+G11*$B11+G12*$B12+G13*$B13+G14*$B14+G15*$B15+G16*$B16+G17*$B17+G18*$B18+G19*$B19+G20*$B20+G21*$B21+G22*$B22+G23*$B23+G24*$B24+G25*$B25+G26*$B26+G27*$B27+G28*$B28+G29*$B29+G30*$B30+G31*$B31+G32*$B32+G33*$B33++G34*$B34+G35*$B35+G36*$B36+G37*$B37+G38*$B38+G39*$B39+G40*$B40+G41*$B41+G42*$B42+G43*$B43+G44*$B44+G45*$B45+G46*$B46+G47*$B47+G48*$B48</f>
        <v>1596</v>
      </c>
      <c r="H49" s="42">
        <f t="shared" si="82"/>
        <v>2372</v>
      </c>
      <c r="I49" s="42">
        <f>I7*$B7+I8*$B8+I9*$B9+I10*$B10+I11*$B11+I12*$B12+I13*$B13+I14*$B14+I15*$B15+I16*$B16+I17*$B17+I18*$B18+I19*$B19+I20*$B20+I21*$B21+I22*$B22+I23*$B23+I24*$B24+I25*$B25+I26*$B26+I27*$B27+I28*$B28+I29*$B29+I30*$B30+I31*$B31+I32*$B32+I33*$B33++I34*$B34+I35*$B35+I36*$B36+I37*$B37+I38*$B38+I39*$B39+I40*$B40+I41*$B41+I42*$B42+I43*$B43+I44*$B44+I45*$B45+I46*$B46+I47*$B47+I48*$B48</f>
        <v>1410</v>
      </c>
      <c r="J49" s="43">
        <f>SUM(J7:J48)</f>
        <v>173178.03000000003</v>
      </c>
      <c r="K49" s="42">
        <f>K7*$B7+K8*$B8+K9*$B9+K10*$B10+K11*$B11+K12*$B12+K13*$B13+K14*$B14+K15*$B15+K16*$B16+K17*$B17+K18*$B18+K19*$B19+K20*$B20+K21*$B21+K22*$B22+K23*$B23+K24*$B24+K25*$B25+K26*$B26+K27*$B27+K28*$B28+K29*$B29+K30*$B30+K31*$B31+K32*$B32+K33*$B33++K34*$B34+K35*$B35+K36*$B36+K37*$B37+K38*$B38+K39*$B39+K40*$B40+K41*$B41+K42*$B42+K43*$B43+K44*$B44+K45*$B45+K46*$B46+K47*$B47+K48*$B48</f>
        <v>1321</v>
      </c>
      <c r="L49" s="43">
        <f>SUM(L7:L48)</f>
        <v>65805.615000000005</v>
      </c>
      <c r="M49" s="42">
        <f>M7*$B7+M8*$B8+M9*$B9+M10*$B10+M11*$B11+M12*$B12+M13*$B13+M14*$B14+M15*$B15+M16*$B16+M17*$B17+M18*$B18+M19*$B19+M20*$B20+M21*$B21+M22*$B22+M23*$B23+M24*$B24+M25*$B25+M26*$B26+M27*$B27+M28*$B28+M29*$B29+M30*$B30+M31*$B31+M32*$B32+M33*$B33++M34*$B34+M35*$B35+M36*$B36+M37*$B37+M38*$B38+M39*$B39+M40*$B40+M41*$B41+M42*$B42+M43*$B43+M44*$B44+M45*$B45+M46*$B46+M47*$B47+M48*$B48</f>
        <v>591</v>
      </c>
      <c r="N49" s="43">
        <f>SUM(N7:N48)</f>
        <v>41514.795000000013</v>
      </c>
      <c r="O49" s="42">
        <f>O7*$B7+O8*$B8+O9*$B9+O10*$B10+O11*$B11+O12*$B12+O13*$B13+O14*$B14+O15*$B15+O16*$B16+O17*$B17+O18*$B18+O19*$B19+O20*$B20+O21*$B21+O22*$B22+O23*$B23+O24*$B24+O25*$B25+O26*$B26+O27*$B27+O28*$B28+O29*$B29+O30*$B30+O31*$B31+O32*$B32+O33*$B33++O34*$B34+O35*$B35+O36*$B36+O37*$B37+O38*$B38+O39*$B39+O40*$B40+O41*$B41+O42*$B42+O43*$B43+O44*$B44+O45*$B45+O46*$B46+O47*$B47+O48*$B48</f>
        <v>398</v>
      </c>
      <c r="P49" s="43">
        <f>SUM(P7:P48)</f>
        <v>52961.860000000008</v>
      </c>
      <c r="Q49" s="42">
        <f t="shared" ref="Q49:R49" si="83">Q7*$B7+Q8*$B8+Q9*$B9+Q10*$B10+Q11*$B11+Q12*$B12+Q13*$B13+Q14*$B14+Q15*$B15+Q16*$B16+Q17*$B17+Q18*$B18+Q19*$B19+Q20*$B20+Q21*$B21+Q22*$B22+Q23*$B23+Q24*$B24+Q25*$B25+Q26*$B26+Q27*$B27+Q28*$B28+Q29*$B29+Q30*$B30+Q31*$B31+Q32*$B32+Q33*$B33++Q34*$B34+Q35*$B35+Q36*$B36+Q37*$B37+Q38*$B38+Q39*$B39+Q40*$B40+Q41*$B41+Q42*$B42+Q43*$B43+Q44*$B44+Q45*$B45+Q46*$B46+Q47*$B47+Q48*$B48</f>
        <v>12</v>
      </c>
      <c r="R49" s="42">
        <f t="shared" si="83"/>
        <v>2</v>
      </c>
      <c r="S49" s="43">
        <f>SUM(S7:S48)</f>
        <v>682.74</v>
      </c>
      <c r="T49" s="42">
        <f t="shared" ref="T49:U49" si="84">T7*$B7+T8*$B8+T9*$B9+T10*$B10+T11*$B11+T12*$B12+T13*$B13+T14*$B14+T15*$B15+T16*$B16+T17*$B17+T18*$B18+T19*$B19+T20*$B20+T21*$B21+T22*$B22+T23*$B23+T24*$B24+T25*$B25+T26*$B26+T27*$B27+T28*$B28+T29*$B29+T30*$B30+T31*$B31+T32*$B32+T33*$B33++T34*$B34+T35*$B35+T36*$B36+T37*$B37+T38*$B38+T39*$B39+T40*$B40+T41*$B41+T42*$B42+T43*$B43+T44*$B44+T45*$B45+T46*$B46+T47*$B47+T48*$B48</f>
        <v>12</v>
      </c>
      <c r="U49" s="42">
        <f t="shared" si="84"/>
        <v>248</v>
      </c>
      <c r="V49" s="43">
        <f>SUM(V7:V48)</f>
        <v>7220.88</v>
      </c>
      <c r="W49" s="42">
        <f t="shared" ref="W49:AB49" si="85">W7*$B7+W8*$B8+W9*$B9+W10*$B10+W11*$B11+W12*$B12+W13*$B13+W14*$B14+W15*$B15+W16*$B16+W17*$B17+W18*$B18+W19*$B19+W20*$B20+W21*$B21+W22*$B22+W23*$B23+W24*$B24+W25*$B25+W26*$B26+W27*$B27+W28*$B28+W29*$B29+W30*$B30+W31*$B31+W32*$B32+W33*$B33++W34*$B34+W35*$B35+W36*$B36+W37*$B37+W38*$B38+W39*$B39+W40*$B40+W41*$B41+W42*$B42+W43*$B43+W44*$B44+W45*$B45+W46*$B46+W47*$B47+W48*$B48</f>
        <v>340</v>
      </c>
      <c r="X49" s="42">
        <f t="shared" si="85"/>
        <v>792</v>
      </c>
      <c r="Y49" s="42">
        <f t="shared" si="85"/>
        <v>479</v>
      </c>
      <c r="Z49" s="42">
        <f t="shared" si="85"/>
        <v>26</v>
      </c>
      <c r="AA49" s="42">
        <f t="shared" si="85"/>
        <v>563</v>
      </c>
      <c r="AB49" s="42">
        <f t="shared" si="85"/>
        <v>148</v>
      </c>
      <c r="AC49" s="43">
        <f>SUM(AC7:AC48)</f>
        <v>142808.13500000001</v>
      </c>
      <c r="AD49" s="42">
        <f t="shared" ref="AD49:AE49" si="86">AD7*$B7+AD8*$B8+AD9*$B9+AD10*$B10+AD11*$B11+AD12*$B12+AD13*$B13+AD14*$B14+AD15*$B15+AD16*$B16+AD17*$B17+AD18*$B18+AD19*$B19+AD20*$B20+AD21*$B21+AD22*$B22+AD23*$B23+AD24*$B24+AD25*$B25+AD26*$B26+AD27*$B27+AD28*$B28+AD29*$B29+AD30*$B30+AD31*$B31+AD32*$B32+AD33*$B33++AD34*$B34+AD35*$B35+AD36*$B36+AD37*$B37+AD38*$B38+AD39*$B39+AD40*$B40+AD41*$B41+AD42*$B42+AD43*$B43+AD44*$B44+AD45*$B45+AD46*$B46+AD47*$B47+AD48*$B48</f>
        <v>60</v>
      </c>
      <c r="AE49" s="42">
        <f t="shared" si="86"/>
        <v>4</v>
      </c>
      <c r="AF49" s="43">
        <f>SUM(AF7:AF48)</f>
        <v>1592.1000000000001</v>
      </c>
      <c r="AG49" s="42">
        <f t="shared" ref="AG49:AH49" si="87">AG7*$B7+AG8*$B8+AG9*$B9+AG10*$B10+AG11*$B11+AG12*$B12+AG13*$B13+AG14*$B14+AG15*$B15+AG16*$B16+AG17*$B17+AG18*$B18+AG19*$B19+AG20*$B20+AG21*$B21+AG22*$B22+AG23*$B23+AG24*$B24+AG25*$B25+AG26*$B26+AG27*$B27+AG28*$B28+AG29*$B29+AG30*$B30+AG31*$B31+AG32*$B32+AG33*$B33++AG34*$B34+AG35*$B35+AG36*$B36+AG37*$B37+AG38*$B38+AG39*$B39+AG40*$B40+AG41*$B41+AG42*$B42+AG43*$B43+AG44*$B44+AG45*$B45+AG46*$B46+AG47*$B47+AG48*$B48</f>
        <v>132</v>
      </c>
      <c r="AH49" s="42">
        <f t="shared" si="87"/>
        <v>21</v>
      </c>
      <c r="AI49" s="43">
        <f>SUM(AI7:AI48)</f>
        <v>6539.2349999999997</v>
      </c>
      <c r="AJ49" s="42">
        <f>AJ7*$B7+AJ8*$B8+AJ9*$B9+AJ10*$B10+AJ11*$B11+AJ12*$B12+AJ13*$B13+AJ14*$B14+AJ15*$B15+AJ16*$B16+AJ17*$B17+AJ18*$B18+AJ19*$B19+AJ20*$B20+AJ21*$B21+AJ22*$B22+AJ23*$B23+AJ24*$B24+AJ25*$B25+AJ26*$B26+AJ27*$B27+AJ28*$B28+AJ29*$B29+AJ30*$B30+AJ31*$B31+AJ32*$B32+AJ33*$B33++AJ34*$B34+AJ35*$B35+AJ36*$B36+AJ37*$B37+AJ38*$B38+AJ39*$B39+AJ40*$B40+AJ41*$B41+AJ42*$B42+AJ43*$B43+AJ44*$B44+AJ45*$B45+AJ46*$B46+AJ47*$B47+AJ48*$B48</f>
        <v>42</v>
      </c>
      <c r="AK49" s="43">
        <f>SUM(AK7:AK48)</f>
        <v>471.24000000000007</v>
      </c>
      <c r="AL49" s="42">
        <f>AL7*$B7+AL8*$B8+AL9*$B9+AL10*$B10+AL11*$B11+AL12*$B12+AL13*$B13+AL14*$B14+AL15*$B15+AL16*$B16+AL17*$B17+AL18*$B18+AL19*$B19+AL20*$B20+AL21*$B21+AL22*$B22+AL23*$B23+AL24*$B24+AL25*$B25+AL26*$B26+AL27*$B27+AL28*$B28+AL29*$B29+AL30*$B30+AL31*$B31+AL32*$B32+AL33*$B33++AL34*$B34+AL35*$B35+AL36*$B36+AL37*$B37+AL38*$B38+AL39*$B39+AL40*$B40+AL41*$B41+AL42*$B42+AL43*$B43+AL44*$B44+AL45*$B45+AL46*$B46+AL47*$B47+AL48*$B48</f>
        <v>4</v>
      </c>
      <c r="AM49" s="43">
        <f>SUM(AM7:AM48)</f>
        <v>225.92</v>
      </c>
      <c r="AN49" s="42">
        <f>AN7*$B7+AN8*$B8+AN9*$B9+AN10*$B10+AN11*$B11+AN12*$B12+AN13*$B13+AN14*$B14+AN15*$B15+AN16*$B16+AN17*$B17+AN18*$B18+AN19*$B19+AN20*$B20+AN21*$B21+AN22*$B22+AN23*$B23+AN24*$B24+AN25*$B25+AN26*$B26+AN27*$B27+AN28*$B28+AN29*$B29+AN30*$B30+AN31*$B31+AN32*$B32+AN33*$B33++AN34*$B34+AN35*$B35+AN36*$B36+AN37*$B37+AN38*$B38+AN39*$B39+AN40*$B40+AN41*$B41+AN42*$B42+AN43*$B43+AN44*$B44+AN45*$B45+AN46*$B46+AN47*$B47+AN48*$B48</f>
        <v>13</v>
      </c>
      <c r="AO49" s="43">
        <f>SUM(AO7:AO48)</f>
        <v>739.63499999999999</v>
      </c>
      <c r="AP49" s="42">
        <f t="shared" ref="AP49:AU49" si="88">AP7*$B7+AP8*$B8+AP9*$B9+AP10*$B10+AP11*$B11+AP12*$B12+AP13*$B13+AP14*$B14+AP15*$B15+AP16*$B16+AP17*$B17+AP18*$B18+AP19*$B19+AP20*$B20+AP21*$B21+AP22*$B22+AP23*$B23+AP24*$B24+AP25*$B25+AP26*$B26+AP27*$B27+AP28*$B28+AP29*$B29+AP30*$B30+AP31*$B31+AP32*$B32+AP33*$B33++AP34*$B34+AP35*$B35+AP36*$B36+AP37*$B37+AP38*$B38+AP39*$B39+AP40*$B40+AP41*$B41+AP42*$B42+AP43*$B43+AP44*$B44+AP45*$B45+AP46*$B46+AP47*$B47+AP48*$B48</f>
        <v>40</v>
      </c>
      <c r="AQ49" s="42">
        <f t="shared" si="88"/>
        <v>20</v>
      </c>
      <c r="AR49" s="42">
        <f t="shared" si="88"/>
        <v>5924</v>
      </c>
      <c r="AS49" s="42">
        <f t="shared" si="88"/>
        <v>40</v>
      </c>
      <c r="AT49" s="42">
        <f t="shared" si="88"/>
        <v>122</v>
      </c>
      <c r="AU49" s="42">
        <f t="shared" si="88"/>
        <v>44</v>
      </c>
      <c r="AV49" s="42">
        <f t="shared" ref="AV49:AW49" si="89">AV7*$B7+AV8*$B8+AV9*$B9+AV10*$B10+AV11*$B11+AV12*$B12+AV13*$B13+AV14*$B14+AV15*$B15+AV16*$B16+AV17*$B17+AV18*$B18+AV19*$B19+AV20*$B20+AV21*$B21+AV22*$B22+AV23*$B23+AV24*$B24+AV25*$B25+AV26*$B26+AV27*$B27+AV28*$B28+AV29*$B29+AV30*$B30+AV31*$B31+AV32*$B32+AV33*$B33++AV34*$B34+AV35*$B35+AV36*$B36+AV37*$B37+AV38*$B38+AV39*$B39+AV40*$B40+AV41*$B41+AV42*$B42+AV43*$B43+AV44*$B44+AV45*$B45+AV46*$B46+AV47*$B47+AV48*$B48</f>
        <v>12</v>
      </c>
      <c r="AW49" s="42">
        <f t="shared" si="89"/>
        <v>12</v>
      </c>
      <c r="AX49" s="43">
        <f>SUM(AX7:AX48)</f>
        <v>28635.603799999997</v>
      </c>
      <c r="AY49" s="42">
        <f>AY7*$B7+AY8*$B8+AY9*$B9+AY10*$B10+AY11*$B11+AY12*$B12+AY13*$B13+AY14*$B14+AY15*$B15+AY16*$B16+AY17*$B17+AY18*$B18+AY19*$B19+AY20*$B20+AY21*$B21+AY22*$B22+AY23*$B23+AY24*$B24+AY25*$B25+AY26*$B26+AY27*$B27+AY28*$B28+AY29*$B29+AY30*$B30+AY31*$B31+AY32*$B32+AY33*$B33++AY34*$B34+AY35*$B35+AY36*$B36+AY37*$B37+AY38*$B38+AY39*$B39+AY40*$B40+AY41*$B41+AY42*$B42+AY43*$B43+AY44*$B44+AY45*$B45+AY46*$B46+AY47*$B47+AY48*$B48</f>
        <v>4</v>
      </c>
      <c r="AZ49" s="43">
        <f>SUM(AZ7:AZ48)</f>
        <v>33.36</v>
      </c>
      <c r="BA49" s="42">
        <f>BA7*$B7+BA8*$B8+BA9*$B9+BA10*$B10+BA11*$B11+BA12*$B12+BA13*$B13+BA14*$B14+BA15*$B15+BA16*$B16+BA17*$B17+BA18*$B18+BA19*$B19+BA20*$B20+BA21*$B21+BA22*$B22+BA23*$B23+BA24*$B24+BA25*$B25+BA26*$B26+BA27*$B27+BA28*$B28+BA29*$B29+BA30*$B30+BA31*$B31+BA32*$B32+BA33*$B33++BA34*$B34+BA35*$B35+BA36*$B36+BA37*$B37+BA38*$B38+BA39*$B39+BA40*$B40+BA41*$B41+BA42*$B42+BA43*$B43+BA44*$B44+BA45*$B45+BA46*$B46+BA47*$B47+BA48*$B48</f>
        <v>848</v>
      </c>
      <c r="BB49" s="42">
        <f>BB7*$B7+BB8*$B8+BB9*$B9+BB10*$B10+BB11*$B11+BB12*$B12+BB13*$B13+BB14*$B14+BB15*$B15+BB16*$B16+BB17*$B17+BB18*$B18+BB19*$B19+BB20*$B20+BB21*$B21+BB22*$B22+BB23*$B23+BB24*$B24+BB25*$B25+BB26*$B26+BB27*$B27+BB28*$B28+BB29*$B29+BB30*$B30+BB31*$B31+BB32*$B32+BB33*$B33++BB34*$B34+BB35*$B35+BB36*$B36+BB37*$B37+BB38*$B38+BB39*$B39+BB40*$B40+BB41*$B41+BB42*$B42+BB43*$B43+BB44*$B44+BB45*$B45+BB46*$B46+BB47*$B47+BB48*$B48</f>
        <v>6</v>
      </c>
      <c r="BC49" s="42">
        <f>BC7*$B7+BC8*$B8+BC9*$B9+BC10*$B10+BC11*$B11+BC12*$B12+BC13*$B13+BC14*$B14+BC15*$B15+BC16*$B16+BC17*$B17+BC18*$B18+BC19*$B19+BC20*$B20+BC21*$B21+BC22*$B22+BC23*$B23+BC24*$B24+BC25*$B25+BC26*$B26+BC27*$B27+BC28*$B28+BC29*$B29+BC30*$B30+BC31*$B31+BC32*$B32+BC33*$B33++BC34*$B34+BC35*$B35+BC36*$B36+BC37*$B37+BC38*$B38+BC39*$B39+BC40*$B40+BC41*$B41+BC42*$B42+BC43*$B43+BC44*$B44+BC45*$B45+BC46*$B46+BC47*$B47+BC48*$B48</f>
        <v>36</v>
      </c>
      <c r="BD49" s="43">
        <f>SUM(BD7:BD48)</f>
        <v>3033.0579000000002</v>
      </c>
      <c r="BE49" s="42">
        <f>BE7*$B7+BE8*$B8+BE9*$B9+BE10*$B10+BE11*$B11+BE12*$B12+BE13*$B13+BE14*$B14+BE15*$B15+BE16*$B16+BE17*$B17+BE18*$B18+BE19*$B19+BE20*$B20+BE21*$B21+BE22*$B22+BE23*$B23+BE24*$B24+BE25*$B25+BE26*$B26+BE27*$B27+BE28*$B28+BE29*$B29+BE30*$B30+BE31*$B31+BE32*$B32+BE33*$B33++BE34*$B34+BE35*$B35+BE36*$B36+BE37*$B37+BE38*$B38+BE39*$B39+BE40*$B40+BE41*$B41+BE42*$B42+BE43*$B43+BE44*$B44+BE45*$B45+BE46*$B46+BE47*$B47+BE48*$B48</f>
        <v>8</v>
      </c>
      <c r="BF49" s="43">
        <f>SUM(BF7:BF48)</f>
        <v>200.56</v>
      </c>
      <c r="BG49" s="42">
        <f>BG7*$B7+BG8*$B8+BG9*$B9+BG10*$B10+BG11*$B11+BG12*$B12+BG13*$B13+BG14*$B14+BG15*$B15+BG16*$B16+BG17*$B17+BG18*$B18+BG19*$B19+BG20*$B20+BG21*$B21+BG22*$B22+BG23*$B23+BG24*$B24+BG25*$B25+BG26*$B26+BG27*$B27+BG28*$B28+BG29*$B29+BG30*$B30+BG31*$B31+BG32*$B32+BG33*$B33++BG34*$B34+BG35*$B35+BG36*$B36+BG37*$B37+BG38*$B38+BG39*$B39+BG40*$B40+BG41*$B41+BG42*$B42+BG43*$B43+BG44*$B44+BG45*$B45+BG46*$B46+BG47*$B47+BG48*$B48</f>
        <v>16</v>
      </c>
      <c r="BH49" s="43">
        <f>SUM(BH7:BH48)</f>
        <v>436.96000000000004</v>
      </c>
      <c r="BI49" s="42">
        <f>BI7*$B7+BI8*$B8+BI9*$B9+BI10*$B10+BI11*$B11+BI12*$B12+BI13*$B13+BI14*$B14+BI15*$B15+BI16*$B16+BI17*$B17+BI18*$B18+BI19*$B19+BI20*$B20+BI21*$B21+BI22*$B22+BI23*$B23+BI24*$B24+BI25*$B25+BI26*$B26+BI27*$B27+BI28*$B28+BI29*$B29+BI30*$B30+BI31*$B31+BI32*$B32+BI33*$B33++BI34*$B34+BI35*$B35+BI36*$B36+BI37*$B37+BI38*$B38+BI39*$B39+BI40*$B40+BI41*$B41+BI42*$B42+BI43*$B43+BI44*$B44+BI45*$B45+BI46*$B46+BI47*$B47+BI48*$B48</f>
        <v>88</v>
      </c>
      <c r="BJ49" s="42">
        <f>BJ7*$B7+BJ8*$B8+BJ9*$B9+BJ10*$B10+BJ11*$B11+BJ12*$B12+BJ13*$B13+BJ14*$B14+BJ15*$B15+BJ16*$B16+BJ17*$B17+BJ18*$B18+BJ19*$B19+BJ20*$B20+BJ21*$B21+BJ22*$B22+BJ23*$B23+BJ24*$B24+BJ25*$B25+BJ26*$B26+BJ27*$B27+BJ28*$B28+BJ29*$B29+BJ30*$B30+BJ31*$B31+BJ32*$B32+BJ33*$B33++BJ34*$B34+BJ35*$B35+BJ36*$B36+BJ37*$B37+BJ38*$B38+BJ39*$B39+BJ40*$B40+BJ41*$B41+BJ42*$B42+BJ43*$B43+BJ44*$B44+BJ45*$B45+BJ46*$B46+BJ47*$B47+BJ48*$B48</f>
        <v>20</v>
      </c>
      <c r="BK49" s="43">
        <f>SUM(BK7:BK48)</f>
        <v>832.08</v>
      </c>
      <c r="BL49" s="42">
        <f>BL7*$B7+BL8*$B8+BL9*$B9+BL10*$B10+BL11*$B11+BL12*$B12+BL13*$B13+BL14*$B14+BL15*$B15+BL16*$B16+BL17*$B17+BL18*$B18+BL19*$B19+BL20*$B20+BL21*$B21+BL22*$B22+BL23*$B23+BL24*$B24+BL25*$B25+BL26*$B26+BL27*$B27+BL28*$B28+BL29*$B29+BL30*$B30+BL31*$B31+BL32*$B32+BL33*$B33++BL34*$B34+BL35*$B35+BL36*$B36+BL37*$B37+BL38*$B38+BL39*$B39+BL40*$B40+BL41*$B41+BL42*$B42+BL43*$B43+BL44*$B44+BL45*$B45+BL46*$B46+BL47*$B47+BL48*$B48</f>
        <v>60</v>
      </c>
      <c r="BM49" s="43">
        <f>SUM(BM7:BM48)</f>
        <v>491.44200000000001</v>
      </c>
      <c r="BN49" s="44">
        <f>SUM(BN7:BN48)</f>
        <v>704471.2487</v>
      </c>
      <c r="BO49" s="45">
        <f>BN49/12</f>
        <v>58705.937391666666</v>
      </c>
      <c r="BP49" s="31"/>
    </row>
    <row r="50" spans="1:68" x14ac:dyDescent="0.2">
      <c r="BN50" s="32"/>
    </row>
    <row r="51" spans="1:68" x14ac:dyDescent="0.2">
      <c r="AA51" s="46"/>
    </row>
    <row r="52" spans="1:68" x14ac:dyDescent="0.2">
      <c r="A52" s="49"/>
    </row>
    <row r="53" spans="1:68" x14ac:dyDescent="0.2">
      <c r="B53" s="47"/>
      <c r="C53" s="48"/>
      <c r="K53" s="47"/>
    </row>
    <row r="57" spans="1:68" x14ac:dyDescent="0.2">
      <c r="C57" s="48"/>
    </row>
  </sheetData>
  <autoFilter ref="A6:BQ50"/>
  <mergeCells count="44">
    <mergeCell ref="O4:P4"/>
    <mergeCell ref="Q4:S4"/>
    <mergeCell ref="AM5:AM6"/>
    <mergeCell ref="BG4:BH4"/>
    <mergeCell ref="BI4:BK4"/>
    <mergeCell ref="V5:V6"/>
    <mergeCell ref="T4:V4"/>
    <mergeCell ref="W4:AC4"/>
    <mergeCell ref="AD4:AF4"/>
    <mergeCell ref="AG4:AI4"/>
    <mergeCell ref="P5:P6"/>
    <mergeCell ref="S5:S6"/>
    <mergeCell ref="AJ4:AK4"/>
    <mergeCell ref="A4:A6"/>
    <mergeCell ref="B4:B6"/>
    <mergeCell ref="C4:F4"/>
    <mergeCell ref="G4:J4"/>
    <mergeCell ref="K4:L4"/>
    <mergeCell ref="F5:F6"/>
    <mergeCell ref="J5:J6"/>
    <mergeCell ref="L5:L6"/>
    <mergeCell ref="BN4:BN6"/>
    <mergeCell ref="BL4:BM4"/>
    <mergeCell ref="AN4:AO4"/>
    <mergeCell ref="AP4:AX4"/>
    <mergeCell ref="AY4:AZ4"/>
    <mergeCell ref="BA4:BD4"/>
    <mergeCell ref="BE4:BF4"/>
    <mergeCell ref="BO4:BO6"/>
    <mergeCell ref="N5:N6"/>
    <mergeCell ref="A2:BO2"/>
    <mergeCell ref="AL4:AM4"/>
    <mergeCell ref="BH5:BH6"/>
    <mergeCell ref="BK5:BK6"/>
    <mergeCell ref="BM5:BM6"/>
    <mergeCell ref="AO5:AO6"/>
    <mergeCell ref="AX5:AX6"/>
    <mergeCell ref="AZ5:AZ6"/>
    <mergeCell ref="BD5:BD6"/>
    <mergeCell ref="BF5:BF6"/>
    <mergeCell ref="AC5:AC6"/>
    <mergeCell ref="AF5:AF6"/>
    <mergeCell ref="AI5:AI6"/>
    <mergeCell ref="AK5:AK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4:K36"/>
  <sheetViews>
    <sheetView topLeftCell="A13" workbookViewId="0">
      <selection activeCell="K28" sqref="K28"/>
    </sheetView>
  </sheetViews>
  <sheetFormatPr defaultRowHeight="15" x14ac:dyDescent="0.25"/>
  <cols>
    <col min="9" max="9" width="46" bestFit="1" customWidth="1"/>
    <col min="11" max="11" width="36" bestFit="1" customWidth="1"/>
  </cols>
  <sheetData>
    <row r="4" spans="9:11" x14ac:dyDescent="0.25">
      <c r="I4" t="s">
        <v>98</v>
      </c>
      <c r="K4" t="s">
        <v>45</v>
      </c>
    </row>
    <row r="5" spans="9:11" x14ac:dyDescent="0.25">
      <c r="I5" t="s">
        <v>99</v>
      </c>
      <c r="K5" t="s">
        <v>46</v>
      </c>
    </row>
    <row r="6" spans="9:11" x14ac:dyDescent="0.25">
      <c r="I6" t="s">
        <v>100</v>
      </c>
      <c r="K6" t="s">
        <v>47</v>
      </c>
    </row>
    <row r="7" spans="9:11" x14ac:dyDescent="0.25">
      <c r="I7" t="s">
        <v>101</v>
      </c>
      <c r="K7" t="s">
        <v>48</v>
      </c>
    </row>
    <row r="8" spans="9:11" x14ac:dyDescent="0.25">
      <c r="I8" t="s">
        <v>102</v>
      </c>
      <c r="K8" t="s">
        <v>49</v>
      </c>
    </row>
    <row r="9" spans="9:11" x14ac:dyDescent="0.25">
      <c r="I9" t="s">
        <v>103</v>
      </c>
      <c r="K9" t="s">
        <v>50</v>
      </c>
    </row>
    <row r="10" spans="9:11" x14ac:dyDescent="0.25">
      <c r="I10" t="s">
        <v>104</v>
      </c>
      <c r="K10" t="s">
        <v>51</v>
      </c>
    </row>
    <row r="11" spans="9:11" x14ac:dyDescent="0.25">
      <c r="I11" t="s">
        <v>105</v>
      </c>
      <c r="K11" t="s">
        <v>52</v>
      </c>
    </row>
    <row r="12" spans="9:11" x14ac:dyDescent="0.25">
      <c r="I12" t="s">
        <v>106</v>
      </c>
      <c r="K12" t="s">
        <v>53</v>
      </c>
    </row>
    <row r="13" spans="9:11" x14ac:dyDescent="0.25">
      <c r="I13" t="s">
        <v>107</v>
      </c>
      <c r="K13" t="s">
        <v>54</v>
      </c>
    </row>
    <row r="14" spans="9:11" x14ac:dyDescent="0.25">
      <c r="I14" t="s">
        <v>108</v>
      </c>
      <c r="K14" t="s">
        <v>55</v>
      </c>
    </row>
    <row r="15" spans="9:11" x14ac:dyDescent="0.25">
      <c r="I15" t="s">
        <v>109</v>
      </c>
      <c r="K15" t="s">
        <v>56</v>
      </c>
    </row>
    <row r="16" spans="9:11" x14ac:dyDescent="0.25">
      <c r="I16" t="s">
        <v>110</v>
      </c>
      <c r="K16" t="s">
        <v>57</v>
      </c>
    </row>
    <row r="17" spans="9:11" x14ac:dyDescent="0.25">
      <c r="I17" t="s">
        <v>111</v>
      </c>
      <c r="K17" t="s">
        <v>58</v>
      </c>
    </row>
    <row r="18" spans="9:11" x14ac:dyDescent="0.25">
      <c r="I18" t="s">
        <v>112</v>
      </c>
      <c r="K18" t="s">
        <v>87</v>
      </c>
    </row>
    <row r="19" spans="9:11" x14ac:dyDescent="0.25">
      <c r="I19" t="s">
        <v>113</v>
      </c>
      <c r="K19" t="s">
        <v>59</v>
      </c>
    </row>
    <row r="20" spans="9:11" x14ac:dyDescent="0.25">
      <c r="I20" t="s">
        <v>114</v>
      </c>
      <c r="K20" t="s">
        <v>60</v>
      </c>
    </row>
    <row r="21" spans="9:11" x14ac:dyDescent="0.25">
      <c r="I21" t="s">
        <v>115</v>
      </c>
      <c r="K21" t="s">
        <v>61</v>
      </c>
    </row>
    <row r="22" spans="9:11" x14ac:dyDescent="0.25">
      <c r="I22" t="s">
        <v>116</v>
      </c>
      <c r="K22" t="s">
        <v>62</v>
      </c>
    </row>
    <row r="23" spans="9:11" x14ac:dyDescent="0.25">
      <c r="I23" t="s">
        <v>117</v>
      </c>
      <c r="K23" t="s">
        <v>63</v>
      </c>
    </row>
    <row r="24" spans="9:11" x14ac:dyDescent="0.25">
      <c r="I24" t="s">
        <v>118</v>
      </c>
      <c r="K24" t="s">
        <v>64</v>
      </c>
    </row>
    <row r="25" spans="9:11" x14ac:dyDescent="0.25">
      <c r="I25" t="s">
        <v>119</v>
      </c>
      <c r="K25" t="s">
        <v>65</v>
      </c>
    </row>
    <row r="26" spans="9:11" x14ac:dyDescent="0.25">
      <c r="I26" s="60" t="s">
        <v>120</v>
      </c>
      <c r="K26" t="s">
        <v>66</v>
      </c>
    </row>
    <row r="27" spans="9:11" x14ac:dyDescent="0.25">
      <c r="I27" s="60" t="s">
        <v>121</v>
      </c>
      <c r="K27" t="s">
        <v>67</v>
      </c>
    </row>
    <row r="28" spans="9:11" x14ac:dyDescent="0.25">
      <c r="I28" t="s">
        <v>122</v>
      </c>
      <c r="K28" s="61" t="s">
        <v>92</v>
      </c>
    </row>
    <row r="29" spans="9:11" x14ac:dyDescent="0.25">
      <c r="I29" s="60" t="s">
        <v>123</v>
      </c>
      <c r="K29" t="s">
        <v>68</v>
      </c>
    </row>
    <row r="30" spans="9:11" x14ac:dyDescent="0.25">
      <c r="I30" t="s">
        <v>124</v>
      </c>
      <c r="K30" t="s">
        <v>69</v>
      </c>
    </row>
    <row r="31" spans="9:11" x14ac:dyDescent="0.25">
      <c r="I31" t="s">
        <v>125</v>
      </c>
      <c r="K31" t="s">
        <v>70</v>
      </c>
    </row>
    <row r="32" spans="9:11" x14ac:dyDescent="0.25">
      <c r="I32" t="s">
        <v>126</v>
      </c>
      <c r="K32" t="s">
        <v>71</v>
      </c>
    </row>
    <row r="33" spans="9:11" x14ac:dyDescent="0.25">
      <c r="I33" t="s">
        <v>127</v>
      </c>
      <c r="K33" t="s">
        <v>72</v>
      </c>
    </row>
    <row r="34" spans="9:11" x14ac:dyDescent="0.25">
      <c r="I34" t="s">
        <v>128</v>
      </c>
      <c r="K34" t="s">
        <v>73</v>
      </c>
    </row>
    <row r="35" spans="9:11" x14ac:dyDescent="0.25">
      <c r="I35" t="s">
        <v>129</v>
      </c>
    </row>
    <row r="36" spans="9:11" x14ac:dyDescent="0.25">
      <c r="I36" t="s">
        <v>130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Uniformes e EPI - 2018</vt:lpstr>
      <vt:lpstr>Planilha1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CARAM BORLIDO</dc:creator>
  <cp:lastModifiedBy>Simone de Oliveira Capanema</cp:lastModifiedBy>
  <dcterms:created xsi:type="dcterms:W3CDTF">2017-02-02T20:09:36Z</dcterms:created>
  <dcterms:modified xsi:type="dcterms:W3CDTF">2019-03-13T13:16:23Z</dcterms:modified>
</cp:coreProperties>
</file>